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2_РЕГПОРЯДОК 44-ФЗ\15. ПИР +СМР пос. Ферсманово (с. Лозовое)\"/>
    </mc:Choice>
  </mc:AlternateContent>
  <bookViews>
    <workbookView xWindow="0" yWindow="0" windowWidth="23040" windowHeight="9336" activeTab="1"/>
  </bookViews>
  <sheets>
    <sheet name="НМЦК" sheetId="1" r:id="rId1"/>
    <sheet name="НМЦК 2022" sheetId="3" r:id="rId2"/>
  </sheets>
  <definedNames>
    <definedName name="_xlnm.Print_Area" localSheetId="0">НМЦК!$A$1:$O$98</definedName>
  </definedNames>
  <calcPr calcId="162913"/>
</workbook>
</file>

<file path=xl/calcChain.xml><?xml version="1.0" encoding="utf-8"?>
<calcChain xmlns="http://schemas.openxmlformats.org/spreadsheetml/2006/main">
  <c r="K31" i="3" l="1"/>
  <c r="D35" i="3" s="1"/>
  <c r="I57" i="3"/>
  <c r="I59" i="3" s="1"/>
  <c r="N31" i="3" l="1"/>
  <c r="N33" i="3" s="1"/>
  <c r="G66" i="3"/>
  <c r="G37" i="3"/>
  <c r="L33" i="3"/>
  <c r="K33" i="3"/>
  <c r="I33" i="3"/>
  <c r="M31" i="3"/>
  <c r="M33" i="3" s="1"/>
  <c r="I69" i="3" l="1"/>
  <c r="N35" i="3" s="1"/>
  <c r="N36" i="3" s="1"/>
  <c r="N37" i="3" s="1"/>
  <c r="N39" i="3" s="1"/>
  <c r="O31" i="3"/>
  <c r="O33" i="3" s="1"/>
  <c r="I36" i="3"/>
  <c r="I37" i="3" s="1"/>
  <c r="E36" i="3"/>
  <c r="E37" i="3" s="1"/>
  <c r="D36" i="3"/>
  <c r="D37" i="3" s="1"/>
  <c r="G39" i="3"/>
  <c r="G40" i="3" s="1"/>
  <c r="K35" i="3"/>
  <c r="M35" i="3" s="1"/>
  <c r="E39" i="3" l="1"/>
  <c r="E40" i="3" s="1"/>
  <c r="O35" i="3"/>
  <c r="K36" i="3"/>
  <c r="N40" i="3"/>
  <c r="G44" i="1"/>
  <c r="G45" i="1" s="1"/>
  <c r="D44" i="1"/>
  <c r="D45" i="1" s="1"/>
  <c r="I42" i="1"/>
  <c r="I44" i="1" s="1"/>
  <c r="I45" i="1" s="1"/>
  <c r="G42" i="1"/>
  <c r="E42" i="1"/>
  <c r="E44" i="1" s="1"/>
  <c r="E45" i="1" s="1"/>
  <c r="D42" i="1"/>
  <c r="K38" i="1"/>
  <c r="K37" i="1"/>
  <c r="K36" i="1"/>
  <c r="K35" i="1"/>
  <c r="K41" i="1"/>
  <c r="K42" i="1" s="1"/>
  <c r="K44" i="1" l="1"/>
  <c r="K45" i="1" s="1"/>
  <c r="M36" i="3"/>
  <c r="O36" i="3" s="1"/>
  <c r="K37" i="3"/>
  <c r="M37" i="3" s="1"/>
  <c r="O37" i="3" s="1"/>
  <c r="D39" i="3"/>
  <c r="D40" i="3" s="1"/>
  <c r="I39" i="3"/>
  <c r="I40" i="3" s="1"/>
  <c r="I62" i="1"/>
  <c r="I64" i="1"/>
  <c r="K39" i="3" l="1"/>
  <c r="M45" i="1"/>
  <c r="O45" i="1" s="1"/>
  <c r="M44" i="1"/>
  <c r="O44" i="1" s="1"/>
  <c r="M42" i="1"/>
  <c r="O42" i="1" s="1"/>
  <c r="M41" i="1"/>
  <c r="O41" i="1" s="1"/>
  <c r="M38" i="1"/>
  <c r="O38" i="1" s="1"/>
  <c r="M37" i="1"/>
  <c r="O37" i="1" s="1"/>
  <c r="M36" i="1"/>
  <c r="O36" i="1" s="1"/>
  <c r="M35" i="1"/>
  <c r="O35" i="1" s="1"/>
  <c r="K40" i="3" l="1"/>
  <c r="M40" i="3" s="1"/>
  <c r="O40" i="3" s="1"/>
  <c r="M39" i="3"/>
  <c r="O39" i="3" s="1"/>
  <c r="I66" i="1"/>
</calcChain>
</file>

<file path=xl/sharedStrings.xml><?xml version="1.0" encoding="utf-8"?>
<sst xmlns="http://schemas.openxmlformats.org/spreadsheetml/2006/main" count="149" uniqueCount="99">
  <si>
    <t>«Капитальный ремонт сетей теплоснабжения по ул.Сельвинского в г.Симферополе».</t>
  </si>
  <si>
    <t>ОБОСНОВАНИЕ НАЧАЛЬНОЙ (МАКСИМАЛЬНОЙ) ЦЕНЫ КОНТРАКТА 
на выполнение работ по объекту: «Капитальный ремонт сетей теплоснабжения по ул.Сельвинского в г.Симферополе».</t>
  </si>
  <si>
    <t>«УТВЕРЖДАЮ»</t>
  </si>
  <si>
    <t>Заместитель генерального</t>
  </si>
  <si>
    <t xml:space="preserve"> директора</t>
  </si>
  <si>
    <t>по капитальному строительству</t>
  </si>
  <si>
    <t xml:space="preserve">ГУП РК </t>
  </si>
  <si>
    <t>«Крымтеплокоммунэнерго»</t>
  </si>
  <si>
    <t>________________    Прилипко Д.В.</t>
  </si>
  <si>
    <t>«_____» ______________2021 г.</t>
  </si>
  <si>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</si>
  <si>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</si>
  <si>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</si>
  <si>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</si>
  <si>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</si>
  <si>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</si>
  <si>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</si>
  <si>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</si>
  <si>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</si>
  <si>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</si>
  <si>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</si>
  <si>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</si>
  <si>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</si>
  <si>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</si>
  <si>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</si>
  <si>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</si>
  <si>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</si>
  <si>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</si>
  <si>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Капитальный ремонт сетей теплоснабжения по ул.Сельвинского в г.Симферополе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</si>
  <si>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</si>
  <si>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</si>
  <si>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</si>
  <si>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</si>
  <si>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</si>
  <si>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</si>
  <si>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</si>
  <si>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>Непредвиденные затраты - 2%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</si>
  <si>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</si>
  <si>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</si>
  <si>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</si>
  <si>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</si>
  <si>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</si>
  <si>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Начальник ОКС</t>
  </si>
  <si>
    <t>Е.Ю. Плющаков</t>
  </si>
  <si>
    <t>(подпись)</t>
  </si>
  <si>
    <t xml:space="preserve"> Исполнитель:</t>
  </si>
  <si>
    <t>Заместитель начальника ОКС</t>
  </si>
  <si>
    <t>А.И. Бойченко</t>
  </si>
  <si>
    <t>(Ф.И.О.)</t>
  </si>
  <si>
    <t xml:space="preserve">Доля сметной стоимости, подлежащая выполнению подрядчиком в 2021 </t>
  </si>
  <si>
    <t>Доля сметной стоимости, подлежащая выполнению подрядчиком в 2022</t>
  </si>
  <si>
    <t xml:space="preserve">на 2021 год </t>
  </si>
  <si>
    <t>на 2022 год</t>
  </si>
  <si>
    <t>=</t>
  </si>
  <si>
    <t>1.</t>
  </si>
  <si>
    <t>2.</t>
  </si>
  <si>
    <t>ежемесячный индекс прогноз на 2021 =</t>
  </si>
  <si>
    <t>ежемесячный индекс прогноз на 2022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</si>
  <si>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</si>
  <si>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</si>
  <si>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2021 =</t>
  </si>
  <si>
    <t>К на 2022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</si>
  <si>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</si>
  <si>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</si>
  <si>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</si>
  <si>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</si>
  <si>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 xml:space="preserve"> Индекс фактической инфляции на дату составления НМЦК =1</t>
  </si>
  <si>
    <t>= 1,0088*0,01+1,0788*0,99</t>
  </si>
  <si>
    <t>26.11.2021 г.</t>
  </si>
  <si>
    <t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№91-1-2-070838-2021 от 26.11.2021 г.</t>
  </si>
  <si>
    <t>Стоимость работ в
ценах на дату
утверждения сметной
документации
III кв.2021 г.</t>
  </si>
  <si>
    <t>Стоимость работ в
ценах на дату
формирования
начальной
(максимальной)
цены контракта
III кв. 2021</t>
  </si>
  <si>
    <t>На основании Распоряжения Совета министров Республики Крым от 18 декабря 2020 г. №2032-р сумма лимитов бюджетных обязательств, выделеных в рамках "РАИП И Плана капитального ремонта Республики Крым"на выполнение работ по объекту: «Капитальный ремонт сетей теплоснабжения по ул.Сельвинского в г.Симферополе» составляет 154 003.362 тыс. руб. Стоимость услуг строительного контроля 3 600,804 тыс. руб. Итого остаток лимитов бюджетных обязательств составляет 150 402,558 тыс.руб. 
Доля софинансирования ГУП РК "Крымтеплокоммунэнерго" составляет 35 473.054 тыс.рублей.</t>
  </si>
  <si>
    <r>
      <t>Итого НМЦК: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185 875.612</t>
    </r>
    <r>
      <rPr>
        <b/>
        <sz val="11"/>
        <color theme="1"/>
        <rFont val="Times New Roman"/>
        <family val="1"/>
        <charset val="204"/>
      </rPr>
      <t xml:space="preserve"> тыс.руб. (сто восемьдесят пять  миллионов  восемьсот семьдесят пять тысяч шестьсот двенадцать  руб. 00 коп.)</t>
    </r>
  </si>
  <si>
    <t>Индекс прогнозной инфляции</t>
  </si>
  <si>
    <t>Стоимость работ в
ценах на дату
утверждения сметной
документации
IV кв.2022 г.</t>
  </si>
  <si>
    <t xml:space="preserve"> Затраты на выполнение инженерных изысканий, разработку проектной документации и получение положительного заключения ГГЭ</t>
  </si>
  <si>
    <t>Этап 1.</t>
  </si>
  <si>
    <t>Этап 2</t>
  </si>
  <si>
    <t>Стоимость работ в
ценах на дату
формирования
начальной
(максимальной)
цены контракта
Ноябрь 2022</t>
  </si>
  <si>
    <t>Итого по Этапу 1</t>
  </si>
  <si>
    <t xml:space="preserve">Итого по Этапу 2. </t>
  </si>
  <si>
    <t>Доля сметной стоимости проектно-изыскательских работ, подлежащая выполнению подрядчиком в 2022</t>
  </si>
  <si>
    <t>Доля сметной стоимости строительно-монтажных работ, подлежащая выполнению подрядчиком в 2023</t>
  </si>
  <si>
    <t>Доля сметной стоимости проектно-изыскательских работ, подлежащая выполнению подрядчиком в 2023</t>
  </si>
  <si>
    <t>на 2023 год</t>
  </si>
  <si>
    <t>ежемесячный индекс прогноз на 2023 =</t>
  </si>
  <si>
    <t>К на 2023 =</t>
  </si>
  <si>
    <t>Итого индекс прогнозной инфляции на ПИР</t>
  </si>
  <si>
    <t>Итого индекс прогнозной инфляции на СМР</t>
  </si>
  <si>
    <t>К на 2023 год=</t>
  </si>
  <si>
    <t>Используется проектно-сметный метод. Информация о цене получена на основании сметной документации расчитаной по Укрупненным нормативам цен строительства</t>
  </si>
  <si>
    <t>1.0287*1</t>
  </si>
  <si>
    <t>1.0042*0.1+1.0183*0.9</t>
  </si>
  <si>
    <t>ОБОСНОВАНИЕ НАЧАЛЬНОЙ (МАКСИМАЛЬНОЙ) ЦЕНЫ КОНТРАКТА 
на выполнение работ по объекту: Реконструкция котельной, расположенной по адресу: Республика Крым, Симферопольский район, пос. Ферсманово (с.Лозовое)</t>
  </si>
  <si>
    <t>Реконструкция котельной, расположенной по адресу: Республика Крым, Симферопольский район, пос. Ферсманово (с.Лозовое)</t>
  </si>
  <si>
    <t>Начальная максимальная цена контракта устанавливается равной сумме лимитов бюджетных обязательств 39 279 800,00 рублей 00 коп.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</si>
  <si>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39279,800</t>
    </r>
    <r>
      <rPr>
        <b/>
        <sz val="11"/>
        <color theme="1"/>
        <rFont val="Times New Roman"/>
        <family val="1"/>
        <charset val="204"/>
      </rPr>
      <t>тыс.руб. тридцать девять миллионов двести семьдесят девять тысяч  восемьсот рублей 00 коп.</t>
    </r>
  </si>
  <si>
    <t>I. 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</si>
</sst>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000000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top" wrapText="1"/>
    </xf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 vertical="top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0" fontId="0" fillId="0" borderId="0" xfId="0" applyAlignment="1">
      <alignment horizontal="left"/>
    </xf>
    <xf numFmtId="166" fontId="1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applyNumberFormat="1"/>
    <xf numFmtId="0" fontId="0" fillId="0" borderId="0" xfId="0" applyAlignment="1">
      <alignment vertical="center"/>
    </xf>
    <xf numFmtId="166" fontId="0" fillId="0" borderId="0" xfId="0" applyNumberFormat="1"/>
    <xf numFmtId="0" fontId="0" fillId="0" borderId="2" xfId="0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167" fontId="0" fillId="0" borderId="0" xfId="0" applyNumberFormat="1"/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right"/>
    </xf>
    <xf numFmtId="164" fontId="0" fillId="0" borderId="0" xfId="0" applyNumberFormat="1"/>
    <xf numFmtId="164" fontId="0" fillId="0" borderId="2" xfId="0" applyNumberFormat="1" applyBorder="1" applyAlignment="1">
      <alignment horizontal="center" vertical="top"/>
    </xf>
    <xf numFmtId="167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right"/>
    </xf>
    <xf numFmtId="0" fontId="4" fillId="0" borderId="2" xfId="0" applyFont="1" applyBorder="1" applyAlignment="1">
      <alignment wrapText="1"/>
    </xf>
    <xf numFmtId="0" fontId="1" fillId="0" borderId="0" xfId="0" applyFont="1" applyAlignment="1">
      <alignment vertical="top"/>
    </xf>
    <xf numFmtId="0" fontId="0" fillId="0" borderId="2" xfId="0" applyBorder="1" applyAlignment="1">
      <alignment vertical="top"/>
    </xf>
    <xf numFmtId="2" fontId="0" fillId="0" borderId="2" xfId="0" applyNumberFormat="1" applyBorder="1" applyAlignment="1">
      <alignment vertical="top" wrapText="1"/>
    </xf>
    <xf numFmtId="49" fontId="1" fillId="0" borderId="2" xfId="0" applyNumberFormat="1" applyFont="1" applyBorder="1" applyAlignment="1">
      <alignment vertical="top"/>
    </xf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vertical="top" wrapText="1"/>
    </xf>
    <xf numFmtId="166" fontId="0" fillId="0" borderId="2" xfId="0" applyNumberFormat="1" applyBorder="1" applyAlignment="1">
      <alignment vertical="top" wrapText="1"/>
    </xf>
    <xf numFmtId="0" fontId="0" fillId="2" borderId="0" xfId="0" applyFill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49" fontId="0" fillId="0" borderId="0" xfId="0" applyNumberFormat="1" applyAlignment="1">
      <alignment horizontal="right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top" wrapText="1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0" fillId="0" borderId="3" xfId="0" applyNumberFormat="1" applyBorder="1" applyAlignment="1">
      <alignment horizontal="center" vertical="top" wrapText="1"/>
    </xf>
    <xf numFmtId="2" fontId="0" fillId="0" borderId="4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14" fontId="2" fillId="0" borderId="0" xfId="0" applyNumberFormat="1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0" xfId="0" applyFont="1" applyFill="1" applyAlignment="1">
      <alignment horizontal="left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61</xdr:row>
      <xdr:rowOff>17320</xdr:rowOff>
    </xdr:from>
    <xdr:to>
      <xdr:col>4</xdr:col>
      <xdr:colOff>628650</xdr:colOff>
      <xdr:row>63</xdr:row>
      <xdr:rowOff>3466</xdr:rowOff>
    </xdr:to>
    <xdr:sp macro="" textlink="">
      <xdr:nvSpPr>
        <xdr:cNvPr id="1074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53</xdr:row>
          <xdr:rowOff>167640</xdr:rowOff>
        </xdr:from>
        <xdr:to>
          <xdr:col>4</xdr:col>
          <xdr:colOff>632460</xdr:colOff>
          <xdr:row>56</xdr:row>
          <xdr:rowOff>99060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56</xdr:row>
          <xdr:rowOff>0</xdr:rowOff>
        </xdr:from>
        <xdr:to>
          <xdr:col>4</xdr:col>
          <xdr:colOff>624840</xdr:colOff>
          <xdr:row>57</xdr:row>
          <xdr:rowOff>175260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</xdr:colOff>
          <xdr:row>62</xdr:row>
          <xdr:rowOff>160020</xdr:rowOff>
        </xdr:from>
        <xdr:to>
          <xdr:col>6</xdr:col>
          <xdr:colOff>502920</xdr:colOff>
          <xdr:row>64</xdr:row>
          <xdr:rowOff>137160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1074420</xdr:colOff>
          <xdr:row>60</xdr:row>
          <xdr:rowOff>175260</xdr:rowOff>
        </xdr:from>
        <xdr:to>
          <xdr:col>6</xdr:col>
          <xdr:colOff>426720</xdr:colOff>
          <xdr:row>62</xdr:row>
          <xdr:rowOff>129540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53</xdr:row>
      <xdr:rowOff>17320</xdr:rowOff>
    </xdr:from>
    <xdr:to>
      <xdr:col>4</xdr:col>
      <xdr:colOff>628650</xdr:colOff>
      <xdr:row>55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5280180"/>
          <a:ext cx="2031970" cy="351906"/>
        </a:xfrm>
        <a:prstGeom prst="rect">
          <a:avLst/>
        </a:prstGeom>
      </xdr:spPr>
    </xdr:sp>
    <xdr:clientData/>
  </xdr:twoCellAnchor>
  <xdr:oneCellAnchor>
    <xdr:from>
      <xdr:col>2</xdr:col>
      <xdr:colOff>1080800</xdr:colOff>
      <xdr:row>67</xdr:row>
      <xdr:rowOff>0</xdr:rowOff>
    </xdr:from>
    <xdr:ext cx="2037050" cy="351906"/>
    <xdr:sp macro="" textlink="">
      <xdr:nvSpPr>
        <xdr:cNvPr id="8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9680" y="15348760"/>
          <a:ext cx="2037050" cy="351906"/>
        </a:xfrm>
        <a:prstGeom prst="rect">
          <a:avLst/>
        </a:prstGeom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56</xdr:row>
          <xdr:rowOff>0</xdr:rowOff>
        </xdr:from>
        <xdr:to>
          <xdr:col>8</xdr:col>
          <xdr:colOff>182880</xdr:colOff>
          <xdr:row>57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53</xdr:row>
          <xdr:rowOff>76200</xdr:rowOff>
        </xdr:from>
        <xdr:to>
          <xdr:col>4</xdr:col>
          <xdr:colOff>480060</xdr:colOff>
          <xdr:row>55</xdr:row>
          <xdr:rowOff>76200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49</xdr:row>
          <xdr:rowOff>0</xdr:rowOff>
        </xdr:from>
        <xdr:to>
          <xdr:col>5</xdr:col>
          <xdr:colOff>0</xdr:colOff>
          <xdr:row>50</xdr:row>
          <xdr:rowOff>137160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63</xdr:row>
          <xdr:rowOff>0</xdr:rowOff>
        </xdr:from>
        <xdr:to>
          <xdr:col>5</xdr:col>
          <xdr:colOff>30480</xdr:colOff>
          <xdr:row>65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65</xdr:row>
          <xdr:rowOff>0</xdr:rowOff>
        </xdr:from>
        <xdr:to>
          <xdr:col>4</xdr:col>
          <xdr:colOff>335280</xdr:colOff>
          <xdr:row>66</xdr:row>
          <xdr:rowOff>114300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2.docx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package" Target="../embeddings/_________Microsoft_Word3.docx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6.docx"/><Relationship Id="rId13" Type="http://schemas.openxmlformats.org/officeDocument/2006/relationships/image" Target="../media/image9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12" Type="http://schemas.openxmlformats.org/officeDocument/2006/relationships/package" Target="../embeddings/_________Microsoft_Word8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_________Microsoft_Word5.docx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package" Target="../embeddings/_________Microsoft_Word7.docx"/><Relationship Id="rId4" Type="http://schemas.openxmlformats.org/officeDocument/2006/relationships/package" Target="../embeddings/_________Microsoft_Word4.docx"/><Relationship Id="rId9" Type="http://schemas.openxmlformats.org/officeDocument/2006/relationships/image" Target="../media/image7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6"/>
  <sheetViews>
    <sheetView view="pageBreakPreview" topLeftCell="A48" zoomScale="75" zoomScaleNormal="75" zoomScaleSheetLayoutView="75" zoomScalePageLayoutView="75" workbookViewId="0">
      <selection activeCell="A27" sqref="A1:XFD1048576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7.5546875" customWidth="1"/>
    <col min="8" max="8" width="3.5546875" customWidth="1"/>
    <col min="9" max="9" width="5.441406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80" t="s">
        <v>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8.75" customHeight="1" x14ac:dyDescent="0.3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6.75" customHeigh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.25" customHeight="1" x14ac:dyDescent="0.3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6" spans="1:15" ht="15.6" x14ac:dyDescent="0.3">
      <c r="L6" s="82" t="s">
        <v>2</v>
      </c>
      <c r="M6" s="82"/>
      <c r="N6" s="82"/>
      <c r="O6" s="82"/>
    </row>
    <row r="7" spans="1:15" ht="15.6" x14ac:dyDescent="0.3">
      <c r="L7" s="82" t="s">
        <v>3</v>
      </c>
      <c r="M7" s="82"/>
      <c r="N7" s="82"/>
      <c r="O7" s="82"/>
    </row>
    <row r="8" spans="1:15" ht="15.6" x14ac:dyDescent="0.3">
      <c r="L8" s="82" t="s">
        <v>4</v>
      </c>
      <c r="M8" s="82"/>
      <c r="N8" s="82"/>
      <c r="O8" s="82"/>
    </row>
    <row r="9" spans="1:15" ht="15.6" x14ac:dyDescent="0.3">
      <c r="L9" s="82" t="s">
        <v>5</v>
      </c>
      <c r="M9" s="82"/>
      <c r="N9" s="82"/>
      <c r="O9" s="82"/>
    </row>
    <row r="10" spans="1:15" ht="15.6" x14ac:dyDescent="0.3">
      <c r="L10" s="82" t="s">
        <v>6</v>
      </c>
      <c r="M10" s="82"/>
      <c r="N10" s="82"/>
      <c r="O10" s="82"/>
    </row>
    <row r="11" spans="1:15" ht="15.6" x14ac:dyDescent="0.3">
      <c r="L11" s="82" t="s">
        <v>7</v>
      </c>
      <c r="M11" s="82"/>
      <c r="N11" s="82"/>
      <c r="O11" s="82"/>
    </row>
    <row r="12" spans="1:15" ht="15.6" x14ac:dyDescent="0.3">
      <c r="L12" s="82" t="s">
        <v>8</v>
      </c>
      <c r="M12" s="82"/>
      <c r="N12" s="82"/>
      <c r="O12" s="82"/>
    </row>
    <row r="13" spans="1:15" ht="15.6" x14ac:dyDescent="0.3">
      <c r="L13" s="84" t="s">
        <v>9</v>
      </c>
      <c r="M13" s="84"/>
      <c r="N13" s="84"/>
      <c r="O13" s="84"/>
    </row>
    <row r="14" spans="1:15" ht="18.75" customHeight="1" x14ac:dyDescent="0.3">
      <c r="A14" s="83" t="s">
        <v>63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spans="1:15" ht="18.75" customHeight="1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spans="1:15" ht="18.75" customHeight="1" x14ac:dyDescent="0.3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1:15" ht="24.75" customHeight="1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5" ht="12.75" hidden="1" customHeight="1" x14ac:dyDescent="0.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1:15" ht="15" hidden="1" customHeight="1" x14ac:dyDescent="0.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spans="1:15" ht="15" hidden="1" customHeight="1" x14ac:dyDescent="0.3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spans="1:15" ht="15" customHeight="1" x14ac:dyDescent="0.3">
      <c r="A21" s="83" t="s">
        <v>10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ht="8.25" customHeight="1" x14ac:dyDescent="0.3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ht="8.2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5.6" x14ac:dyDescent="0.3">
      <c r="A24" s="64" t="s">
        <v>14</v>
      </c>
      <c r="B24" s="64"/>
      <c r="C24" s="64"/>
      <c r="D24" s="64"/>
      <c r="E24" s="64"/>
      <c r="F24" s="64"/>
      <c r="G24" s="64"/>
      <c r="H24" s="78" t="s">
        <v>0</v>
      </c>
      <c r="I24" s="78"/>
      <c r="J24" s="78"/>
      <c r="K24" s="78"/>
      <c r="L24" s="78"/>
      <c r="M24" s="78"/>
      <c r="N24" s="78"/>
      <c r="O24" s="78"/>
    </row>
    <row r="25" spans="1:15" ht="65.25" customHeight="1" x14ac:dyDescent="0.3">
      <c r="A25" s="64" t="s">
        <v>15</v>
      </c>
      <c r="B25" s="64"/>
      <c r="C25" s="64"/>
      <c r="D25" s="64"/>
      <c r="E25" s="64"/>
      <c r="F25" s="64"/>
      <c r="G25" s="64"/>
      <c r="H25" s="78" t="s">
        <v>69</v>
      </c>
      <c r="I25" s="78"/>
      <c r="J25" s="78"/>
      <c r="K25" s="78"/>
      <c r="L25" s="78"/>
      <c r="M25" s="78"/>
      <c r="N25" s="78"/>
      <c r="O25" s="78"/>
    </row>
    <row r="26" spans="1:15" ht="15.6" x14ac:dyDescent="0.3">
      <c r="A26" s="64" t="s">
        <v>16</v>
      </c>
      <c r="B26" s="64"/>
      <c r="C26" s="64"/>
      <c r="D26" s="64"/>
      <c r="E26" s="64"/>
      <c r="F26" s="64"/>
      <c r="G26" s="64"/>
      <c r="H26" s="78" t="s">
        <v>68</v>
      </c>
      <c r="I26" s="78"/>
      <c r="J26" s="78"/>
      <c r="K26" s="78"/>
      <c r="L26" s="78"/>
      <c r="M26" s="78"/>
      <c r="N26" s="78"/>
      <c r="O26" s="78"/>
    </row>
    <row r="27" spans="1:15" ht="15.6" x14ac:dyDescent="0.3">
      <c r="A27" s="79" t="s">
        <v>17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spans="1:15" x14ac:dyDescent="0.3">
      <c r="A28" s="69" t="s">
        <v>18</v>
      </c>
      <c r="B28" s="8"/>
      <c r="C28" s="69" t="s">
        <v>20</v>
      </c>
      <c r="D28" s="69"/>
      <c r="E28" s="69"/>
      <c r="F28" s="69"/>
      <c r="G28" s="69"/>
      <c r="H28" s="69"/>
      <c r="I28" s="69"/>
      <c r="J28" s="69"/>
      <c r="K28" s="69" t="s">
        <v>70</v>
      </c>
      <c r="L28" s="69" t="s">
        <v>13</v>
      </c>
      <c r="M28" s="69" t="s">
        <v>71</v>
      </c>
      <c r="N28" s="69" t="s">
        <v>12</v>
      </c>
      <c r="O28" s="69" t="s">
        <v>11</v>
      </c>
    </row>
    <row r="29" spans="1:15" ht="105.75" customHeight="1" x14ac:dyDescent="0.3">
      <c r="A29" s="69"/>
      <c r="B29" s="9" t="s">
        <v>29</v>
      </c>
      <c r="C29" s="9" t="s">
        <v>19</v>
      </c>
      <c r="D29" s="9" t="s">
        <v>21</v>
      </c>
      <c r="E29" s="69" t="s">
        <v>22</v>
      </c>
      <c r="F29" s="69"/>
      <c r="G29" s="69" t="s">
        <v>23</v>
      </c>
      <c r="H29" s="69"/>
      <c r="I29" s="69" t="s">
        <v>24</v>
      </c>
      <c r="J29" s="69"/>
      <c r="K29" s="69"/>
      <c r="L29" s="69"/>
      <c r="M29" s="69"/>
      <c r="N29" s="69"/>
      <c r="O29" s="69"/>
    </row>
    <row r="30" spans="1:15" s="1" customFormat="1" x14ac:dyDescent="0.3">
      <c r="A30" s="10">
        <v>1</v>
      </c>
      <c r="B30" s="11">
        <v>2</v>
      </c>
      <c r="C30" s="9">
        <v>3</v>
      </c>
      <c r="D30" s="10">
        <v>4</v>
      </c>
      <c r="E30" s="69">
        <v>5</v>
      </c>
      <c r="F30" s="69"/>
      <c r="G30" s="69">
        <v>6</v>
      </c>
      <c r="H30" s="69"/>
      <c r="I30" s="69">
        <v>7</v>
      </c>
      <c r="J30" s="69"/>
      <c r="K30" s="10">
        <v>8</v>
      </c>
      <c r="L30" s="10">
        <v>9</v>
      </c>
      <c r="M30" s="10">
        <v>10</v>
      </c>
      <c r="N30" s="10">
        <v>11</v>
      </c>
      <c r="O30" s="10">
        <v>12</v>
      </c>
    </row>
    <row r="31" spans="1:15" x14ac:dyDescent="0.3">
      <c r="A31" s="12" t="s">
        <v>25</v>
      </c>
      <c r="B31" s="8"/>
      <c r="C31" s="8"/>
      <c r="D31" s="8"/>
      <c r="E31" s="69"/>
      <c r="F31" s="69"/>
      <c r="G31" s="69"/>
      <c r="H31" s="69"/>
      <c r="I31" s="69"/>
      <c r="J31" s="69"/>
      <c r="K31" s="8"/>
      <c r="L31" s="8"/>
      <c r="M31" s="8"/>
      <c r="N31" s="8"/>
      <c r="O31" s="8"/>
    </row>
    <row r="32" spans="1:15" x14ac:dyDescent="0.3">
      <c r="A32" s="8"/>
      <c r="B32" s="8"/>
      <c r="C32" s="8"/>
      <c r="D32" s="8"/>
      <c r="E32" s="69"/>
      <c r="F32" s="69"/>
      <c r="G32" s="69"/>
      <c r="H32" s="69"/>
      <c r="I32" s="69"/>
      <c r="J32" s="69"/>
      <c r="K32" s="8"/>
      <c r="L32" s="8"/>
      <c r="M32" s="8"/>
      <c r="N32" s="8"/>
      <c r="O32" s="8"/>
    </row>
    <row r="33" spans="1:15" x14ac:dyDescent="0.3">
      <c r="A33" s="12" t="s">
        <v>26</v>
      </c>
      <c r="B33" s="8"/>
      <c r="C33" s="8"/>
      <c r="D33" s="13">
        <v>0</v>
      </c>
      <c r="E33" s="72">
        <v>0</v>
      </c>
      <c r="F33" s="72"/>
      <c r="G33" s="72">
        <v>0</v>
      </c>
      <c r="H33" s="72"/>
      <c r="I33" s="72">
        <v>0</v>
      </c>
      <c r="J33" s="72"/>
      <c r="K33" s="13">
        <v>0</v>
      </c>
      <c r="L33" s="13"/>
      <c r="M33" s="13">
        <v>0</v>
      </c>
      <c r="N33" s="13"/>
      <c r="O33" s="13">
        <v>0</v>
      </c>
    </row>
    <row r="34" spans="1:15" x14ac:dyDescent="0.3">
      <c r="A34" s="12" t="s">
        <v>27</v>
      </c>
      <c r="B34" s="8"/>
      <c r="C34" s="8"/>
      <c r="D34" s="8"/>
      <c r="E34" s="69"/>
      <c r="F34" s="69"/>
      <c r="G34" s="69"/>
      <c r="H34" s="69"/>
      <c r="I34" s="69"/>
      <c r="J34" s="69"/>
      <c r="K34" s="8"/>
      <c r="L34" s="8"/>
      <c r="M34" s="8"/>
      <c r="N34" s="8"/>
      <c r="O34" s="8"/>
    </row>
    <row r="35" spans="1:15" ht="57.6" x14ac:dyDescent="0.3">
      <c r="A35" s="8">
        <v>2</v>
      </c>
      <c r="B35" s="14">
        <v>36893</v>
      </c>
      <c r="C35" s="11" t="s">
        <v>28</v>
      </c>
      <c r="D35" s="9">
        <v>139206.09</v>
      </c>
      <c r="E35" s="69">
        <v>225.31</v>
      </c>
      <c r="F35" s="69"/>
      <c r="G35" s="72">
        <v>0</v>
      </c>
      <c r="H35" s="72"/>
      <c r="I35" s="73">
        <v>786.64</v>
      </c>
      <c r="J35" s="73"/>
      <c r="K35" s="15">
        <f>SUM(D35:J35)</f>
        <v>140218.04</v>
      </c>
      <c r="L35" s="15">
        <v>1</v>
      </c>
      <c r="M35" s="16">
        <f>K35*L35</f>
        <v>140218.04</v>
      </c>
      <c r="N35" s="15">
        <v>1.0780000000000001</v>
      </c>
      <c r="O35" s="16">
        <f>M35*N35</f>
        <v>151155.04712000003</v>
      </c>
    </row>
    <row r="36" spans="1:15" ht="30" customHeight="1" x14ac:dyDescent="0.3">
      <c r="A36" s="71" t="s">
        <v>30</v>
      </c>
      <c r="B36" s="71"/>
      <c r="C36" s="71"/>
      <c r="D36" s="25">
        <v>139206.09</v>
      </c>
      <c r="E36" s="69">
        <v>225.31</v>
      </c>
      <c r="F36" s="69"/>
      <c r="G36" s="72">
        <v>0</v>
      </c>
      <c r="H36" s="72"/>
      <c r="I36" s="73">
        <v>786.64</v>
      </c>
      <c r="J36" s="73"/>
      <c r="K36" s="15">
        <f>SUM(D36:J36)</f>
        <v>140218.04</v>
      </c>
      <c r="L36" s="15">
        <v>1</v>
      </c>
      <c r="M36" s="16">
        <f t="shared" ref="M36:M38" si="0">K36*L36</f>
        <v>140218.04</v>
      </c>
      <c r="N36" s="15">
        <v>1.0780000000000001</v>
      </c>
      <c r="O36" s="16">
        <f t="shared" ref="O36:O38" si="1">M36*N36</f>
        <v>151155.04712000003</v>
      </c>
    </row>
    <row r="37" spans="1:15" ht="23.25" customHeight="1" x14ac:dyDescent="0.3">
      <c r="A37" s="8">
        <v>7</v>
      </c>
      <c r="B37" s="70" t="s">
        <v>31</v>
      </c>
      <c r="C37" s="70"/>
      <c r="D37" s="25">
        <v>139206.09</v>
      </c>
      <c r="E37" s="69">
        <v>225.31</v>
      </c>
      <c r="F37" s="69"/>
      <c r="G37" s="72">
        <v>0</v>
      </c>
      <c r="H37" s="72"/>
      <c r="I37" s="73">
        <v>786.64</v>
      </c>
      <c r="J37" s="73"/>
      <c r="K37" s="15">
        <f>SUM(D37:J37)</f>
        <v>140218.04</v>
      </c>
      <c r="L37" s="15">
        <v>1</v>
      </c>
      <c r="M37" s="16">
        <f t="shared" si="0"/>
        <v>140218.04</v>
      </c>
      <c r="N37" s="15">
        <v>1.0780000000000001</v>
      </c>
      <c r="O37" s="16">
        <f t="shared" si="1"/>
        <v>151155.04712000003</v>
      </c>
    </row>
    <row r="38" spans="1:15" x14ac:dyDescent="0.3">
      <c r="A38" s="8">
        <v>8</v>
      </c>
      <c r="B38" s="70" t="s">
        <v>32</v>
      </c>
      <c r="C38" s="70"/>
      <c r="D38" s="25">
        <v>139206.09</v>
      </c>
      <c r="E38" s="69">
        <v>225.31</v>
      </c>
      <c r="F38" s="69"/>
      <c r="G38" s="72">
        <v>0</v>
      </c>
      <c r="H38" s="72"/>
      <c r="I38" s="73">
        <v>786.64</v>
      </c>
      <c r="J38" s="73"/>
      <c r="K38" s="15">
        <f>SUM(D38:J38)</f>
        <v>140218.04</v>
      </c>
      <c r="L38" s="15">
        <v>1</v>
      </c>
      <c r="M38" s="16">
        <f t="shared" si="0"/>
        <v>140218.04</v>
      </c>
      <c r="N38" s="15">
        <v>1.0780000000000001</v>
      </c>
      <c r="O38" s="16">
        <f t="shared" si="1"/>
        <v>151155.04712000003</v>
      </c>
    </row>
    <row r="39" spans="1:15" x14ac:dyDescent="0.3">
      <c r="A39" s="8">
        <v>9</v>
      </c>
      <c r="B39" s="70" t="s">
        <v>33</v>
      </c>
      <c r="C39" s="70"/>
      <c r="D39" s="8"/>
      <c r="E39" s="69"/>
      <c r="F39" s="69"/>
      <c r="G39" s="69"/>
      <c r="H39" s="69"/>
      <c r="I39" s="69"/>
      <c r="J39" s="69"/>
      <c r="K39" s="8"/>
      <c r="L39" s="8"/>
      <c r="M39" s="8"/>
      <c r="N39" s="8"/>
      <c r="O39" s="8"/>
    </row>
    <row r="40" spans="1:15" x14ac:dyDescent="0.3">
      <c r="A40" s="8"/>
      <c r="B40" s="70" t="s">
        <v>34</v>
      </c>
      <c r="C40" s="70"/>
      <c r="D40" s="8"/>
      <c r="E40" s="69"/>
      <c r="F40" s="69"/>
      <c r="G40" s="69"/>
      <c r="H40" s="69"/>
      <c r="I40" s="69"/>
      <c r="J40" s="69"/>
      <c r="K40" s="8"/>
      <c r="L40" s="8"/>
      <c r="M40" s="8"/>
      <c r="N40" s="8"/>
      <c r="O40" s="8"/>
    </row>
    <row r="41" spans="1:15" ht="100.8" x14ac:dyDescent="0.3">
      <c r="A41" s="8">
        <v>10</v>
      </c>
      <c r="B41" s="11" t="s">
        <v>35</v>
      </c>
      <c r="C41" s="11" t="s">
        <v>36</v>
      </c>
      <c r="D41" s="9">
        <v>3439.59</v>
      </c>
      <c r="E41" s="69">
        <v>5.75</v>
      </c>
      <c r="F41" s="69"/>
      <c r="G41" s="72">
        <v>0</v>
      </c>
      <c r="H41" s="72"/>
      <c r="I41" s="73">
        <v>25.25</v>
      </c>
      <c r="J41" s="73"/>
      <c r="K41" s="15">
        <f>SUM(D41:J41)</f>
        <v>3470.59</v>
      </c>
      <c r="L41" s="15">
        <v>1</v>
      </c>
      <c r="M41" s="16">
        <f>K41*L41</f>
        <v>3470.59</v>
      </c>
      <c r="N41" s="15">
        <v>1.0780000000000001</v>
      </c>
      <c r="O41" s="16">
        <f>M41*N41</f>
        <v>3741.2960200000002</v>
      </c>
    </row>
    <row r="42" spans="1:15" ht="15" customHeight="1" x14ac:dyDescent="0.3">
      <c r="A42" s="71" t="s">
        <v>37</v>
      </c>
      <c r="B42" s="71" t="s">
        <v>37</v>
      </c>
      <c r="C42" s="71"/>
      <c r="D42" s="9">
        <f>D41+D38</f>
        <v>142645.68</v>
      </c>
      <c r="E42" s="76">
        <f t="shared" ref="E42:K42" si="2">E41+E38</f>
        <v>231.06</v>
      </c>
      <c r="F42" s="77"/>
      <c r="G42" s="76">
        <f t="shared" si="2"/>
        <v>0</v>
      </c>
      <c r="H42" s="77"/>
      <c r="I42" s="76">
        <f t="shared" si="2"/>
        <v>811.89</v>
      </c>
      <c r="J42" s="77"/>
      <c r="K42" s="25">
        <f t="shared" si="2"/>
        <v>143688.63</v>
      </c>
      <c r="L42" s="15">
        <v>1</v>
      </c>
      <c r="M42" s="16">
        <f>K42*L42</f>
        <v>143688.63</v>
      </c>
      <c r="N42" s="15">
        <v>1.0780000000000001</v>
      </c>
      <c r="O42" s="16">
        <f>M42*N42</f>
        <v>154896.34314000001</v>
      </c>
    </row>
    <row r="43" spans="1:15" x14ac:dyDescent="0.3">
      <c r="A43" s="71" t="s">
        <v>38</v>
      </c>
      <c r="B43" s="71"/>
      <c r="C43" s="71"/>
      <c r="D43" s="8"/>
      <c r="E43" s="69"/>
      <c r="F43" s="69"/>
      <c r="G43" s="69"/>
      <c r="H43" s="69"/>
      <c r="I43" s="69"/>
      <c r="J43" s="69"/>
      <c r="K43" s="8"/>
      <c r="L43" s="8"/>
      <c r="M43" s="8"/>
      <c r="N43" s="15">
        <v>1.0780000000000001</v>
      </c>
      <c r="O43" s="8"/>
    </row>
    <row r="44" spans="1:15" ht="57.6" x14ac:dyDescent="0.3">
      <c r="A44" s="8"/>
      <c r="B44" s="11" t="s">
        <v>39</v>
      </c>
      <c r="C44" s="11" t="s">
        <v>40</v>
      </c>
      <c r="D44" s="27">
        <f>D42*20%</f>
        <v>28529.135999999999</v>
      </c>
      <c r="E44" s="74">
        <f t="shared" ref="E44:I44" si="3">E42*20%</f>
        <v>46.212000000000003</v>
      </c>
      <c r="F44" s="75"/>
      <c r="G44" s="74">
        <f t="shared" si="3"/>
        <v>0</v>
      </c>
      <c r="H44" s="75"/>
      <c r="I44" s="74">
        <f t="shared" si="3"/>
        <v>162.37800000000001</v>
      </c>
      <c r="J44" s="75"/>
      <c r="K44" s="27">
        <f>SUM(D44:J44)</f>
        <v>28737.725999999999</v>
      </c>
      <c r="L44" s="15">
        <v>1</v>
      </c>
      <c r="M44" s="16">
        <f>K44*L44</f>
        <v>28737.725999999999</v>
      </c>
      <c r="N44" s="15">
        <v>1.0780000000000001</v>
      </c>
      <c r="O44" s="16">
        <f>M44*N44</f>
        <v>30979.268628000002</v>
      </c>
    </row>
    <row r="45" spans="1:15" s="3" customFormat="1" x14ac:dyDescent="0.3">
      <c r="A45" s="17"/>
      <c r="B45" s="70" t="s">
        <v>41</v>
      </c>
      <c r="C45" s="70"/>
      <c r="D45" s="26">
        <f>D44+D42</f>
        <v>171174.81599999999</v>
      </c>
      <c r="E45" s="66">
        <f t="shared" ref="E45:K45" si="4">E44+E42</f>
        <v>277.27199999999999</v>
      </c>
      <c r="F45" s="67"/>
      <c r="G45" s="66">
        <f t="shared" si="4"/>
        <v>0</v>
      </c>
      <c r="H45" s="67"/>
      <c r="I45" s="66">
        <f t="shared" si="4"/>
        <v>974.26800000000003</v>
      </c>
      <c r="J45" s="67"/>
      <c r="K45" s="26">
        <f t="shared" si="4"/>
        <v>172426.356</v>
      </c>
      <c r="L45" s="15">
        <v>1</v>
      </c>
      <c r="M45" s="16">
        <f>K45*L45</f>
        <v>172426.356</v>
      </c>
      <c r="N45" s="15">
        <v>1.0780000000000001</v>
      </c>
      <c r="O45" s="19">
        <f>M45*N45</f>
        <v>185875.611768</v>
      </c>
    </row>
    <row r="47" spans="1:15" x14ac:dyDescent="0.3">
      <c r="A47" t="s">
        <v>54</v>
      </c>
      <c r="B47" t="s">
        <v>66</v>
      </c>
    </row>
    <row r="48" spans="1:15" x14ac:dyDescent="0.3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1"/>
      <c r="M48" s="21"/>
    </row>
    <row r="49" spans="1:13" x14ac:dyDescent="0.3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1"/>
      <c r="M49" s="21"/>
    </row>
    <row r="50" spans="1:13" ht="30.75" customHeight="1" x14ac:dyDescent="0.3">
      <c r="A50" t="s">
        <v>55</v>
      </c>
      <c r="B50" s="56" t="s">
        <v>58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</row>
    <row r="51" spans="1:13" x14ac:dyDescent="0.3">
      <c r="B51" s="57" t="s">
        <v>49</v>
      </c>
      <c r="C51" s="57"/>
      <c r="D51" s="57"/>
      <c r="E51" s="57"/>
      <c r="F51" s="57"/>
      <c r="G51" s="57"/>
      <c r="H51" s="57"/>
      <c r="I51" s="57"/>
      <c r="J51" s="57"/>
      <c r="K51" s="57"/>
      <c r="L51">
        <v>0.01</v>
      </c>
    </row>
    <row r="52" spans="1:13" x14ac:dyDescent="0.3">
      <c r="B52" s="57" t="s">
        <v>50</v>
      </c>
      <c r="C52" s="57"/>
      <c r="D52" s="57"/>
      <c r="E52" s="57"/>
      <c r="F52" s="57"/>
      <c r="G52" s="57"/>
      <c r="H52" s="57"/>
      <c r="I52" s="57"/>
      <c r="J52" s="57"/>
      <c r="K52" s="57"/>
      <c r="L52" s="6">
        <v>0.99</v>
      </c>
    </row>
    <row r="53" spans="1:13" x14ac:dyDescent="0.3">
      <c r="B53" t="s">
        <v>51</v>
      </c>
      <c r="L53" s="5">
        <v>1.054</v>
      </c>
    </row>
    <row r="54" spans="1:13" x14ac:dyDescent="0.3">
      <c r="B54" t="s">
        <v>52</v>
      </c>
      <c r="L54" s="5">
        <v>1.0509999999999999</v>
      </c>
    </row>
    <row r="55" spans="1:13" x14ac:dyDescent="0.3">
      <c r="B55" s="58" t="s">
        <v>56</v>
      </c>
      <c r="C55" s="58"/>
      <c r="D55" s="58"/>
      <c r="F55" t="s">
        <v>53</v>
      </c>
      <c r="G55" s="22">
        <v>1.0044</v>
      </c>
    </row>
    <row r="56" spans="1:13" x14ac:dyDescent="0.3">
      <c r="B56" s="23"/>
      <c r="C56" s="23"/>
      <c r="D56" s="23"/>
    </row>
    <row r="57" spans="1:13" x14ac:dyDescent="0.3">
      <c r="B57" s="58" t="s">
        <v>57</v>
      </c>
      <c r="C57" s="58"/>
      <c r="D57" s="58"/>
      <c r="F57" t="s">
        <v>53</v>
      </c>
      <c r="G57" s="22">
        <v>1.0042</v>
      </c>
    </row>
    <row r="58" spans="1:13" x14ac:dyDescent="0.3">
      <c r="C58" s="23"/>
      <c r="D58" s="23"/>
    </row>
    <row r="59" spans="1:13" x14ac:dyDescent="0.3">
      <c r="B59" s="23"/>
      <c r="C59" s="23"/>
      <c r="D59" s="23"/>
    </row>
    <row r="60" spans="1:13" x14ac:dyDescent="0.3">
      <c r="B60" s="23"/>
      <c r="C60" s="23"/>
      <c r="D60" s="23"/>
    </row>
    <row r="61" spans="1:13" x14ac:dyDescent="0.3">
      <c r="B61" t="s">
        <v>59</v>
      </c>
    </row>
    <row r="62" spans="1:13" x14ac:dyDescent="0.3">
      <c r="C62" s="18" t="s">
        <v>60</v>
      </c>
      <c r="H62" t="s">
        <v>53</v>
      </c>
      <c r="I62" s="59">
        <f>(POWER(1.0044,3)+1.0044)/2</f>
        <v>1.0088290825919999</v>
      </c>
      <c r="J62" s="59"/>
    </row>
    <row r="64" spans="1:13" x14ac:dyDescent="0.3">
      <c r="C64" s="7" t="s">
        <v>61</v>
      </c>
      <c r="H64" t="s">
        <v>53</v>
      </c>
      <c r="I64" s="59">
        <f>1.054*(1.0042+POWER(1.0042,10))/2</f>
        <v>1.0787704525364317</v>
      </c>
      <c r="J64" s="59"/>
    </row>
    <row r="66" spans="1:15" x14ac:dyDescent="0.3">
      <c r="B66" s="62" t="s">
        <v>62</v>
      </c>
      <c r="C66" s="62"/>
      <c r="D66" s="65" t="s">
        <v>67</v>
      </c>
      <c r="E66" s="65"/>
      <c r="F66" s="65"/>
      <c r="G66" s="65"/>
      <c r="H66" s="1" t="s">
        <v>53</v>
      </c>
      <c r="I66" s="24">
        <f>I62*L51+I64*L52</f>
        <v>1.0780710388369874</v>
      </c>
    </row>
    <row r="67" spans="1:15" ht="15.6" x14ac:dyDescent="0.3">
      <c r="A67" s="64" t="s">
        <v>64</v>
      </c>
      <c r="B67" s="64"/>
      <c r="C67" s="64"/>
      <c r="D67" s="64"/>
      <c r="E67" s="64"/>
      <c r="F67" s="64"/>
      <c r="G67" s="64"/>
      <c r="H67" s="7"/>
    </row>
    <row r="68" spans="1:15" x14ac:dyDescent="0.3">
      <c r="A68" s="56" t="s">
        <v>65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1:15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1:15" x14ac:dyDescent="0.3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1:15" ht="58.2" customHeight="1" x14ac:dyDescent="0.3">
      <c r="A71" s="56" t="s">
        <v>72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3" spans="1:15" x14ac:dyDescent="0.3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.6" x14ac:dyDescent="0.3">
      <c r="B74" s="68" t="s">
        <v>73</v>
      </c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6" spans="1:15" ht="15.75" customHeight="1" x14ac:dyDescent="0.3">
      <c r="A76" s="4"/>
      <c r="C76" s="4" t="s">
        <v>42</v>
      </c>
      <c r="D76" s="61"/>
      <c r="E76" s="61"/>
      <c r="F76" s="63" t="s">
        <v>43</v>
      </c>
      <c r="G76" s="63"/>
      <c r="H76" s="63"/>
      <c r="I76" s="63"/>
      <c r="J76" s="63"/>
      <c r="K76" s="63"/>
    </row>
    <row r="77" spans="1:15" x14ac:dyDescent="0.3">
      <c r="D77" s="62" t="s">
        <v>44</v>
      </c>
      <c r="E77" s="62"/>
      <c r="F77" s="62" t="s">
        <v>48</v>
      </c>
      <c r="G77" s="62"/>
      <c r="H77" s="62"/>
      <c r="I77" s="62"/>
    </row>
    <row r="78" spans="1:15" ht="27.6" x14ac:dyDescent="0.3">
      <c r="A78" s="60" t="s">
        <v>45</v>
      </c>
      <c r="B78" s="60"/>
      <c r="C78" s="4" t="s">
        <v>46</v>
      </c>
      <c r="D78" s="61"/>
      <c r="E78" s="61"/>
      <c r="F78" s="63" t="s">
        <v>47</v>
      </c>
      <c r="G78" s="63"/>
      <c r="H78" s="63"/>
      <c r="I78" s="63"/>
      <c r="J78" s="63"/>
      <c r="K78" s="63"/>
    </row>
    <row r="79" spans="1:15" x14ac:dyDescent="0.3">
      <c r="D79" s="62" t="s">
        <v>44</v>
      </c>
      <c r="E79" s="62"/>
      <c r="F79" s="62" t="s">
        <v>48</v>
      </c>
      <c r="G79" s="62"/>
      <c r="H79" s="62"/>
      <c r="I79" s="62"/>
    </row>
    <row r="86" spans="12:12" x14ac:dyDescent="0.3">
      <c r="L86" s="28"/>
    </row>
  </sheetData>
  <mergeCells count="107">
    <mergeCell ref="A26:G26"/>
    <mergeCell ref="H26:O26"/>
    <mergeCell ref="A27:O27"/>
    <mergeCell ref="C28:J28"/>
    <mergeCell ref="I29:J29"/>
    <mergeCell ref="G29:H29"/>
    <mergeCell ref="E29:F29"/>
    <mergeCell ref="B74:O74"/>
    <mergeCell ref="A1:O4"/>
    <mergeCell ref="L6:O6"/>
    <mergeCell ref="L7:O7"/>
    <mergeCell ref="L8:O8"/>
    <mergeCell ref="L9:O9"/>
    <mergeCell ref="A21:O22"/>
    <mergeCell ref="A24:G24"/>
    <mergeCell ref="A25:G25"/>
    <mergeCell ref="H24:O24"/>
    <mergeCell ref="H25:O25"/>
    <mergeCell ref="L10:O10"/>
    <mergeCell ref="L11:O11"/>
    <mergeCell ref="L12:O12"/>
    <mergeCell ref="L13:O13"/>
    <mergeCell ref="A14:O20"/>
    <mergeCell ref="L28:L29"/>
    <mergeCell ref="M28:M29"/>
    <mergeCell ref="N28:N29"/>
    <mergeCell ref="O28:O29"/>
    <mergeCell ref="G35:H35"/>
    <mergeCell ref="E32:F32"/>
    <mergeCell ref="G32:H32"/>
    <mergeCell ref="I32:J32"/>
    <mergeCell ref="E33:F33"/>
    <mergeCell ref="G33:H33"/>
    <mergeCell ref="I33:J33"/>
    <mergeCell ref="E30:F30"/>
    <mergeCell ref="G30:H30"/>
    <mergeCell ref="I30:J30"/>
    <mergeCell ref="I35:J35"/>
    <mergeCell ref="I37:J37"/>
    <mergeCell ref="E35:F35"/>
    <mergeCell ref="A36:C36"/>
    <mergeCell ref="E44:F44"/>
    <mergeCell ref="G44:H44"/>
    <mergeCell ref="I44:J44"/>
    <mergeCell ref="A28:A29"/>
    <mergeCell ref="K28:K29"/>
    <mergeCell ref="B37:C37"/>
    <mergeCell ref="B39:C39"/>
    <mergeCell ref="B38:C38"/>
    <mergeCell ref="E42:F42"/>
    <mergeCell ref="G42:H42"/>
    <mergeCell ref="I42:J42"/>
    <mergeCell ref="E43:F43"/>
    <mergeCell ref="G43:H43"/>
    <mergeCell ref="I43:J43"/>
    <mergeCell ref="E40:F40"/>
    <mergeCell ref="G40:H40"/>
    <mergeCell ref="I40:J40"/>
    <mergeCell ref="E41:F41"/>
    <mergeCell ref="G41:H41"/>
    <mergeCell ref="I41:J41"/>
    <mergeCell ref="E38:F38"/>
    <mergeCell ref="I45:J45"/>
    <mergeCell ref="E45:F45"/>
    <mergeCell ref="B73:O73"/>
    <mergeCell ref="E31:F31"/>
    <mergeCell ref="G31:H31"/>
    <mergeCell ref="I31:J31"/>
    <mergeCell ref="E34:F34"/>
    <mergeCell ref="G34:H34"/>
    <mergeCell ref="I34:J34"/>
    <mergeCell ref="B40:C40"/>
    <mergeCell ref="A42:C42"/>
    <mergeCell ref="A43:C43"/>
    <mergeCell ref="B45:C45"/>
    <mergeCell ref="G45:H45"/>
    <mergeCell ref="G38:H38"/>
    <mergeCell ref="I38:J38"/>
    <mergeCell ref="E39:F39"/>
    <mergeCell ref="G39:H39"/>
    <mergeCell ref="I39:J39"/>
    <mergeCell ref="E36:F36"/>
    <mergeCell ref="G36:H36"/>
    <mergeCell ref="I36:J36"/>
    <mergeCell ref="E37:F37"/>
    <mergeCell ref="G37:H37"/>
    <mergeCell ref="B50:L50"/>
    <mergeCell ref="B51:K51"/>
    <mergeCell ref="B52:K52"/>
    <mergeCell ref="B57:D57"/>
    <mergeCell ref="I62:J62"/>
    <mergeCell ref="A78:B78"/>
    <mergeCell ref="D78:E78"/>
    <mergeCell ref="D79:E79"/>
    <mergeCell ref="F78:K78"/>
    <mergeCell ref="F77:I77"/>
    <mergeCell ref="F79:I79"/>
    <mergeCell ref="F76:K76"/>
    <mergeCell ref="D76:E76"/>
    <mergeCell ref="D77:E77"/>
    <mergeCell ref="A68:O70"/>
    <mergeCell ref="A67:G67"/>
    <mergeCell ref="A71:O71"/>
    <mergeCell ref="I64:J64"/>
    <mergeCell ref="B66:C66"/>
    <mergeCell ref="D66:G66"/>
    <mergeCell ref="B55:D55"/>
  </mergeCells>
  <pageMargins left="0.70866141732283472" right="0.31496062992125984" top="0.55118110236220474" bottom="0.35433070866141736" header="0.31496062992125984" footer="0.31496062992125984"/>
  <pageSetup paperSize="9" scale="79" orientation="landscape" verticalDpi="0" r:id="rId1"/>
  <rowBreaks count="2" manualBreakCount="2">
    <brk id="34" max="14" man="1"/>
    <brk id="65" max="1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71" r:id="rId4">
          <objectPr defaultSize="0" r:id="rId5">
            <anchor moveWithCells="1">
              <from>
                <xdr:col>4</xdr:col>
                <xdr:colOff>30480</xdr:colOff>
                <xdr:row>53</xdr:row>
                <xdr:rowOff>167640</xdr:rowOff>
              </from>
              <to>
                <xdr:col>4</xdr:col>
                <xdr:colOff>632460</xdr:colOff>
                <xdr:row>56</xdr:row>
                <xdr:rowOff>99060</xdr:rowOff>
              </to>
            </anchor>
          </objectPr>
        </oleObject>
      </mc:Choice>
      <mc:Fallback>
        <oleObject progId="Word.Document.12" shapeId="1071" r:id="rId4"/>
      </mc:Fallback>
    </mc:AlternateContent>
    <mc:AlternateContent xmlns:mc="http://schemas.openxmlformats.org/markup-compatibility/2006">
      <mc:Choice Requires="x14">
        <oleObject progId="Word.Document.12" shapeId="1073" r:id="rId6">
          <objectPr defaultSize="0" r:id="rId7">
            <anchor moveWithCells="1">
              <from>
                <xdr:col>4</xdr:col>
                <xdr:colOff>38100</xdr:colOff>
                <xdr:row>56</xdr:row>
                <xdr:rowOff>0</xdr:rowOff>
              </from>
              <to>
                <xdr:col>4</xdr:col>
                <xdr:colOff>624840</xdr:colOff>
                <xdr:row>57</xdr:row>
                <xdr:rowOff>175260</xdr:rowOff>
              </to>
            </anchor>
          </objectPr>
        </oleObject>
      </mc:Choice>
      <mc:Fallback>
        <oleObject progId="Word.Document.12" shapeId="1073" r:id="rId6"/>
      </mc:Fallback>
    </mc:AlternateContent>
    <mc:AlternateContent xmlns:mc="http://schemas.openxmlformats.org/markup-compatibility/2006">
      <mc:Choice Requires="x14">
        <oleObject progId="Word.Document.12" shapeId="1075" r:id="rId8">
          <objectPr defaultSize="0" r:id="rId9">
            <anchor moveWithCells="1">
              <from>
                <xdr:col>3</xdr:col>
                <xdr:colOff>53340</xdr:colOff>
                <xdr:row>62</xdr:row>
                <xdr:rowOff>160020</xdr:rowOff>
              </from>
              <to>
                <xdr:col>6</xdr:col>
                <xdr:colOff>502920</xdr:colOff>
                <xdr:row>64</xdr:row>
                <xdr:rowOff>137160</xdr:rowOff>
              </to>
            </anchor>
          </objectPr>
        </oleObject>
      </mc:Choice>
      <mc:Fallback>
        <oleObject progId="Word.Document.12" shapeId="1075" r:id="rId8"/>
      </mc:Fallback>
    </mc:AlternateContent>
    <mc:AlternateContent xmlns:mc="http://schemas.openxmlformats.org/markup-compatibility/2006">
      <mc:Choice Requires="x14">
        <oleObject progId="Word.Document.12" shapeId="1076" r:id="rId10">
          <objectPr defaultSize="0" autoPict="0" r:id="rId11">
            <anchor moveWithCells="1">
              <from>
                <xdr:col>2</xdr:col>
                <xdr:colOff>1074420</xdr:colOff>
                <xdr:row>60</xdr:row>
                <xdr:rowOff>175260</xdr:rowOff>
              </from>
              <to>
                <xdr:col>6</xdr:col>
                <xdr:colOff>426720</xdr:colOff>
                <xdr:row>62</xdr:row>
                <xdr:rowOff>129540</xdr:rowOff>
              </to>
            </anchor>
          </objectPr>
        </oleObject>
      </mc:Choice>
      <mc:Fallback>
        <oleObject progId="Word.Document.12" shapeId="1076" r:id="rId1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7"/>
  <sheetViews>
    <sheetView tabSelected="1" view="pageBreakPreview" zoomScaleNormal="100" zoomScaleSheetLayoutView="100" workbookViewId="0">
      <selection activeCell="A76" sqref="A76:K80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9" customWidth="1"/>
    <col min="8" max="8" width="3.5546875" customWidth="1"/>
    <col min="9" max="9" width="7.332031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85" t="s">
        <v>94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8.75" customHeight="1" x14ac:dyDescent="0.3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6.2" customHeight="1" x14ac:dyDescent="0.3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.95" hidden="1" customHeight="1" x14ac:dyDescent="0.3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6" spans="1:15" ht="15.6" x14ac:dyDescent="0.3">
      <c r="L6" s="82" t="s">
        <v>98</v>
      </c>
      <c r="M6" s="82"/>
      <c r="N6" s="82"/>
      <c r="O6" s="82"/>
    </row>
    <row r="7" spans="1:15" ht="15.6" x14ac:dyDescent="0.3">
      <c r="L7" s="82"/>
      <c r="M7" s="82"/>
      <c r="N7" s="82"/>
      <c r="O7" s="82"/>
    </row>
    <row r="8" spans="1:15" ht="15.6" x14ac:dyDescent="0.3">
      <c r="L8" s="82"/>
      <c r="M8" s="82"/>
      <c r="N8" s="82"/>
      <c r="O8" s="82"/>
    </row>
    <row r="9" spans="1:15" ht="15.6" x14ac:dyDescent="0.3">
      <c r="L9" s="82"/>
      <c r="M9" s="82"/>
      <c r="N9" s="82"/>
      <c r="O9" s="82"/>
    </row>
    <row r="10" spans="1:15" ht="15.6" x14ac:dyDescent="0.3">
      <c r="L10" s="82"/>
      <c r="M10" s="82"/>
      <c r="N10" s="82"/>
      <c r="O10" s="82"/>
    </row>
    <row r="11" spans="1:15" ht="15.6" x14ac:dyDescent="0.3">
      <c r="L11" s="82"/>
      <c r="M11" s="82"/>
      <c r="N11" s="82"/>
      <c r="O11" s="82"/>
    </row>
    <row r="12" spans="1:15" ht="15.6" x14ac:dyDescent="0.3">
      <c r="L12" s="82"/>
      <c r="M12" s="82"/>
      <c r="N12" s="82"/>
      <c r="O12" s="82"/>
    </row>
    <row r="13" spans="1:15" ht="15.6" x14ac:dyDescent="0.3">
      <c r="L13" s="84"/>
      <c r="M13" s="84"/>
      <c r="N13" s="84"/>
      <c r="O13" s="84"/>
    </row>
    <row r="14" spans="1:15" ht="18.75" customHeight="1" x14ac:dyDescent="0.3">
      <c r="A14" s="83" t="s">
        <v>63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spans="1:15" ht="18.75" customHeight="1" x14ac:dyDescent="0.3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spans="1:15" ht="18.75" customHeight="1" x14ac:dyDescent="0.3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spans="1:15" ht="24.75" customHeight="1" x14ac:dyDescent="0.3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spans="1:15" ht="12.75" hidden="1" customHeight="1" x14ac:dyDescent="0.3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spans="1:15" ht="15" hidden="1" customHeight="1" x14ac:dyDescent="0.3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spans="1:15" ht="15" hidden="1" customHeight="1" x14ac:dyDescent="0.3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spans="1:15" ht="15" customHeight="1" x14ac:dyDescent="0.3">
      <c r="A21" s="83" t="s">
        <v>10</v>
      </c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spans="1:15" ht="8.25" customHeight="1" x14ac:dyDescent="0.3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spans="1:15" ht="8.25" customHeight="1" x14ac:dyDescent="0.3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1:15" ht="39" customHeight="1" x14ac:dyDescent="0.3">
      <c r="A24" s="64" t="s">
        <v>14</v>
      </c>
      <c r="B24" s="64"/>
      <c r="C24" s="64"/>
      <c r="D24" s="64"/>
      <c r="E24" s="64"/>
      <c r="F24" s="64"/>
      <c r="G24" s="64"/>
      <c r="H24" s="78" t="s">
        <v>95</v>
      </c>
      <c r="I24" s="78"/>
      <c r="J24" s="78"/>
      <c r="K24" s="78"/>
      <c r="L24" s="78"/>
      <c r="M24" s="78"/>
      <c r="N24" s="78"/>
      <c r="O24" s="78"/>
    </row>
    <row r="25" spans="1:15" ht="40.5" customHeight="1" x14ac:dyDescent="0.3">
      <c r="A25" s="64" t="s">
        <v>15</v>
      </c>
      <c r="B25" s="64"/>
      <c r="C25" s="64"/>
      <c r="D25" s="64"/>
      <c r="E25" s="64"/>
      <c r="F25" s="64"/>
      <c r="G25" s="64"/>
      <c r="H25" s="78" t="s">
        <v>91</v>
      </c>
      <c r="I25" s="78"/>
      <c r="J25" s="78"/>
      <c r="K25" s="78"/>
      <c r="L25" s="78"/>
      <c r="M25" s="78"/>
      <c r="N25" s="78"/>
      <c r="O25" s="78"/>
    </row>
    <row r="26" spans="1:15" ht="15.6" x14ac:dyDescent="0.3">
      <c r="A26" s="64" t="s">
        <v>16</v>
      </c>
      <c r="B26" s="64"/>
      <c r="C26" s="64"/>
      <c r="D26" s="64"/>
      <c r="E26" s="64"/>
      <c r="F26" s="64"/>
      <c r="G26" s="64"/>
      <c r="H26" s="87">
        <v>44890</v>
      </c>
      <c r="I26" s="78"/>
      <c r="J26" s="78"/>
      <c r="K26" s="78"/>
      <c r="L26" s="78"/>
      <c r="M26" s="78"/>
      <c r="N26" s="78"/>
      <c r="O26" s="78"/>
    </row>
    <row r="27" spans="1:15" ht="15.6" x14ac:dyDescent="0.3">
      <c r="A27" s="79" t="s">
        <v>17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</row>
    <row r="28" spans="1:15" x14ac:dyDescent="0.3">
      <c r="A28" s="69" t="s">
        <v>18</v>
      </c>
      <c r="B28" s="8"/>
      <c r="C28" s="69" t="s">
        <v>20</v>
      </c>
      <c r="D28" s="69"/>
      <c r="E28" s="69"/>
      <c r="F28" s="69"/>
      <c r="G28" s="69"/>
      <c r="H28" s="69"/>
      <c r="I28" s="69"/>
      <c r="J28" s="69"/>
      <c r="K28" s="69" t="s">
        <v>75</v>
      </c>
      <c r="L28" s="69" t="s">
        <v>13</v>
      </c>
      <c r="M28" s="69" t="s">
        <v>79</v>
      </c>
      <c r="N28" s="69" t="s">
        <v>12</v>
      </c>
      <c r="O28" s="69" t="s">
        <v>11</v>
      </c>
    </row>
    <row r="29" spans="1:15" ht="105.75" customHeight="1" x14ac:dyDescent="0.3">
      <c r="A29" s="69"/>
      <c r="B29" s="29" t="s">
        <v>29</v>
      </c>
      <c r="C29" s="29" t="s">
        <v>19</v>
      </c>
      <c r="D29" s="29" t="s">
        <v>21</v>
      </c>
      <c r="E29" s="69" t="s">
        <v>22</v>
      </c>
      <c r="F29" s="69"/>
      <c r="G29" s="69" t="s">
        <v>23</v>
      </c>
      <c r="H29" s="69"/>
      <c r="I29" s="69" t="s">
        <v>24</v>
      </c>
      <c r="J29" s="69"/>
      <c r="K29" s="69"/>
      <c r="L29" s="69"/>
      <c r="M29" s="69"/>
      <c r="N29" s="69"/>
      <c r="O29" s="69"/>
    </row>
    <row r="30" spans="1:15" s="32" customFormat="1" x14ac:dyDescent="0.3">
      <c r="A30" s="10">
        <v>1</v>
      </c>
      <c r="B30" s="11">
        <v>2</v>
      </c>
      <c r="C30" s="29">
        <v>3</v>
      </c>
      <c r="D30" s="10">
        <v>4</v>
      </c>
      <c r="E30" s="69">
        <v>5</v>
      </c>
      <c r="F30" s="69"/>
      <c r="G30" s="69">
        <v>6</v>
      </c>
      <c r="H30" s="69"/>
      <c r="I30" s="69">
        <v>7</v>
      </c>
      <c r="J30" s="69"/>
      <c r="K30" s="10">
        <v>8</v>
      </c>
      <c r="L30" s="10">
        <v>9</v>
      </c>
      <c r="M30" s="10">
        <v>10</v>
      </c>
      <c r="N30" s="10">
        <v>11</v>
      </c>
      <c r="O30" s="10">
        <v>12</v>
      </c>
    </row>
    <row r="31" spans="1:15" ht="124.8" x14ac:dyDescent="0.3">
      <c r="B31" s="44" t="s">
        <v>77</v>
      </c>
      <c r="C31" s="43" t="s">
        <v>76</v>
      </c>
      <c r="D31" s="8"/>
      <c r="E31" s="69"/>
      <c r="F31" s="69"/>
      <c r="G31" s="69"/>
      <c r="H31" s="69"/>
      <c r="I31" s="69">
        <v>6286.741</v>
      </c>
      <c r="J31" s="69"/>
      <c r="K31" s="37">
        <f>I31</f>
        <v>6286.741</v>
      </c>
      <c r="L31" s="11">
        <v>1</v>
      </c>
      <c r="M31" s="15">
        <f>K31*L31</f>
        <v>6286.741</v>
      </c>
      <c r="N31" s="35">
        <f>I59</f>
        <v>1.0169297755224409</v>
      </c>
      <c r="O31" s="16">
        <f>M31*N31</f>
        <v>6393.1741138977259</v>
      </c>
    </row>
    <row r="32" spans="1:15" x14ac:dyDescent="0.3">
      <c r="A32" s="8"/>
      <c r="B32" s="8"/>
      <c r="C32" s="8"/>
      <c r="D32" s="8"/>
      <c r="E32" s="69"/>
      <c r="F32" s="69"/>
      <c r="G32" s="69"/>
      <c r="H32" s="69"/>
      <c r="M32" s="45"/>
      <c r="N32" s="8"/>
      <c r="O32" s="8"/>
    </row>
    <row r="33" spans="1:15" x14ac:dyDescent="0.3">
      <c r="A33" s="12" t="s">
        <v>80</v>
      </c>
      <c r="B33" s="8"/>
      <c r="C33" s="8"/>
      <c r="D33" s="13">
        <v>0</v>
      </c>
      <c r="E33" s="72">
        <v>0</v>
      </c>
      <c r="F33" s="72"/>
      <c r="G33" s="72">
        <v>0</v>
      </c>
      <c r="H33" s="72"/>
      <c r="I33" s="72">
        <f>I31</f>
        <v>6286.741</v>
      </c>
      <c r="J33" s="72"/>
      <c r="K33" s="46">
        <f>K31</f>
        <v>6286.741</v>
      </c>
      <c r="L33" s="46">
        <f>L31</f>
        <v>1</v>
      </c>
      <c r="M33" s="54">
        <f t="shared" ref="M33:O33" si="0">M31</f>
        <v>6286.741</v>
      </c>
      <c r="N33" s="53">
        <f t="shared" si="0"/>
        <v>1.0169297755224409</v>
      </c>
      <c r="O33" s="46">
        <f t="shared" si="0"/>
        <v>6393.1741138977259</v>
      </c>
    </row>
    <row r="34" spans="1:15" x14ac:dyDescent="0.3">
      <c r="A34" s="12"/>
      <c r="B34" s="8"/>
      <c r="C34" s="8"/>
      <c r="D34" s="8"/>
      <c r="E34" s="69"/>
      <c r="F34" s="69"/>
      <c r="G34" s="69"/>
      <c r="H34" s="69"/>
      <c r="I34" s="69"/>
      <c r="J34" s="69"/>
      <c r="K34" s="8"/>
      <c r="L34" s="8"/>
      <c r="M34" s="8"/>
      <c r="N34" s="8"/>
      <c r="O34" s="8"/>
    </row>
    <row r="35" spans="1:15" ht="100.8" x14ac:dyDescent="0.3">
      <c r="A35" s="8">
        <v>2</v>
      </c>
      <c r="B35" s="47" t="s">
        <v>78</v>
      </c>
      <c r="C35" s="11" t="s">
        <v>95</v>
      </c>
      <c r="D35" s="29">
        <f>32733.17-K31</f>
        <v>26446.428999999996</v>
      </c>
      <c r="E35" s="69">
        <v>0</v>
      </c>
      <c r="F35" s="69"/>
      <c r="G35" s="72">
        <v>0</v>
      </c>
      <c r="H35" s="72"/>
      <c r="I35" s="73">
        <v>0</v>
      </c>
      <c r="J35" s="73"/>
      <c r="K35" s="15">
        <f>SUM(D35:J35)</f>
        <v>26446.428999999996</v>
      </c>
      <c r="L35" s="15">
        <v>1</v>
      </c>
      <c r="M35" s="16">
        <f>K35*L35</f>
        <v>26446.428999999996</v>
      </c>
      <c r="N35" s="35">
        <f>I69</f>
        <v>1.0286854942609065</v>
      </c>
      <c r="O35" s="16">
        <f>M35*N35</f>
        <v>27205.057887300969</v>
      </c>
    </row>
    <row r="36" spans="1:15" ht="30" customHeight="1" x14ac:dyDescent="0.3">
      <c r="A36" s="71" t="s">
        <v>81</v>
      </c>
      <c r="B36" s="71"/>
      <c r="C36" s="71"/>
      <c r="D36" s="29">
        <f t="shared" ref="D36:E36" si="1">D35</f>
        <v>26446.428999999996</v>
      </c>
      <c r="E36" s="69">
        <f t="shared" si="1"/>
        <v>0</v>
      </c>
      <c r="F36" s="69"/>
      <c r="G36" s="72">
        <v>0</v>
      </c>
      <c r="H36" s="72"/>
      <c r="I36" s="73">
        <f>I35</f>
        <v>0</v>
      </c>
      <c r="J36" s="73"/>
      <c r="K36" s="15">
        <f>SUM(D36:J36)</f>
        <v>26446.428999999996</v>
      </c>
      <c r="L36" s="15">
        <v>1</v>
      </c>
      <c r="M36" s="16">
        <f t="shared" ref="M36" si="2">K36*L36</f>
        <v>26446.428999999996</v>
      </c>
      <c r="N36" s="35">
        <f>N35</f>
        <v>1.0286854942609065</v>
      </c>
      <c r="O36" s="16">
        <f t="shared" ref="O36" si="3">M36*N36</f>
        <v>27205.057887300969</v>
      </c>
    </row>
    <row r="37" spans="1:15" ht="15" customHeight="1" x14ac:dyDescent="0.3">
      <c r="A37" s="90" t="s">
        <v>37</v>
      </c>
      <c r="B37" s="91" t="s">
        <v>37</v>
      </c>
      <c r="C37" s="92"/>
      <c r="D37" s="38">
        <f>D36+D33</f>
        <v>26446.428999999996</v>
      </c>
      <c r="E37" s="74">
        <f t="shared" ref="E37:K37" si="4">E36+E33</f>
        <v>0</v>
      </c>
      <c r="F37" s="75"/>
      <c r="G37" s="74">
        <f t="shared" si="4"/>
        <v>0</v>
      </c>
      <c r="H37" s="75"/>
      <c r="I37" s="74">
        <f t="shared" si="4"/>
        <v>6286.741</v>
      </c>
      <c r="J37" s="75"/>
      <c r="K37" s="38">
        <f t="shared" si="4"/>
        <v>32733.17</v>
      </c>
      <c r="L37" s="15">
        <v>1</v>
      </c>
      <c r="M37" s="16">
        <f>K37*L37</f>
        <v>32733.17</v>
      </c>
      <c r="N37" s="35">
        <f>N36</f>
        <v>1.0286854942609065</v>
      </c>
      <c r="O37" s="16">
        <f>M37*N37</f>
        <v>33672.137160176273</v>
      </c>
    </row>
    <row r="38" spans="1:15" x14ac:dyDescent="0.3">
      <c r="A38" s="71" t="s">
        <v>38</v>
      </c>
      <c r="B38" s="71"/>
      <c r="C38" s="71"/>
      <c r="D38" s="8"/>
      <c r="E38" s="69"/>
      <c r="F38" s="69"/>
      <c r="G38" s="69"/>
      <c r="H38" s="69"/>
      <c r="I38" s="69"/>
      <c r="J38" s="69"/>
      <c r="K38" s="8"/>
      <c r="L38" s="8"/>
      <c r="M38" s="8"/>
      <c r="N38" s="35"/>
      <c r="O38" s="8"/>
    </row>
    <row r="39" spans="1:15" ht="57.6" x14ac:dyDescent="0.3">
      <c r="A39" s="8"/>
      <c r="B39" s="11" t="s">
        <v>39</v>
      </c>
      <c r="C39" s="11" t="s">
        <v>40</v>
      </c>
      <c r="D39" s="31">
        <f>D37*20%</f>
        <v>5289.2857999999997</v>
      </c>
      <c r="E39" s="74">
        <f>E37*20%</f>
        <v>0</v>
      </c>
      <c r="F39" s="75"/>
      <c r="G39" s="74">
        <f>G37*20%</f>
        <v>0</v>
      </c>
      <c r="H39" s="75"/>
      <c r="I39" s="74">
        <f>I37*20%</f>
        <v>1257.3482000000001</v>
      </c>
      <c r="J39" s="75"/>
      <c r="K39" s="31">
        <f>SUM(D39:J39)</f>
        <v>6546.634</v>
      </c>
      <c r="L39" s="15">
        <v>1</v>
      </c>
      <c r="M39" s="16">
        <f>K39*L39</f>
        <v>6546.634</v>
      </c>
      <c r="N39" s="35">
        <f>N37</f>
        <v>1.0286854942609065</v>
      </c>
      <c r="O39" s="16">
        <f>M39*N39</f>
        <v>6734.4274320352552</v>
      </c>
    </row>
    <row r="40" spans="1:15" s="3" customFormat="1" x14ac:dyDescent="0.3">
      <c r="A40" s="17"/>
      <c r="B40" s="70" t="s">
        <v>41</v>
      </c>
      <c r="C40" s="70"/>
      <c r="D40" s="26">
        <f>D39+D37</f>
        <v>31735.714799999994</v>
      </c>
      <c r="E40" s="66">
        <f>E39+E37</f>
        <v>0</v>
      </c>
      <c r="F40" s="67"/>
      <c r="G40" s="66">
        <f>G39+G37</f>
        <v>0</v>
      </c>
      <c r="H40" s="67"/>
      <c r="I40" s="66">
        <f>I39+I37</f>
        <v>7544.0892000000003</v>
      </c>
      <c r="J40" s="67"/>
      <c r="K40" s="26">
        <f>K39+K37</f>
        <v>39279.803999999996</v>
      </c>
      <c r="L40" s="15">
        <v>1</v>
      </c>
      <c r="M40" s="16">
        <f>K40*L40</f>
        <v>39279.803999999996</v>
      </c>
      <c r="N40" s="36">
        <f>N39</f>
        <v>1.0286854942609065</v>
      </c>
      <c r="O40" s="19">
        <f>M40*N40</f>
        <v>40406.564592211529</v>
      </c>
    </row>
    <row r="42" spans="1:15" x14ac:dyDescent="0.3">
      <c r="A42" t="s">
        <v>54</v>
      </c>
      <c r="B42" t="s">
        <v>66</v>
      </c>
    </row>
    <row r="43" spans="1:15" x14ac:dyDescent="0.3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21"/>
      <c r="M43" s="21"/>
    </row>
    <row r="44" spans="1:15" x14ac:dyDescent="0.3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21"/>
      <c r="M44" s="21"/>
    </row>
    <row r="45" spans="1:15" ht="30.75" customHeight="1" x14ac:dyDescent="0.3">
      <c r="A45" t="s">
        <v>55</v>
      </c>
      <c r="B45" s="56" t="s">
        <v>58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</row>
    <row r="46" spans="1:15" x14ac:dyDescent="0.3">
      <c r="B46" s="57"/>
      <c r="C46" s="57"/>
      <c r="D46" s="57"/>
      <c r="E46" s="57"/>
      <c r="F46" s="57"/>
      <c r="G46" s="57"/>
      <c r="H46" s="57"/>
      <c r="I46" s="57"/>
      <c r="J46" s="57"/>
      <c r="K46" s="57"/>
    </row>
    <row r="47" spans="1:15" x14ac:dyDescent="0.3">
      <c r="B47" s="57" t="s">
        <v>82</v>
      </c>
      <c r="C47" s="57"/>
      <c r="D47" s="57"/>
      <c r="E47" s="57"/>
      <c r="F47" s="57"/>
      <c r="G47" s="57"/>
      <c r="H47" s="57"/>
      <c r="I47" s="57"/>
      <c r="J47" s="57"/>
      <c r="K47" s="57"/>
      <c r="L47" s="33">
        <v>0.1</v>
      </c>
    </row>
    <row r="48" spans="1:15" x14ac:dyDescent="0.3">
      <c r="B48" t="s">
        <v>74</v>
      </c>
      <c r="L48" s="5"/>
    </row>
    <row r="49" spans="2:12" x14ac:dyDescent="0.3">
      <c r="B49" t="s">
        <v>52</v>
      </c>
      <c r="L49" s="5">
        <v>1.0509999999999999</v>
      </c>
    </row>
    <row r="50" spans="2:12" x14ac:dyDescent="0.3">
      <c r="B50" s="58" t="s">
        <v>57</v>
      </c>
      <c r="C50" s="58"/>
      <c r="D50" s="58"/>
      <c r="F50" t="s">
        <v>53</v>
      </c>
      <c r="G50" s="22">
        <v>1.0042</v>
      </c>
    </row>
    <row r="51" spans="2:12" x14ac:dyDescent="0.3">
      <c r="B51" s="39"/>
      <c r="C51" s="39"/>
      <c r="D51" s="39"/>
      <c r="G51" s="22"/>
    </row>
    <row r="52" spans="2:12" x14ac:dyDescent="0.3">
      <c r="B52" s="57" t="s">
        <v>84</v>
      </c>
      <c r="C52" s="57"/>
      <c r="D52" s="57"/>
      <c r="E52" s="57"/>
      <c r="F52" s="57"/>
      <c r="G52" s="57"/>
      <c r="H52" s="57"/>
      <c r="I52" s="57"/>
      <c r="J52" s="57"/>
      <c r="K52" s="57"/>
      <c r="L52" s="33">
        <v>0.9</v>
      </c>
    </row>
    <row r="53" spans="2:12" x14ac:dyDescent="0.3">
      <c r="B53" t="s">
        <v>74</v>
      </c>
      <c r="L53" s="5"/>
    </row>
    <row r="54" spans="2:12" x14ac:dyDescent="0.3">
      <c r="B54" t="s">
        <v>85</v>
      </c>
      <c r="L54" s="5">
        <v>1.0489999999999999</v>
      </c>
    </row>
    <row r="55" spans="2:12" x14ac:dyDescent="0.3">
      <c r="B55" s="58" t="s">
        <v>86</v>
      </c>
      <c r="C55" s="58"/>
      <c r="D55" s="58"/>
      <c r="F55" t="s">
        <v>53</v>
      </c>
      <c r="G55" s="22">
        <v>1.0039944000000001</v>
      </c>
    </row>
    <row r="56" spans="2:12" x14ac:dyDescent="0.3">
      <c r="B56" s="39"/>
      <c r="C56" s="39"/>
      <c r="D56" s="39"/>
      <c r="G56" s="22"/>
    </row>
    <row r="57" spans="2:12" x14ac:dyDescent="0.3">
      <c r="C57" s="32" t="s">
        <v>87</v>
      </c>
      <c r="H57" s="6" t="s">
        <v>53</v>
      </c>
      <c r="I57">
        <f>1.0042*(1.00399+POWER(1.00399,6))/2</f>
        <v>1.0183441950249343</v>
      </c>
      <c r="J57" s="40"/>
    </row>
    <row r="59" spans="2:12" x14ac:dyDescent="0.3">
      <c r="B59" s="48" t="s">
        <v>88</v>
      </c>
      <c r="C59" s="48"/>
      <c r="D59" s="49"/>
      <c r="E59" s="49" t="s">
        <v>93</v>
      </c>
      <c r="F59" s="49"/>
      <c r="G59" s="49"/>
      <c r="H59" s="41" t="s">
        <v>53</v>
      </c>
      <c r="I59" s="51">
        <f>0.1*1.0042+0.9*I57</f>
        <v>1.0169297755224409</v>
      </c>
    </row>
    <row r="60" spans="2:12" x14ac:dyDescent="0.3">
      <c r="B60" s="41"/>
      <c r="C60" s="41"/>
      <c r="D60" s="42"/>
      <c r="E60" s="42"/>
      <c r="F60" s="42"/>
      <c r="G60" s="42"/>
      <c r="H60" s="41"/>
      <c r="I60" s="34"/>
    </row>
    <row r="61" spans="2:12" x14ac:dyDescent="0.3">
      <c r="B61" s="57" t="s">
        <v>83</v>
      </c>
      <c r="C61" s="57"/>
      <c r="D61" s="57"/>
      <c r="E61" s="57"/>
      <c r="F61" s="57"/>
      <c r="G61" s="57"/>
      <c r="H61" s="57"/>
      <c r="I61" s="57"/>
      <c r="J61" s="57"/>
      <c r="K61" s="57"/>
      <c r="L61" s="33">
        <v>1</v>
      </c>
    </row>
    <row r="62" spans="2:12" x14ac:dyDescent="0.3">
      <c r="B62" t="s">
        <v>74</v>
      </c>
      <c r="L62" s="5"/>
    </row>
    <row r="63" spans="2:12" x14ac:dyDescent="0.3">
      <c r="B63" t="s">
        <v>85</v>
      </c>
      <c r="L63" s="5">
        <v>1.0489999999999999</v>
      </c>
    </row>
    <row r="64" spans="2:12" x14ac:dyDescent="0.3">
      <c r="B64" s="58" t="s">
        <v>86</v>
      </c>
      <c r="C64" s="58"/>
      <c r="D64" s="58"/>
      <c r="F64" t="s">
        <v>53</v>
      </c>
      <c r="G64" s="22">
        <v>1.0039944000000001</v>
      </c>
    </row>
    <row r="65" spans="1:15" x14ac:dyDescent="0.3">
      <c r="B65" s="39"/>
      <c r="C65" s="39"/>
      <c r="D65" s="39"/>
      <c r="G65" s="22"/>
    </row>
    <row r="66" spans="1:15" x14ac:dyDescent="0.3">
      <c r="B66" s="39" t="s">
        <v>90</v>
      </c>
      <c r="C66" s="39"/>
      <c r="D66" s="39"/>
      <c r="F66" t="s">
        <v>53</v>
      </c>
      <c r="G66" s="34">
        <f>1.0042*(1.00399+POWER(1.00399,11))/2</f>
        <v>1.0286854942609065</v>
      </c>
    </row>
    <row r="67" spans="1:15" x14ac:dyDescent="0.3">
      <c r="B67" s="39"/>
      <c r="C67" s="39"/>
      <c r="D67" s="39"/>
      <c r="G67" s="22"/>
    </row>
    <row r="69" spans="1:15" x14ac:dyDescent="0.3">
      <c r="A69" s="48" t="s">
        <v>89</v>
      </c>
      <c r="C69" s="48"/>
      <c r="D69" s="52"/>
      <c r="E69" s="50" t="s">
        <v>92</v>
      </c>
      <c r="F69" s="50"/>
      <c r="G69" s="50"/>
      <c r="H69" s="41" t="s">
        <v>53</v>
      </c>
      <c r="I69" s="51">
        <f>G66*1</f>
        <v>1.0286854942609065</v>
      </c>
    </row>
    <row r="70" spans="1:15" ht="15.6" x14ac:dyDescent="0.3">
      <c r="A70" s="64" t="s">
        <v>64</v>
      </c>
      <c r="B70" s="64"/>
      <c r="C70" s="64"/>
      <c r="D70" s="64"/>
      <c r="E70" s="64"/>
      <c r="F70" s="64"/>
      <c r="G70" s="64"/>
      <c r="H70" s="32"/>
    </row>
    <row r="71" spans="1:15" x14ac:dyDescent="0.3">
      <c r="A71" s="88" t="s">
        <v>65</v>
      </c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</row>
    <row r="72" spans="1:15" x14ac:dyDescent="0.3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</row>
    <row r="73" spans="1:15" x14ac:dyDescent="0.3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</row>
    <row r="74" spans="1:15" ht="32.25" customHeight="1" x14ac:dyDescent="0.3">
      <c r="A74" s="88" t="s">
        <v>96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</row>
    <row r="75" spans="1:15" ht="15.6" x14ac:dyDescent="0.3">
      <c r="A75" s="55"/>
      <c r="B75" s="89" t="s">
        <v>97</v>
      </c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</row>
    <row r="76" spans="1:15" x14ac:dyDescent="0.3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</row>
    <row r="77" spans="1:15" ht="15.75" customHeight="1" x14ac:dyDescent="0.3">
      <c r="A77" s="4"/>
      <c r="C77" s="4"/>
      <c r="D77" s="61"/>
      <c r="E77" s="61"/>
      <c r="F77" s="63"/>
      <c r="G77" s="63"/>
      <c r="H77" s="63"/>
      <c r="I77" s="63"/>
      <c r="J77" s="63"/>
      <c r="K77" s="63"/>
    </row>
    <row r="78" spans="1:15" x14ac:dyDescent="0.3">
      <c r="D78" s="62"/>
      <c r="E78" s="62"/>
      <c r="F78" s="62"/>
      <c r="G78" s="62"/>
      <c r="H78" s="62"/>
      <c r="I78" s="62"/>
    </row>
    <row r="79" spans="1:15" ht="17.399999999999999" x14ac:dyDescent="0.3">
      <c r="A79" s="60"/>
      <c r="B79" s="60"/>
      <c r="C79" s="4"/>
      <c r="D79" s="61"/>
      <c r="E79" s="61"/>
      <c r="F79" s="63"/>
      <c r="G79" s="63"/>
      <c r="H79" s="63"/>
      <c r="I79" s="63"/>
      <c r="J79" s="63"/>
      <c r="K79" s="63"/>
    </row>
    <row r="80" spans="1:15" x14ac:dyDescent="0.3">
      <c r="D80" s="62"/>
      <c r="E80" s="62"/>
      <c r="F80" s="62"/>
      <c r="G80" s="62"/>
      <c r="H80" s="62"/>
      <c r="I80" s="62"/>
    </row>
    <row r="87" spans="12:12" x14ac:dyDescent="0.3">
      <c r="L87" s="28"/>
    </row>
  </sheetData>
  <mergeCells count="85">
    <mergeCell ref="B61:K61"/>
    <mergeCell ref="B64:D64"/>
    <mergeCell ref="I37:J37"/>
    <mergeCell ref="G37:H37"/>
    <mergeCell ref="E37:F37"/>
    <mergeCell ref="A37:C37"/>
    <mergeCell ref="B52:K52"/>
    <mergeCell ref="B47:K47"/>
    <mergeCell ref="B50:D50"/>
    <mergeCell ref="B40:C40"/>
    <mergeCell ref="E40:F40"/>
    <mergeCell ref="G40:H40"/>
    <mergeCell ref="I40:J40"/>
    <mergeCell ref="B45:L45"/>
    <mergeCell ref="B46:K46"/>
    <mergeCell ref="B55:D55"/>
    <mergeCell ref="D80:E80"/>
    <mergeCell ref="F80:I80"/>
    <mergeCell ref="A70:G70"/>
    <mergeCell ref="A71:O73"/>
    <mergeCell ref="A74:O74"/>
    <mergeCell ref="B75:O75"/>
    <mergeCell ref="D77:E77"/>
    <mergeCell ref="F77:K77"/>
    <mergeCell ref="D78:E78"/>
    <mergeCell ref="F78:I78"/>
    <mergeCell ref="A79:B79"/>
    <mergeCell ref="D79:E79"/>
    <mergeCell ref="F79:K79"/>
    <mergeCell ref="A38:C38"/>
    <mergeCell ref="E38:F38"/>
    <mergeCell ref="G38:H38"/>
    <mergeCell ref="I38:J38"/>
    <mergeCell ref="E39:F39"/>
    <mergeCell ref="G39:H39"/>
    <mergeCell ref="I39:J39"/>
    <mergeCell ref="E35:F35"/>
    <mergeCell ref="G35:H35"/>
    <mergeCell ref="I35:J35"/>
    <mergeCell ref="A36:C36"/>
    <mergeCell ref="E36:F36"/>
    <mergeCell ref="G36:H36"/>
    <mergeCell ref="I36:J36"/>
    <mergeCell ref="E33:F33"/>
    <mergeCell ref="G33:H33"/>
    <mergeCell ref="I33:J33"/>
    <mergeCell ref="E34:F34"/>
    <mergeCell ref="G34:H34"/>
    <mergeCell ref="I34:J34"/>
    <mergeCell ref="I29:J29"/>
    <mergeCell ref="E31:F31"/>
    <mergeCell ref="G31:H31"/>
    <mergeCell ref="E32:F32"/>
    <mergeCell ref="G32:H32"/>
    <mergeCell ref="I31:J31"/>
    <mergeCell ref="E30:F30"/>
    <mergeCell ref="G30:H30"/>
    <mergeCell ref="I30:J30"/>
    <mergeCell ref="N28:N29"/>
    <mergeCell ref="O28:O29"/>
    <mergeCell ref="E29:F29"/>
    <mergeCell ref="A24:G24"/>
    <mergeCell ref="H24:O24"/>
    <mergeCell ref="A28:A29"/>
    <mergeCell ref="C28:J28"/>
    <mergeCell ref="K28:K29"/>
    <mergeCell ref="L28:L29"/>
    <mergeCell ref="M28:M29"/>
    <mergeCell ref="A25:G25"/>
    <mergeCell ref="H25:O25"/>
    <mergeCell ref="A26:G26"/>
    <mergeCell ref="H26:O26"/>
    <mergeCell ref="A27:O27"/>
    <mergeCell ref="G29:H29"/>
    <mergeCell ref="A1:O4"/>
    <mergeCell ref="L6:O6"/>
    <mergeCell ref="L7:O7"/>
    <mergeCell ref="L8:O8"/>
    <mergeCell ref="L9:O9"/>
    <mergeCell ref="A21:O22"/>
    <mergeCell ref="L10:O10"/>
    <mergeCell ref="L11:O11"/>
    <mergeCell ref="L12:O12"/>
    <mergeCell ref="L13:O13"/>
    <mergeCell ref="A14:O20"/>
  </mergeCells>
  <pageMargins left="0.7" right="0.48" top="0.43" bottom="0.37" header="0.3" footer="0.3"/>
  <pageSetup paperSize="9" scale="69" orientation="landscape" verticalDpi="0" r:id="rId1"/>
  <rowBreaks count="2" manualBreakCount="2">
    <brk id="31" max="14" man="1"/>
    <brk id="69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50" r:id="rId4">
          <objectPr defaultSize="0" r:id="rId5">
            <anchor moveWithCells="1">
              <from>
                <xdr:col>3</xdr:col>
                <xdr:colOff>0</xdr:colOff>
                <xdr:row>56</xdr:row>
                <xdr:rowOff>0</xdr:rowOff>
              </from>
              <to>
                <xdr:col>8</xdr:col>
                <xdr:colOff>182880</xdr:colOff>
                <xdr:row>57</xdr:row>
                <xdr:rowOff>114300</xdr:rowOff>
              </to>
            </anchor>
          </objectPr>
        </oleObject>
      </mc:Choice>
      <mc:Fallback>
        <oleObject progId="Word.Document.12" shapeId="2050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r:id="rId7">
            <anchor moveWithCells="1">
              <from>
                <xdr:col>4</xdr:col>
                <xdr:colOff>0</xdr:colOff>
                <xdr:row>53</xdr:row>
                <xdr:rowOff>76200</xdr:rowOff>
              </from>
              <to>
                <xdr:col>4</xdr:col>
                <xdr:colOff>480060</xdr:colOff>
                <xdr:row>55</xdr:row>
                <xdr:rowOff>76200</xdr:rowOff>
              </to>
            </anchor>
          </objectPr>
        </oleObject>
      </mc:Choice>
      <mc:Fallback>
        <oleObject progId="Word.Document.12" shapeId="2052" r:id="rId6"/>
      </mc:Fallback>
    </mc:AlternateContent>
    <mc:AlternateContent xmlns:mc="http://schemas.openxmlformats.org/markup-compatibility/2006">
      <mc:Choice Requires="x14">
        <oleObject progId="Word.Document.12" shapeId="2051" r:id="rId8">
          <objectPr defaultSize="0" r:id="rId9">
            <anchor moveWithCells="1">
              <from>
                <xdr:col>4</xdr:col>
                <xdr:colOff>38100</xdr:colOff>
                <xdr:row>49</xdr:row>
                <xdr:rowOff>0</xdr:rowOff>
              </from>
              <to>
                <xdr:col>5</xdr:col>
                <xdr:colOff>0</xdr:colOff>
                <xdr:row>50</xdr:row>
                <xdr:rowOff>137160</xdr:rowOff>
              </to>
            </anchor>
          </objectPr>
        </oleObject>
      </mc:Choice>
      <mc:Fallback>
        <oleObject progId="Word.Document.12" shapeId="2051" r:id="rId8"/>
      </mc:Fallback>
    </mc:AlternateContent>
    <mc:AlternateContent xmlns:mc="http://schemas.openxmlformats.org/markup-compatibility/2006">
      <mc:Choice Requires="x14">
        <oleObject progId="Word.Document.12" shapeId="2056" r:id="rId10">
          <objectPr defaultSize="0" r:id="rId11">
            <anchor moveWithCells="1">
              <from>
                <xdr:col>4</xdr:col>
                <xdr:colOff>60960</xdr:colOff>
                <xdr:row>63</xdr:row>
                <xdr:rowOff>0</xdr:rowOff>
              </from>
              <to>
                <xdr:col>5</xdr:col>
                <xdr:colOff>30480</xdr:colOff>
                <xdr:row>65</xdr:row>
                <xdr:rowOff>0</xdr:rowOff>
              </to>
            </anchor>
          </objectPr>
        </oleObject>
      </mc:Choice>
      <mc:Fallback>
        <oleObject progId="Word.Document.12" shapeId="2056" r:id="rId10"/>
      </mc:Fallback>
    </mc:AlternateContent>
    <mc:AlternateContent xmlns:mc="http://schemas.openxmlformats.org/markup-compatibility/2006">
      <mc:Choice Requires="x14">
        <oleObject progId="Word.Document.12" shapeId="2057" r:id="rId12">
          <objectPr defaultSize="0" r:id="rId13">
            <anchor moveWithCells="1">
              <from>
                <xdr:col>2</xdr:col>
                <xdr:colOff>0</xdr:colOff>
                <xdr:row>65</xdr:row>
                <xdr:rowOff>0</xdr:rowOff>
              </from>
              <to>
                <xdr:col>4</xdr:col>
                <xdr:colOff>335280</xdr:colOff>
                <xdr:row>66</xdr:row>
                <xdr:rowOff>114300</xdr:rowOff>
              </to>
            </anchor>
          </objectPr>
        </oleObject>
      </mc:Choice>
      <mc:Fallback>
        <oleObject progId="Word.Document.12" shapeId="2057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</vt:lpstr>
      <vt:lpstr>НМЦК 2022</vt:lpstr>
      <vt:lpstr>НМЦК!Область_печати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Щирова Юлия Александровна</cp:lastModifiedBy>
  <cp:lastPrinted>2022-12-21T22:37:10Z</cp:lastPrinted>
  <dcterms:created xsi:type="dcterms:W3CDTF">2021-03-25T06:47:34Z</dcterms:created>
  <dcterms:modified xsi:type="dcterms:W3CDTF">2022-12-28T07:50:02Z</dcterms:modified>
</cp:coreProperties>
</file>