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1075" windowHeight="12075"/>
  </bookViews>
  <sheets>
    <sheet name="Смета 9 граф" sheetId="1" r:id="rId1"/>
  </sheets>
  <externalReferences>
    <externalReference r:id="rId2"/>
  </externalReferences>
  <definedNames>
    <definedName name="_xlnm.Print_Titles" localSheetId="0">'Смета 9 граф'!$21:$21</definedName>
    <definedName name="_xlnm.Print_Area" localSheetId="0">'Смета 9 граф'!$A$2:$I$364</definedName>
  </definedNames>
  <calcPr calcId="144525"/>
</workbook>
</file>

<file path=xl/calcChain.xml><?xml version="1.0" encoding="utf-8"?>
<calcChain xmlns="http://schemas.openxmlformats.org/spreadsheetml/2006/main">
  <c r="H356" i="1" l="1"/>
  <c r="B356" i="1"/>
  <c r="H355" i="1"/>
  <c r="B355" i="1"/>
  <c r="H354" i="1"/>
  <c r="B354" i="1"/>
  <c r="H353" i="1"/>
  <c r="B353" i="1"/>
  <c r="H352" i="1"/>
  <c r="B352" i="1"/>
  <c r="H351" i="1"/>
  <c r="B351" i="1"/>
  <c r="H350" i="1"/>
  <c r="B350" i="1"/>
  <c r="H349" i="1"/>
  <c r="B349" i="1"/>
  <c r="AG346" i="1"/>
  <c r="B346" i="1"/>
  <c r="B341" i="1"/>
  <c r="B336" i="1"/>
  <c r="C334" i="1"/>
  <c r="C333" i="1"/>
  <c r="C332" i="1"/>
  <c r="C331" i="1"/>
  <c r="C330" i="1"/>
  <c r="B329" i="1"/>
  <c r="I328" i="1"/>
  <c r="H328" i="1"/>
  <c r="G328" i="1"/>
  <c r="F328" i="1"/>
  <c r="AB327" i="1"/>
  <c r="AA327" i="1"/>
  <c r="Z327" i="1"/>
  <c r="Y327" i="1"/>
  <c r="X327" i="1"/>
  <c r="W327" i="1"/>
  <c r="V327" i="1"/>
  <c r="I337" i="1" s="1"/>
  <c r="U327" i="1"/>
  <c r="T327" i="1"/>
  <c r="I336" i="1" s="1"/>
  <c r="I327" i="1"/>
  <c r="H327" i="1"/>
  <c r="G327" i="1"/>
  <c r="F327" i="1"/>
  <c r="E327" i="1"/>
  <c r="D327" i="1"/>
  <c r="B327" i="1"/>
  <c r="A327" i="1"/>
  <c r="A326" i="1"/>
  <c r="B321" i="1"/>
  <c r="C319" i="1"/>
  <c r="C318" i="1"/>
  <c r="I317" i="1"/>
  <c r="H317" i="1"/>
  <c r="G317" i="1"/>
  <c r="F317" i="1"/>
  <c r="AB316" i="1"/>
  <c r="AA316" i="1"/>
  <c r="Z316" i="1"/>
  <c r="Y316" i="1"/>
  <c r="X316" i="1"/>
  <c r="W316" i="1"/>
  <c r="V316" i="1"/>
  <c r="I322" i="1" s="1"/>
  <c r="U316" i="1"/>
  <c r="T316" i="1"/>
  <c r="I321" i="1" s="1"/>
  <c r="I316" i="1"/>
  <c r="H316" i="1"/>
  <c r="G316" i="1"/>
  <c r="F316" i="1"/>
  <c r="E316" i="1"/>
  <c r="D316" i="1"/>
  <c r="A316" i="1"/>
  <c r="A315" i="1"/>
  <c r="B310" i="1"/>
  <c r="C303" i="1"/>
  <c r="C302" i="1"/>
  <c r="C301" i="1"/>
  <c r="C300" i="1"/>
  <c r="C299" i="1"/>
  <c r="B298" i="1"/>
  <c r="I297" i="1"/>
  <c r="H297" i="1"/>
  <c r="G297" i="1"/>
  <c r="F297" i="1"/>
  <c r="AB296" i="1"/>
  <c r="AA296" i="1"/>
  <c r="Z296" i="1"/>
  <c r="Y296" i="1"/>
  <c r="X296" i="1"/>
  <c r="W296" i="1"/>
  <c r="V296" i="1"/>
  <c r="U296" i="1"/>
  <c r="T296" i="1"/>
  <c r="I296" i="1"/>
  <c r="H296" i="1"/>
  <c r="G296" i="1"/>
  <c r="F296" i="1"/>
  <c r="E296" i="1"/>
  <c r="D296" i="1"/>
  <c r="B296" i="1"/>
  <c r="A296" i="1"/>
  <c r="C295" i="1"/>
  <c r="C294" i="1"/>
  <c r="B293" i="1"/>
  <c r="I292" i="1"/>
  <c r="H292" i="1"/>
  <c r="G292" i="1"/>
  <c r="F292" i="1"/>
  <c r="AB291" i="1"/>
  <c r="AA291" i="1"/>
  <c r="Z291" i="1"/>
  <c r="Y291" i="1"/>
  <c r="X291" i="1"/>
  <c r="W291" i="1"/>
  <c r="V291" i="1"/>
  <c r="U291" i="1"/>
  <c r="T291" i="1"/>
  <c r="I291" i="1"/>
  <c r="H291" i="1"/>
  <c r="G291" i="1"/>
  <c r="F291" i="1"/>
  <c r="E291" i="1"/>
  <c r="D291" i="1"/>
  <c r="B291" i="1"/>
  <c r="A291" i="1"/>
  <c r="C285" i="1"/>
  <c r="C284" i="1"/>
  <c r="C283" i="1"/>
  <c r="C282" i="1"/>
  <c r="C281" i="1"/>
  <c r="I280" i="1"/>
  <c r="H280" i="1"/>
  <c r="G280" i="1"/>
  <c r="F280" i="1"/>
  <c r="AB279" i="1"/>
  <c r="AA279" i="1"/>
  <c r="Z279" i="1"/>
  <c r="Y279" i="1"/>
  <c r="X279" i="1"/>
  <c r="W279" i="1"/>
  <c r="V279" i="1"/>
  <c r="U279" i="1"/>
  <c r="T279" i="1"/>
  <c r="I279" i="1"/>
  <c r="H279" i="1"/>
  <c r="G279" i="1"/>
  <c r="F279" i="1"/>
  <c r="E279" i="1"/>
  <c r="D279" i="1"/>
  <c r="B279" i="1"/>
  <c r="A279" i="1"/>
  <c r="C278" i="1"/>
  <c r="C277" i="1"/>
  <c r="I276" i="1"/>
  <c r="H276" i="1"/>
  <c r="G276" i="1"/>
  <c r="F276" i="1"/>
  <c r="AB275" i="1"/>
  <c r="AA275" i="1"/>
  <c r="Z275" i="1"/>
  <c r="Y275" i="1"/>
  <c r="X275" i="1"/>
  <c r="W275" i="1"/>
  <c r="V275" i="1"/>
  <c r="U275" i="1"/>
  <c r="T275" i="1"/>
  <c r="I275" i="1"/>
  <c r="H275" i="1"/>
  <c r="G275" i="1"/>
  <c r="F275" i="1"/>
  <c r="E275" i="1"/>
  <c r="D275" i="1"/>
  <c r="B275" i="1"/>
  <c r="A275" i="1"/>
  <c r="C269" i="1"/>
  <c r="C268" i="1"/>
  <c r="C267" i="1"/>
  <c r="C266" i="1"/>
  <c r="C265" i="1"/>
  <c r="B264" i="1"/>
  <c r="I263" i="1"/>
  <c r="H263" i="1"/>
  <c r="G263" i="1"/>
  <c r="F263" i="1"/>
  <c r="AB262" i="1"/>
  <c r="AA262" i="1"/>
  <c r="Z262" i="1"/>
  <c r="Y262" i="1"/>
  <c r="X262" i="1"/>
  <c r="W262" i="1"/>
  <c r="V262" i="1"/>
  <c r="U262" i="1"/>
  <c r="T262" i="1"/>
  <c r="I262" i="1"/>
  <c r="H262" i="1"/>
  <c r="G262" i="1"/>
  <c r="F262" i="1"/>
  <c r="E262" i="1"/>
  <c r="D262" i="1"/>
  <c r="B262" i="1"/>
  <c r="A262" i="1"/>
  <c r="C256" i="1"/>
  <c r="C255" i="1"/>
  <c r="C254" i="1"/>
  <c r="C253" i="1"/>
  <c r="C252" i="1"/>
  <c r="I251" i="1"/>
  <c r="H251" i="1"/>
  <c r="G251" i="1"/>
  <c r="F251" i="1"/>
  <c r="AB250" i="1"/>
  <c r="AA250" i="1"/>
  <c r="Z250" i="1"/>
  <c r="Y250" i="1"/>
  <c r="X250" i="1"/>
  <c r="W250" i="1"/>
  <c r="V250" i="1"/>
  <c r="U250" i="1"/>
  <c r="T250" i="1"/>
  <c r="I250" i="1"/>
  <c r="H250" i="1"/>
  <c r="G250" i="1"/>
  <c r="F250" i="1"/>
  <c r="E250" i="1"/>
  <c r="D250" i="1"/>
  <c r="B250" i="1"/>
  <c r="A250" i="1"/>
  <c r="C249" i="1"/>
  <c r="C248" i="1"/>
  <c r="I247" i="1"/>
  <c r="H247" i="1"/>
  <c r="G247" i="1"/>
  <c r="F247" i="1"/>
  <c r="AB246" i="1"/>
  <c r="AA246" i="1"/>
  <c r="Z246" i="1"/>
  <c r="Y246" i="1"/>
  <c r="X246" i="1"/>
  <c r="W246" i="1"/>
  <c r="V246" i="1"/>
  <c r="U246" i="1"/>
  <c r="T246" i="1"/>
  <c r="I246" i="1"/>
  <c r="H246" i="1"/>
  <c r="G246" i="1"/>
  <c r="F246" i="1"/>
  <c r="E246" i="1"/>
  <c r="D246" i="1"/>
  <c r="B246" i="1"/>
  <c r="A246" i="1"/>
  <c r="C240" i="1"/>
  <c r="C239" i="1"/>
  <c r="C238" i="1"/>
  <c r="C237" i="1"/>
  <c r="C236" i="1"/>
  <c r="I235" i="1"/>
  <c r="H235" i="1"/>
  <c r="G235" i="1"/>
  <c r="F235" i="1"/>
  <c r="AB234" i="1"/>
  <c r="AA234" i="1"/>
  <c r="Z234" i="1"/>
  <c r="Y234" i="1"/>
  <c r="X234" i="1"/>
  <c r="W234" i="1"/>
  <c r="V234" i="1"/>
  <c r="U234" i="1"/>
  <c r="T234" i="1"/>
  <c r="I234" i="1"/>
  <c r="H234" i="1"/>
  <c r="G234" i="1"/>
  <c r="F234" i="1"/>
  <c r="E234" i="1"/>
  <c r="D234" i="1"/>
  <c r="B234" i="1"/>
  <c r="A234" i="1"/>
  <c r="C233" i="1"/>
  <c r="C232" i="1"/>
  <c r="I231" i="1"/>
  <c r="H231" i="1"/>
  <c r="G231" i="1"/>
  <c r="F231" i="1"/>
  <c r="AB230" i="1"/>
  <c r="AA230" i="1"/>
  <c r="Z230" i="1"/>
  <c r="Y230" i="1"/>
  <c r="X230" i="1"/>
  <c r="W230" i="1"/>
  <c r="V230" i="1"/>
  <c r="U230" i="1"/>
  <c r="T230" i="1"/>
  <c r="I230" i="1"/>
  <c r="H230" i="1"/>
  <c r="G230" i="1"/>
  <c r="F230" i="1"/>
  <c r="E230" i="1"/>
  <c r="D230" i="1"/>
  <c r="B230" i="1"/>
  <c r="A230" i="1"/>
  <c r="C224" i="1"/>
  <c r="C223" i="1"/>
  <c r="C222" i="1"/>
  <c r="C221" i="1"/>
  <c r="C220" i="1"/>
  <c r="I219" i="1"/>
  <c r="H219" i="1"/>
  <c r="G219" i="1"/>
  <c r="F219" i="1"/>
  <c r="AB218" i="1"/>
  <c r="AA218" i="1"/>
  <c r="Z218" i="1"/>
  <c r="Y218" i="1"/>
  <c r="X218" i="1"/>
  <c r="W218" i="1"/>
  <c r="V218" i="1"/>
  <c r="U218" i="1"/>
  <c r="T218" i="1"/>
  <c r="I218" i="1"/>
  <c r="H218" i="1"/>
  <c r="G218" i="1"/>
  <c r="F218" i="1"/>
  <c r="E218" i="1"/>
  <c r="D218" i="1"/>
  <c r="B218" i="1"/>
  <c r="A218" i="1"/>
  <c r="C217" i="1"/>
  <c r="C216" i="1"/>
  <c r="I215" i="1"/>
  <c r="H215" i="1"/>
  <c r="G215" i="1"/>
  <c r="F215" i="1"/>
  <c r="AB214" i="1"/>
  <c r="AA214" i="1"/>
  <c r="Z214" i="1"/>
  <c r="Y214" i="1"/>
  <c r="X214" i="1"/>
  <c r="W214" i="1"/>
  <c r="V214" i="1"/>
  <c r="U214" i="1"/>
  <c r="T214" i="1"/>
  <c r="I214" i="1"/>
  <c r="H214" i="1"/>
  <c r="G214" i="1"/>
  <c r="F214" i="1"/>
  <c r="E214" i="1"/>
  <c r="D214" i="1"/>
  <c r="B214" i="1"/>
  <c r="A214" i="1"/>
  <c r="C208" i="1"/>
  <c r="C207" i="1"/>
  <c r="C206" i="1"/>
  <c r="C205" i="1"/>
  <c r="C204" i="1"/>
  <c r="I203" i="1"/>
  <c r="H203" i="1"/>
  <c r="G203" i="1"/>
  <c r="F203" i="1"/>
  <c r="AB202" i="1"/>
  <c r="AA202" i="1"/>
  <c r="Z202" i="1"/>
  <c r="Y202" i="1"/>
  <c r="X202" i="1"/>
  <c r="W202" i="1"/>
  <c r="V202" i="1"/>
  <c r="I311" i="1" s="1"/>
  <c r="U202" i="1"/>
  <c r="T202" i="1"/>
  <c r="I310" i="1" s="1"/>
  <c r="I202" i="1"/>
  <c r="H202" i="1"/>
  <c r="G202" i="1"/>
  <c r="F202" i="1"/>
  <c r="E202" i="1"/>
  <c r="D202" i="1"/>
  <c r="B202" i="1"/>
  <c r="A202" i="1"/>
  <c r="A201" i="1"/>
  <c r="B196" i="1"/>
  <c r="C189" i="1"/>
  <c r="C188" i="1"/>
  <c r="C187" i="1"/>
  <c r="C186" i="1"/>
  <c r="C185" i="1"/>
  <c r="I184" i="1"/>
  <c r="H184" i="1"/>
  <c r="G184" i="1"/>
  <c r="F184" i="1"/>
  <c r="AB183" i="1"/>
  <c r="AA183" i="1"/>
  <c r="Z183" i="1"/>
  <c r="Y183" i="1"/>
  <c r="X183" i="1"/>
  <c r="W183" i="1"/>
  <c r="V183" i="1"/>
  <c r="U183" i="1"/>
  <c r="T183" i="1"/>
  <c r="I183" i="1"/>
  <c r="H183" i="1"/>
  <c r="G183" i="1"/>
  <c r="F183" i="1"/>
  <c r="E183" i="1"/>
  <c r="D183" i="1"/>
  <c r="B183" i="1"/>
  <c r="A183" i="1"/>
  <c r="C177" i="1"/>
  <c r="C176" i="1"/>
  <c r="C175" i="1"/>
  <c r="C174" i="1"/>
  <c r="C173" i="1"/>
  <c r="I172" i="1"/>
  <c r="H172" i="1"/>
  <c r="G172" i="1"/>
  <c r="F172" i="1"/>
  <c r="AB171" i="1"/>
  <c r="AA171" i="1"/>
  <c r="Z171" i="1"/>
  <c r="Y171" i="1"/>
  <c r="X171" i="1"/>
  <c r="W171" i="1"/>
  <c r="V171" i="1"/>
  <c r="U171" i="1"/>
  <c r="T171" i="1"/>
  <c r="I171" i="1"/>
  <c r="H171" i="1"/>
  <c r="G171" i="1"/>
  <c r="F171" i="1"/>
  <c r="E171" i="1"/>
  <c r="D171" i="1"/>
  <c r="B171" i="1"/>
  <c r="A171" i="1"/>
  <c r="C165" i="1"/>
  <c r="C164" i="1"/>
  <c r="C163" i="1"/>
  <c r="C162" i="1"/>
  <c r="C161" i="1"/>
  <c r="I160" i="1"/>
  <c r="H160" i="1"/>
  <c r="G160" i="1"/>
  <c r="F160" i="1"/>
  <c r="AB159" i="1"/>
  <c r="AA159" i="1"/>
  <c r="Z159" i="1"/>
  <c r="Y159" i="1"/>
  <c r="X159" i="1"/>
  <c r="W159" i="1"/>
  <c r="V159" i="1"/>
  <c r="U159" i="1"/>
  <c r="T159" i="1"/>
  <c r="I159" i="1"/>
  <c r="H159" i="1"/>
  <c r="G159" i="1"/>
  <c r="F159" i="1"/>
  <c r="E159" i="1"/>
  <c r="D159" i="1"/>
  <c r="B159" i="1"/>
  <c r="A159" i="1"/>
  <c r="C153" i="1"/>
  <c r="C152" i="1"/>
  <c r="C151" i="1"/>
  <c r="C150" i="1"/>
  <c r="C149" i="1"/>
  <c r="I148" i="1"/>
  <c r="H148" i="1"/>
  <c r="G148" i="1"/>
  <c r="F148" i="1"/>
  <c r="AB147" i="1"/>
  <c r="AA147" i="1"/>
  <c r="Z147" i="1"/>
  <c r="Y147" i="1"/>
  <c r="X147" i="1"/>
  <c r="W147" i="1"/>
  <c r="V147" i="1"/>
  <c r="U147" i="1"/>
  <c r="T147" i="1"/>
  <c r="I147" i="1"/>
  <c r="H147" i="1"/>
  <c r="G147" i="1"/>
  <c r="F147" i="1"/>
  <c r="E147" i="1"/>
  <c r="D147" i="1"/>
  <c r="B147" i="1"/>
  <c r="A147" i="1"/>
  <c r="C141" i="1"/>
  <c r="C140" i="1"/>
  <c r="C139" i="1"/>
  <c r="C138" i="1"/>
  <c r="C137" i="1"/>
  <c r="I136" i="1"/>
  <c r="H136" i="1"/>
  <c r="G136" i="1"/>
  <c r="F136" i="1"/>
  <c r="AB135" i="1"/>
  <c r="AA135" i="1"/>
  <c r="Z135" i="1"/>
  <c r="Y135" i="1"/>
  <c r="X135" i="1"/>
  <c r="W135" i="1"/>
  <c r="V135" i="1"/>
  <c r="U135" i="1"/>
  <c r="T135" i="1"/>
  <c r="I196" i="1" s="1"/>
  <c r="I135" i="1"/>
  <c r="H135" i="1"/>
  <c r="G135" i="1"/>
  <c r="F135" i="1"/>
  <c r="E135" i="1"/>
  <c r="D135" i="1"/>
  <c r="B135" i="1"/>
  <c r="A135" i="1"/>
  <c r="A134" i="1"/>
  <c r="B129" i="1"/>
  <c r="C121" i="1"/>
  <c r="C120" i="1"/>
  <c r="C119" i="1"/>
  <c r="C118" i="1"/>
  <c r="C117" i="1"/>
  <c r="I116" i="1"/>
  <c r="H116" i="1"/>
  <c r="G116" i="1"/>
  <c r="F116" i="1"/>
  <c r="AB115" i="1"/>
  <c r="AA115" i="1"/>
  <c r="Z115" i="1"/>
  <c r="Y115" i="1"/>
  <c r="X115" i="1"/>
  <c r="W115" i="1"/>
  <c r="V115" i="1"/>
  <c r="U115" i="1"/>
  <c r="T115" i="1"/>
  <c r="I115" i="1"/>
  <c r="H115" i="1"/>
  <c r="G115" i="1"/>
  <c r="F115" i="1"/>
  <c r="E115" i="1"/>
  <c r="D115" i="1"/>
  <c r="B115" i="1"/>
  <c r="A115" i="1"/>
  <c r="C108" i="1"/>
  <c r="C107" i="1"/>
  <c r="C106" i="1"/>
  <c r="C105" i="1"/>
  <c r="C104" i="1"/>
  <c r="I103" i="1"/>
  <c r="H103" i="1"/>
  <c r="G103" i="1"/>
  <c r="F103" i="1"/>
  <c r="AB102" i="1"/>
  <c r="AA102" i="1"/>
  <c r="Z102" i="1"/>
  <c r="Y102" i="1"/>
  <c r="X102" i="1"/>
  <c r="W102" i="1"/>
  <c r="V102" i="1"/>
  <c r="U102" i="1"/>
  <c r="T102" i="1"/>
  <c r="I102" i="1"/>
  <c r="H102" i="1"/>
  <c r="G102" i="1"/>
  <c r="F102" i="1"/>
  <c r="E102" i="1"/>
  <c r="D102" i="1"/>
  <c r="B102" i="1"/>
  <c r="A102" i="1"/>
  <c r="C95" i="1"/>
  <c r="C94" i="1"/>
  <c r="C93" i="1"/>
  <c r="C92" i="1"/>
  <c r="C91" i="1"/>
  <c r="B90" i="1"/>
  <c r="I89" i="1"/>
  <c r="H89" i="1"/>
  <c r="G89" i="1"/>
  <c r="F89" i="1"/>
  <c r="AB88" i="1"/>
  <c r="AA88" i="1"/>
  <c r="Z88" i="1"/>
  <c r="Y88" i="1"/>
  <c r="X88" i="1"/>
  <c r="W88" i="1"/>
  <c r="V88" i="1"/>
  <c r="U88" i="1"/>
  <c r="T88" i="1"/>
  <c r="I88" i="1"/>
  <c r="H88" i="1"/>
  <c r="G88" i="1"/>
  <c r="F88" i="1"/>
  <c r="E88" i="1"/>
  <c r="D88" i="1"/>
  <c r="B88" i="1"/>
  <c r="A88" i="1"/>
  <c r="C81" i="1"/>
  <c r="C80" i="1"/>
  <c r="C79" i="1"/>
  <c r="C78" i="1"/>
  <c r="C77" i="1"/>
  <c r="B76" i="1"/>
  <c r="I75" i="1"/>
  <c r="H75" i="1"/>
  <c r="G75" i="1"/>
  <c r="F75" i="1"/>
  <c r="AB74" i="1"/>
  <c r="AA74" i="1"/>
  <c r="Z74" i="1"/>
  <c r="Y74" i="1"/>
  <c r="X74" i="1"/>
  <c r="W74" i="1"/>
  <c r="V74" i="1"/>
  <c r="U74" i="1"/>
  <c r="T74" i="1"/>
  <c r="I74" i="1"/>
  <c r="H74" i="1"/>
  <c r="G74" i="1"/>
  <c r="F74" i="1"/>
  <c r="E74" i="1"/>
  <c r="D74" i="1"/>
  <c r="B74" i="1"/>
  <c r="A74" i="1"/>
  <c r="C67" i="1"/>
  <c r="C66" i="1"/>
  <c r="C65" i="1"/>
  <c r="C64" i="1"/>
  <c r="C63" i="1"/>
  <c r="B62" i="1"/>
  <c r="I61" i="1"/>
  <c r="H61" i="1"/>
  <c r="G61" i="1"/>
  <c r="F61" i="1"/>
  <c r="AB60" i="1"/>
  <c r="AA60" i="1"/>
  <c r="Z60" i="1"/>
  <c r="Y60" i="1"/>
  <c r="X60" i="1"/>
  <c r="W60" i="1"/>
  <c r="V60" i="1"/>
  <c r="U60" i="1"/>
  <c r="T60" i="1"/>
  <c r="I60" i="1"/>
  <c r="H60" i="1"/>
  <c r="G60" i="1"/>
  <c r="F60" i="1"/>
  <c r="E60" i="1"/>
  <c r="D60" i="1"/>
  <c r="B60" i="1"/>
  <c r="A60" i="1"/>
  <c r="C53" i="1"/>
  <c r="C52" i="1"/>
  <c r="C51" i="1"/>
  <c r="C50" i="1"/>
  <c r="C49" i="1"/>
  <c r="I48" i="1"/>
  <c r="H48" i="1"/>
  <c r="G48" i="1"/>
  <c r="F48" i="1"/>
  <c r="AB47" i="1"/>
  <c r="AA47" i="1"/>
  <c r="Z47" i="1"/>
  <c r="Y47" i="1"/>
  <c r="X47" i="1"/>
  <c r="W47" i="1"/>
  <c r="V47" i="1"/>
  <c r="U47" i="1"/>
  <c r="T47" i="1"/>
  <c r="I47" i="1"/>
  <c r="H47" i="1"/>
  <c r="G47" i="1"/>
  <c r="F47" i="1"/>
  <c r="E47" i="1"/>
  <c r="D47" i="1"/>
  <c r="B47" i="1"/>
  <c r="A47" i="1"/>
  <c r="C46" i="1"/>
  <c r="C45" i="1"/>
  <c r="C44" i="1"/>
  <c r="C43" i="1"/>
  <c r="C42" i="1"/>
  <c r="I41" i="1"/>
  <c r="H41" i="1"/>
  <c r="G41" i="1"/>
  <c r="F41" i="1"/>
  <c r="AB40" i="1"/>
  <c r="AA40" i="1"/>
  <c r="Z40" i="1"/>
  <c r="Y40" i="1"/>
  <c r="X40" i="1"/>
  <c r="W40" i="1"/>
  <c r="V40" i="1"/>
  <c r="U40" i="1"/>
  <c r="T40" i="1"/>
  <c r="I40" i="1"/>
  <c r="H40" i="1"/>
  <c r="G40" i="1"/>
  <c r="F40" i="1"/>
  <c r="E40" i="1"/>
  <c r="D40" i="1"/>
  <c r="B40" i="1"/>
  <c r="A40" i="1"/>
  <c r="C39" i="1"/>
  <c r="C38" i="1"/>
  <c r="C37" i="1"/>
  <c r="C36" i="1"/>
  <c r="C35" i="1"/>
  <c r="I34" i="1"/>
  <c r="H34" i="1"/>
  <c r="G34" i="1"/>
  <c r="F34" i="1"/>
  <c r="AB33" i="1"/>
  <c r="AA33" i="1"/>
  <c r="Z33" i="1"/>
  <c r="Y33" i="1"/>
  <c r="X33" i="1"/>
  <c r="W33" i="1"/>
  <c r="V33" i="1"/>
  <c r="U33" i="1"/>
  <c r="T33" i="1"/>
  <c r="I33" i="1"/>
  <c r="H33" i="1"/>
  <c r="G33" i="1"/>
  <c r="F33" i="1"/>
  <c r="E33" i="1"/>
  <c r="D33" i="1"/>
  <c r="B33" i="1"/>
  <c r="A33" i="1"/>
  <c r="C32" i="1"/>
  <c r="C31" i="1"/>
  <c r="C30" i="1"/>
  <c r="C29" i="1"/>
  <c r="C28" i="1"/>
  <c r="I27" i="1"/>
  <c r="H27" i="1"/>
  <c r="G27" i="1"/>
  <c r="F27" i="1"/>
  <c r="AB26" i="1"/>
  <c r="AA26" i="1"/>
  <c r="Z26" i="1"/>
  <c r="Y26" i="1"/>
  <c r="X26" i="1"/>
  <c r="W26" i="1"/>
  <c r="V26" i="1"/>
  <c r="U26" i="1"/>
  <c r="T26" i="1"/>
  <c r="I26" i="1"/>
  <c r="H26" i="1"/>
  <c r="G26" i="1"/>
  <c r="F26" i="1"/>
  <c r="E26" i="1"/>
  <c r="D26" i="1"/>
  <c r="B26" i="1"/>
  <c r="A26" i="1"/>
  <c r="A25" i="1"/>
  <c r="A23" i="1"/>
  <c r="G15" i="1"/>
  <c r="G14" i="1"/>
  <c r="G13" i="1"/>
  <c r="A11" i="1"/>
  <c r="AD9" i="1"/>
  <c r="C9" i="1"/>
  <c r="AF7" i="1"/>
  <c r="A7" i="1"/>
  <c r="A6" i="1"/>
  <c r="C4" i="1"/>
  <c r="A2" i="1"/>
  <c r="I341" i="1" l="1"/>
  <c r="I347" i="1"/>
  <c r="I129" i="1"/>
  <c r="I197" i="1"/>
  <c r="I130" i="1"/>
  <c r="I346" i="1"/>
  <c r="I342" i="1"/>
</calcChain>
</file>

<file path=xl/sharedStrings.xml><?xml version="1.0" encoding="utf-8"?>
<sst xmlns="http://schemas.openxmlformats.org/spreadsheetml/2006/main" count="369" uniqueCount="63">
  <si>
    <t xml:space="preserve">Наименование стройки:  </t>
  </si>
  <si>
    <t>Капитальный ремонт  котла ДКВР  в котельной ул.Терлецкого,2  пос.Форос, , Республика Крым.</t>
  </si>
  <si>
    <t xml:space="preserve">Объект:  </t>
  </si>
  <si>
    <t xml:space="preserve">Наименование объекта:  </t>
  </si>
  <si>
    <t>Составлена в ценах Письмо Минстроя №45824-ДВ/09 от 15.11.2018 на 4квартал 2018г.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</si>
  <si>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</si>
  <si>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</si>
  <si>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</si>
  <si>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</si>
  <si>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</si>
  <si>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</si>
  <si>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Наименование</t>
  </si>
  <si>
    <t>Шифр и № позиции норматива</t>
  </si>
  <si>
    <t>Единица измерения</t>
  </si>
  <si>
    <t>Кол-во</t>
  </si>
  <si>
    <t>Цена базовая</t>
  </si>
  <si>
    <t>Стоимость базовая</t>
  </si>
  <si>
    <t>Цена</t>
  </si>
  <si>
    <t>Стоимость</t>
  </si>
  <si>
    <t>ОЗП</t>
  </si>
  <si>
    <t>ТЕР 45-08-001-01</t>
  </si>
  <si>
    <t>Коэфф. пересчёта: пункт</t>
  </si>
  <si>
    <t>Коэфф. к ОЗП</t>
  </si>
  <si>
    <t>Коэфф. к эксплуатации машин</t>
  </si>
  <si>
    <t>Коэфф. к материалам</t>
  </si>
  <si>
    <t>Коэфф. к ЗПМ</t>
  </si>
  <si>
    <t>ТЕР 45-08-001-02</t>
  </si>
  <si>
    <t>ТЕР 45-08-001-03</t>
  </si>
  <si>
    <t>ТЕР 45-04-009-01</t>
  </si>
  <si>
    <t xml:space="preserve">Стоимость материалов </t>
  </si>
  <si>
    <t>)*0</t>
  </si>
  <si>
    <t xml:space="preserve">Эксплуатация машин </t>
  </si>
  <si>
    <t>)*0,4</t>
  </si>
  <si>
    <t xml:space="preserve">Оплата труда машинистов </t>
  </si>
  <si>
    <t xml:space="preserve">Оплата труда рабочих </t>
  </si>
  <si>
    <t xml:space="preserve">Затраты труда рабочих </t>
  </si>
  <si>
    <t xml:space="preserve">Затраты труда машинистов </t>
  </si>
  <si>
    <t>ТЕР 45-04-010-01</t>
  </si>
  <si>
    <t>ТЕР 45-05-011-01</t>
  </si>
  <si>
    <t>ТЕР 45-05-011-02</t>
  </si>
  <si>
    <t>ТЕРм 06-01-004-01</t>
  </si>
  <si>
    <t>)*0,5</t>
  </si>
  <si>
    <t>ТЕРм 06-01-004-04</t>
  </si>
  <si>
    <t>)*1,15</t>
  </si>
  <si>
    <t>ТЕРм 06-01-004-03</t>
  </si>
  <si>
    <t>ТЕР 46-01-013-02</t>
  </si>
  <si>
    <t>ТЕРм 06-01-014-01</t>
  </si>
  <si>
    <t>ТЕРм 06-01-016-01</t>
  </si>
  <si>
    <t>ТЕР 45-04-001-01</t>
  </si>
  <si>
    <t>)*1,25)*1,15</t>
  </si>
  <si>
    <t>)*1,15)*1,15</t>
  </si>
  <si>
    <t>ТССЦ 17.3.02.19-0027</t>
  </si>
  <si>
    <t>ТЕР 45-04-001-02</t>
  </si>
  <si>
    <t>)*1,15)*1,25</t>
  </si>
  <si>
    <t>ТЕР 45-04-001-03</t>
  </si>
  <si>
    <t>ТССЦ 17.3.02.19-0019</t>
  </si>
  <si>
    <t>ТССЦ 17.4.05.14-0013</t>
  </si>
  <si>
    <t>ТЕР 45-05-002-01</t>
  </si>
  <si>
    <t>ТССЦ 06.1.01.05-0017</t>
  </si>
  <si>
    <r>
      <t>Трубная система котла (трубы экранные и конвективные) с учетом транспортных расходов</t>
    </r>
    <r>
      <rPr>
        <i/>
        <sz val="10"/>
        <rFont val="Arial"/>
        <family val="2"/>
        <charset val="204"/>
      </rPr>
      <t xml:space="preserve">
Базисная стоимость: 137 846,71 = [1 150 000 / 1,18 /  7,07]</t>
    </r>
  </si>
  <si>
    <t>прайс-лист</t>
  </si>
  <si>
    <t>ТЕРр 69-9-1</t>
  </si>
  <si>
    <t>приложение №1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</si>
</sst>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;[Red]\-\ #,##0"/>
  </numFmts>
  <fonts count="10" x14ac:knownFonts="1">
    <font>
      <sz val="10"/>
      <name val="Arial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165" fontId="2" fillId="0" borderId="1" xfId="0" applyNumberFormat="1" applyFont="1" applyBorder="1"/>
    <xf numFmtId="165" fontId="2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quotePrefix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ZD/Common/2018%20&#1075;&#1086;&#1076;/&#1082;&#1072;&#1087;%20&#1088;&#1077;&#1084;&#1086;&#1085;&#1090;%20&#1082;&#1086;&#1090;&#1083;&#1086;&#1074;/&#1060;&#1086;&#1088;&#1086;&#1089;%20&#1058;&#1077;&#1088;&#1083;&#1077;&#1094;&#1082;&#1086;&#1075;&#1086;%202/&#1050;&#1072;&#1087;&#1080;&#1090;&#1072;&#1083;&#1100;&#1085;&#1099;&#1081;%20&#1088;&#1077;&#1084;&#1086;&#1085;&#1090;%20%20&#1082;&#1086;&#1090;&#1083;&#1072;%20&#1044;&#1050;&#1042;&#1056;%20%20&#1074;%20&#1082;&#1086;&#1090;&#1077;&#1083;&#1100;&#1085;&#1086;&#1081;%20&#1091;&#1083;.&#1058;&#1077;&#1088;&#1083;&#1077;&#1094;&#1082;&#1086;&#1075;&#1086;,2%20%20&#1087;&#1086;&#1089;.&#1060;&#1086;&#1088;&#1086;&#1089;,%20,%20&#1056;&#1077;&#1089;&#1087;&#1091;&#1073;&#1083;&#1080;&#1082;&#1072;%20&#1050;&#1088;&#1099;&#108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9 граф"/>
      <sheetName val="RV_DATA"/>
      <sheetName val="Расчет стоимости ресурсов"/>
      <sheetName val="Ведомость объемов работ"/>
      <sheetName val="Source"/>
      <sheetName val="SourceObSm"/>
      <sheetName val="SmtRes"/>
      <sheetName val="EtalonRes"/>
    </sheetNames>
    <sheetDataSet>
      <sheetData sheetId="0"/>
      <sheetData sheetId="1"/>
      <sheetData sheetId="2"/>
      <sheetData sheetId="3"/>
      <sheetData sheetId="4">
        <row r="1">
          <cell r="B1" t="str">
            <v>Smeta.RU  (495) 974-1589</v>
          </cell>
        </row>
        <row r="12">
          <cell r="F12" t="str">
            <v>28.11.2018</v>
          </cell>
          <cell r="G12" t="str">
            <v>Капитальный ремонт  котла ДКВР  в котельной ул.Терлецкого,2  пос.Форос, , Республика Крым.</v>
          </cell>
          <cell r="J12" t="str">
            <v/>
          </cell>
        </row>
        <row r="20">
          <cell r="G20" t="str">
            <v>котел ДКВр 6,15-13ГМ - 1 котел</v>
          </cell>
        </row>
        <row r="26">
          <cell r="G26" t="str">
            <v>демонтажные работы</v>
          </cell>
        </row>
        <row r="31">
          <cell r="E31" t="str">
            <v>1</v>
          </cell>
          <cell r="G31" t="str">
            <v>Разборка кладки нормальной из глиняного обыкновенного кирпича</v>
          </cell>
          <cell r="H31" t="str">
            <v>м3</v>
          </cell>
          <cell r="I31">
            <v>14.7</v>
          </cell>
          <cell r="O31">
            <v>58304</v>
          </cell>
          <cell r="P31">
            <v>0</v>
          </cell>
          <cell r="Q31">
            <v>50925</v>
          </cell>
          <cell r="R31">
            <v>3222</v>
          </cell>
          <cell r="S31">
            <v>7379</v>
          </cell>
          <cell r="U31">
            <v>145.08899999999997</v>
          </cell>
          <cell r="V31">
            <v>0</v>
          </cell>
          <cell r="X31">
            <v>11131</v>
          </cell>
          <cell r="Y31">
            <v>6785</v>
          </cell>
          <cell r="AB31">
            <v>561</v>
          </cell>
          <cell r="AF31">
            <v>71</v>
          </cell>
          <cell r="BA31">
            <v>7.07</v>
          </cell>
          <cell r="BB31">
            <v>7.07</v>
          </cell>
          <cell r="BC31">
            <v>7.07</v>
          </cell>
          <cell r="BO31" t="str">
            <v>Письмо Минстроя №45824-ДВ/09 от 15.11.2018 на 4квартал 2018г.</v>
          </cell>
          <cell r="BS31">
            <v>7.07</v>
          </cell>
        </row>
        <row r="33">
          <cell r="E33" t="str">
            <v>2</v>
          </cell>
          <cell r="G33" t="str">
            <v>Разборка кладки из огнеупорных изделий неошлаковавшейся</v>
          </cell>
          <cell r="H33" t="str">
            <v>м3</v>
          </cell>
          <cell r="I33">
            <v>10.4</v>
          </cell>
          <cell r="O33">
            <v>6177</v>
          </cell>
          <cell r="P33">
            <v>0</v>
          </cell>
          <cell r="Q33">
            <v>515</v>
          </cell>
          <cell r="R33">
            <v>74</v>
          </cell>
          <cell r="S33">
            <v>5662</v>
          </cell>
          <cell r="U33">
            <v>112.32000000000001</v>
          </cell>
          <cell r="V33">
            <v>0</v>
          </cell>
          <cell r="X33">
            <v>6023</v>
          </cell>
          <cell r="Y33">
            <v>3671</v>
          </cell>
          <cell r="AB33">
            <v>84</v>
          </cell>
          <cell r="AF33">
            <v>77</v>
          </cell>
          <cell r="BA33">
            <v>7.07</v>
          </cell>
          <cell r="BB33">
            <v>7.07</v>
          </cell>
          <cell r="BC33">
            <v>7.07</v>
          </cell>
          <cell r="BO33" t="str">
            <v>Письмо Минстроя №45824-ДВ/09 от 15.11.2018 на 4квартал 2018г.</v>
          </cell>
          <cell r="BS33">
            <v>7.07</v>
          </cell>
        </row>
        <row r="35">
          <cell r="E35" t="str">
            <v>3</v>
          </cell>
          <cell r="G35" t="str">
            <v>Разборка кладки из огнеупорных изделий ошлаковавшейся</v>
          </cell>
          <cell r="H35" t="str">
            <v>м3</v>
          </cell>
          <cell r="I35">
            <v>0.9</v>
          </cell>
          <cell r="O35">
            <v>3735</v>
          </cell>
          <cell r="P35">
            <v>0</v>
          </cell>
          <cell r="Q35">
            <v>3137</v>
          </cell>
          <cell r="R35">
            <v>204</v>
          </cell>
          <cell r="S35">
            <v>598</v>
          </cell>
          <cell r="U35">
            <v>11.79</v>
          </cell>
          <cell r="V35">
            <v>0</v>
          </cell>
          <cell r="X35">
            <v>842</v>
          </cell>
          <cell r="Y35">
            <v>513</v>
          </cell>
          <cell r="AB35">
            <v>587</v>
          </cell>
          <cell r="AF35">
            <v>94</v>
          </cell>
          <cell r="BA35">
            <v>7.07</v>
          </cell>
          <cell r="BB35">
            <v>7.07</v>
          </cell>
          <cell r="BC35">
            <v>7.07</v>
          </cell>
          <cell r="BO35" t="str">
            <v>Письмо Минстроя №45824-ДВ/09 от 15.11.2018 на 4квартал 2018г.</v>
          </cell>
          <cell r="BS35">
            <v>7.07</v>
          </cell>
        </row>
        <row r="37">
          <cell r="E37" t="str">
            <v>4</v>
          </cell>
          <cell r="G37" t="str">
            <v>Торкретирование огнеупорным раствором барабанов и коллекторов</v>
          </cell>
          <cell r="H37" t="str">
            <v>м3</v>
          </cell>
          <cell r="I37">
            <v>0.1</v>
          </cell>
          <cell r="O37">
            <v>1068</v>
          </cell>
          <cell r="P37">
            <v>0</v>
          </cell>
          <cell r="Q37">
            <v>985</v>
          </cell>
          <cell r="R37">
            <v>97</v>
          </cell>
          <cell r="S37">
            <v>83</v>
          </cell>
          <cell r="U37">
            <v>1.3052000000000001</v>
          </cell>
          <cell r="V37">
            <v>0</v>
          </cell>
          <cell r="X37">
            <v>189</v>
          </cell>
          <cell r="Y37">
            <v>115</v>
          </cell>
          <cell r="AB37">
            <v>1510</v>
          </cell>
          <cell r="AF37">
            <v>117</v>
          </cell>
          <cell r="BA37">
            <v>7.07</v>
          </cell>
          <cell r="BB37">
            <v>7.07</v>
          </cell>
          <cell r="BC37">
            <v>7.07</v>
          </cell>
          <cell r="BO37" t="str">
            <v>Письмо Минстроя №45824-ДВ/09 от 15.11.2018 на 4квартал 2018г.</v>
          </cell>
          <cell r="BS37">
            <v>7.07</v>
          </cell>
        </row>
        <row r="39">
          <cell r="E39" t="str">
            <v>5</v>
          </cell>
          <cell r="G39" t="str">
            <v>Уплотнительная обмазка поверхности котлов раствором огнеупорным (состав ОРГРЭС)</v>
          </cell>
          <cell r="H39" t="str">
            <v>100 м2</v>
          </cell>
          <cell r="I39">
            <v>0.3</v>
          </cell>
          <cell r="O39">
            <v>1518</v>
          </cell>
          <cell r="P39">
            <v>0</v>
          </cell>
          <cell r="Q39">
            <v>549</v>
          </cell>
          <cell r="R39">
            <v>66</v>
          </cell>
          <cell r="S39">
            <v>969</v>
          </cell>
          <cell r="U39">
            <v>14.831999999999999</v>
          </cell>
          <cell r="V39">
            <v>0</v>
          </cell>
          <cell r="X39">
            <v>1087</v>
          </cell>
          <cell r="Y39">
            <v>662</v>
          </cell>
          <cell r="AB39">
            <v>716</v>
          </cell>
          <cell r="AF39">
            <v>457</v>
          </cell>
          <cell r="BA39">
            <v>7.07</v>
          </cell>
          <cell r="BB39">
            <v>7.07</v>
          </cell>
          <cell r="BC39">
            <v>7.07</v>
          </cell>
          <cell r="BO39" t="str">
            <v>Письмо Минстроя №45824-ДВ/09 от 15.11.2018 на 4квартал 2018г.</v>
          </cell>
          <cell r="BS39">
            <v>7.07</v>
          </cell>
        </row>
        <row r="41">
          <cell r="E41" t="str">
            <v>6</v>
          </cell>
          <cell r="G41" t="str">
            <v>Изоляция кладки печей, котлов, трубопроводов асбестовым картоном</v>
          </cell>
          <cell r="H41" t="str">
            <v>100 кг</v>
          </cell>
          <cell r="I41">
            <v>1.7</v>
          </cell>
          <cell r="O41">
            <v>204</v>
          </cell>
          <cell r="P41">
            <v>0</v>
          </cell>
          <cell r="Q41">
            <v>36</v>
          </cell>
          <cell r="R41">
            <v>0</v>
          </cell>
          <cell r="S41">
            <v>168</v>
          </cell>
          <cell r="U41">
            <v>3.0668000000000002</v>
          </cell>
          <cell r="V41">
            <v>0</v>
          </cell>
          <cell r="X41">
            <v>176</v>
          </cell>
          <cell r="Y41">
            <v>108</v>
          </cell>
          <cell r="AB41">
            <v>17</v>
          </cell>
          <cell r="AF41">
            <v>14</v>
          </cell>
          <cell r="BA41">
            <v>7.07</v>
          </cell>
          <cell r="BB41">
            <v>7.07</v>
          </cell>
          <cell r="BC41">
            <v>7.07</v>
          </cell>
          <cell r="BO41" t="str">
            <v>Письмо Минстроя №45824-ДВ/09 от 15.11.2018 на 4квартал 2018г.</v>
          </cell>
          <cell r="BS41">
            <v>7.07</v>
          </cell>
        </row>
        <row r="43">
          <cell r="E43" t="str">
            <v>7</v>
          </cell>
          <cell r="G43" t="str">
            <v>Изоляция кладки печей, котлов, трубопроводов асбестовым шнуром</v>
          </cell>
          <cell r="H43" t="str">
            <v>100 кг</v>
          </cell>
          <cell r="I43">
            <v>0.8</v>
          </cell>
          <cell r="O43">
            <v>345</v>
          </cell>
          <cell r="P43">
            <v>0</v>
          </cell>
          <cell r="Q43">
            <v>17</v>
          </cell>
          <cell r="R43">
            <v>0</v>
          </cell>
          <cell r="S43">
            <v>328</v>
          </cell>
          <cell r="U43">
            <v>6.0896000000000008</v>
          </cell>
          <cell r="V43">
            <v>0</v>
          </cell>
          <cell r="X43">
            <v>344</v>
          </cell>
          <cell r="Y43">
            <v>210</v>
          </cell>
          <cell r="AB43">
            <v>61</v>
          </cell>
          <cell r="AF43">
            <v>58</v>
          </cell>
          <cell r="BA43">
            <v>7.07</v>
          </cell>
          <cell r="BB43">
            <v>7.07</v>
          </cell>
          <cell r="BC43">
            <v>7.07</v>
          </cell>
          <cell r="BO43" t="str">
            <v>Письмо Минстроя №45824-ДВ/09 от 15.11.2018 на 4квартал 2018г.</v>
          </cell>
          <cell r="BS43">
            <v>7.07</v>
          </cell>
        </row>
        <row r="45">
          <cell r="E45" t="str">
            <v>8</v>
          </cell>
          <cell r="G45" t="str">
    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т/ч.Демонтаж</v>
          </cell>
          <cell r="H45" t="str">
            <v>т</v>
          </cell>
          <cell r="I45">
            <v>3.91</v>
          </cell>
          <cell r="O45">
            <v>74196</v>
          </cell>
          <cell r="P45">
            <v>0</v>
          </cell>
          <cell r="Q45">
            <v>45529</v>
          </cell>
          <cell r="R45">
            <v>912</v>
          </cell>
          <cell r="S45">
            <v>28667</v>
          </cell>
          <cell r="U45">
            <v>482.88499999999999</v>
          </cell>
          <cell r="V45">
            <v>0</v>
          </cell>
          <cell r="X45">
            <v>23663</v>
          </cell>
          <cell r="Y45">
            <v>17747</v>
          </cell>
          <cell r="AB45">
            <v>2684</v>
          </cell>
          <cell r="AF45">
            <v>1037</v>
          </cell>
          <cell r="BA45">
            <v>7.07</v>
          </cell>
          <cell r="BB45">
            <v>7.07</v>
          </cell>
          <cell r="BC45">
            <v>7.07</v>
          </cell>
          <cell r="BO45" t="str">
            <v>Письмо Минстроя №45824-ДВ/09 от 15.11.2018 на 4квартал 2018г.</v>
          </cell>
          <cell r="BS45">
            <v>7.07</v>
          </cell>
        </row>
        <row r="47">
          <cell r="E47" t="str">
            <v>9</v>
          </cell>
          <cell r="G47" t="str">
    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    </cell>
          <cell r="H47" t="str">
            <v>т</v>
          </cell>
          <cell r="I47">
            <v>0.74</v>
          </cell>
          <cell r="O47">
            <v>13519</v>
          </cell>
          <cell r="P47">
            <v>0</v>
          </cell>
          <cell r="Q47">
            <v>7052</v>
          </cell>
          <cell r="R47">
            <v>178</v>
          </cell>
          <cell r="S47">
            <v>6467</v>
          </cell>
          <cell r="U47">
            <v>93.61</v>
          </cell>
          <cell r="V47">
            <v>0</v>
          </cell>
          <cell r="X47">
            <v>5316</v>
          </cell>
          <cell r="Y47">
            <v>3987</v>
          </cell>
          <cell r="AB47">
            <v>2584</v>
          </cell>
          <cell r="AF47">
            <v>1236</v>
          </cell>
          <cell r="BA47">
            <v>7.07</v>
          </cell>
          <cell r="BB47">
            <v>7.07</v>
          </cell>
          <cell r="BC47">
            <v>7.07</v>
          </cell>
          <cell r="BO47" t="str">
            <v>Письмо Минстроя №45824-ДВ/09 от 15.11.2018 на 4квартал 2018г.</v>
          </cell>
          <cell r="BS47">
            <v>7.07</v>
          </cell>
        </row>
        <row r="49">
          <cell r="G49" t="str">
            <v>демонтажные работы</v>
          </cell>
        </row>
        <row r="78">
          <cell r="G78" t="str">
            <v>монтажные работы</v>
          </cell>
        </row>
        <row r="83">
          <cell r="E83" t="str">
            <v>10</v>
          </cell>
          <cell r="G83" t="str">
    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    </cell>
          <cell r="H83" t="str">
            <v>т</v>
          </cell>
          <cell r="I83">
            <v>3.91</v>
          </cell>
          <cell r="O83">
            <v>184384</v>
          </cell>
          <cell r="P83">
            <v>13656</v>
          </cell>
          <cell r="Q83">
            <v>104770</v>
          </cell>
          <cell r="R83">
            <v>2129</v>
          </cell>
          <cell r="S83">
            <v>65958</v>
          </cell>
          <cell r="U83">
            <v>1110.6354999999999</v>
          </cell>
          <cell r="V83">
            <v>0</v>
          </cell>
          <cell r="X83">
            <v>54470</v>
          </cell>
          <cell r="Y83">
            <v>40852</v>
          </cell>
          <cell r="AB83">
            <v>6670</v>
          </cell>
          <cell r="AF83">
            <v>2386</v>
          </cell>
          <cell r="BA83">
            <v>7.07</v>
          </cell>
          <cell r="BB83">
            <v>7.07</v>
          </cell>
          <cell r="BC83">
            <v>7.07</v>
          </cell>
          <cell r="BO83" t="str">
            <v>Письмо Минстроя №45824-ДВ/09 от 15.11.2018 на 4квартал 2018г.</v>
          </cell>
          <cell r="BS83">
            <v>7.07</v>
          </cell>
        </row>
        <row r="85">
          <cell r="E85" t="str">
            <v>11</v>
          </cell>
          <cell r="G85" t="str">
            <v>Экраны из гладких труб с опорами, подвесками и другими креплениями, поставляемые отдельными деталями, барабанных котлов, работающих на газомазутном топливе, паропроизводительностью 4-6,5 т/ч, давлением 1,4 МПа</v>
          </cell>
          <cell r="H85" t="str">
            <v>т</v>
          </cell>
          <cell r="I85">
            <v>0.74</v>
          </cell>
          <cell r="O85">
            <v>57084</v>
          </cell>
          <cell r="P85">
            <v>9647</v>
          </cell>
          <cell r="Q85">
            <v>26635</v>
          </cell>
          <cell r="R85">
            <v>555</v>
          </cell>
          <cell r="S85">
            <v>20802</v>
          </cell>
          <cell r="U85">
            <v>287.63799999999998</v>
          </cell>
          <cell r="V85">
            <v>0</v>
          </cell>
          <cell r="X85">
            <v>17086</v>
          </cell>
          <cell r="Y85">
            <v>12814</v>
          </cell>
          <cell r="AB85">
            <v>10911</v>
          </cell>
          <cell r="AF85">
            <v>3976</v>
          </cell>
          <cell r="BA85">
            <v>7.07</v>
          </cell>
          <cell r="BB85">
            <v>7.07</v>
          </cell>
          <cell r="BC85">
            <v>7.07</v>
          </cell>
          <cell r="BO85" t="str">
            <v>Письмо Минстроя №45824-ДВ/09 от 15.11.2018 на 4квартал 2018г.</v>
          </cell>
          <cell r="BS85">
            <v>7.07</v>
          </cell>
        </row>
        <row r="87">
          <cell r="E87" t="str">
            <v>12</v>
          </cell>
          <cell r="G87" t="str">
            <v>Устранение электросваркой трещин при толщине металла до 16 мм с постановкой ребер жесткости</v>
          </cell>
          <cell r="H87" t="str">
            <v>м</v>
          </cell>
          <cell r="I87">
            <v>19.8</v>
          </cell>
          <cell r="O87">
            <v>83291</v>
          </cell>
          <cell r="P87">
            <v>16658</v>
          </cell>
          <cell r="Q87">
            <v>28837</v>
          </cell>
          <cell r="R87">
            <v>140</v>
          </cell>
          <cell r="S87">
            <v>37796</v>
          </cell>
          <cell r="U87">
            <v>553.99409999999989</v>
          </cell>
          <cell r="V87">
            <v>0</v>
          </cell>
          <cell r="X87">
            <v>41730</v>
          </cell>
          <cell r="Y87">
            <v>22762</v>
          </cell>
          <cell r="AB87">
            <v>595</v>
          </cell>
          <cell r="AF87">
            <v>270</v>
          </cell>
          <cell r="BA87">
            <v>7.07</v>
          </cell>
          <cell r="BB87">
            <v>7.07</v>
          </cell>
          <cell r="BC87">
            <v>7.07</v>
          </cell>
          <cell r="BO87" t="str">
            <v>Письмо Минстроя №45824-ДВ/09 от 15.11.2018 на 4квартал 2018г.</v>
          </cell>
          <cell r="BS87">
            <v>7.07</v>
          </cell>
        </row>
        <row r="89">
          <cell r="E89" t="str">
            <v>13</v>
          </cell>
          <cell r="G89" t="str">
            <v>Гидравлическое испытание котлов П-образной компоновки, работающих на газомазутном топливе, паропроизводительностью 2,5-6,5 т/ч, давление 1,4 МПа</v>
          </cell>
          <cell r="H89" t="str">
            <v>КОМПЛ</v>
          </cell>
          <cell r="I89">
            <v>1</v>
          </cell>
          <cell r="O89">
            <v>13235</v>
          </cell>
          <cell r="P89">
            <v>2022</v>
          </cell>
          <cell r="Q89">
            <v>6914</v>
          </cell>
          <cell r="R89">
            <v>410</v>
          </cell>
          <cell r="S89">
            <v>4299</v>
          </cell>
          <cell r="U89">
            <v>68.655000000000001</v>
          </cell>
          <cell r="V89">
            <v>0</v>
          </cell>
          <cell r="X89">
            <v>3767</v>
          </cell>
          <cell r="Y89">
            <v>2825</v>
          </cell>
          <cell r="AB89">
            <v>1872</v>
          </cell>
          <cell r="AF89">
            <v>608</v>
          </cell>
          <cell r="BA89">
            <v>7.07</v>
          </cell>
          <cell r="BB89">
            <v>7.07</v>
          </cell>
          <cell r="BC89">
            <v>7.07</v>
          </cell>
          <cell r="BO89" t="str">
            <v>Письмо Минстроя №45824-ДВ/09 от 15.11.2018 на 4квартал 2018г.</v>
          </cell>
          <cell r="BS89">
            <v>7.07</v>
          </cell>
        </row>
        <row r="91">
          <cell r="E91" t="str">
            <v>14</v>
          </cell>
          <cell r="G91" t="str">
            <v>Щелочение и испытание на паровую плотность котлов, работающих на газомазутном топливе, паропроизводительностью 2,5-10 т/ч, давление 1,4 МПа</v>
          </cell>
          <cell r="H91" t="str">
            <v>КОМПЛ</v>
          </cell>
          <cell r="I91">
            <v>1</v>
          </cell>
          <cell r="O91">
            <v>29984</v>
          </cell>
          <cell r="P91">
            <v>8392</v>
          </cell>
          <cell r="Q91">
            <v>2475</v>
          </cell>
          <cell r="R91">
            <v>127</v>
          </cell>
          <cell r="S91">
            <v>19117</v>
          </cell>
          <cell r="U91">
            <v>318.54999999999995</v>
          </cell>
          <cell r="V91">
            <v>0</v>
          </cell>
          <cell r="X91">
            <v>15395</v>
          </cell>
          <cell r="Y91">
            <v>11546</v>
          </cell>
          <cell r="AB91">
            <v>4241</v>
          </cell>
          <cell r="AF91">
            <v>2704</v>
          </cell>
          <cell r="BA91">
            <v>7.07</v>
          </cell>
          <cell r="BB91">
            <v>7.07</v>
          </cell>
          <cell r="BC91">
            <v>7.07</v>
          </cell>
          <cell r="BO91" t="str">
            <v>Письмо Минстроя №45824-ДВ/09 от 15.11.2018 на 4квартал 2018г.</v>
          </cell>
          <cell r="BS91">
            <v>7.07</v>
          </cell>
        </row>
        <row r="93">
          <cell r="G93" t="str">
            <v>монтажные работы</v>
          </cell>
        </row>
        <row r="122">
          <cell r="G122" t="str">
            <v>обмуровочные работы</v>
          </cell>
        </row>
        <row r="127">
          <cell r="E127" t="str">
            <v>15</v>
          </cell>
          <cell r="G127" t="str">
            <v>Обмуровка изделиями шамотными прямыми стен экранированных</v>
          </cell>
          <cell r="H127" t="str">
            <v>м3</v>
          </cell>
          <cell r="I127">
            <v>5.5</v>
          </cell>
          <cell r="O127">
            <v>39352</v>
          </cell>
          <cell r="P127">
            <v>4005</v>
          </cell>
          <cell r="Q127">
            <v>24459</v>
          </cell>
          <cell r="R127">
            <v>3150</v>
          </cell>
          <cell r="S127">
            <v>10888</v>
          </cell>
          <cell r="U127">
            <v>166.71435</v>
          </cell>
          <cell r="V127">
            <v>0</v>
          </cell>
          <cell r="X127">
            <v>14740</v>
          </cell>
          <cell r="Y127">
            <v>8984</v>
          </cell>
          <cell r="AB127">
            <v>1012</v>
          </cell>
          <cell r="AF127">
            <v>280</v>
          </cell>
          <cell r="BA127">
            <v>7.07</v>
          </cell>
          <cell r="BB127">
            <v>7.07</v>
          </cell>
          <cell r="BC127">
            <v>7.07</v>
          </cell>
          <cell r="BO127" t="str">
            <v>Письмо Минстроя №45824-ДВ/09 от 15.11.2018 на 4квартал 2018г.</v>
          </cell>
          <cell r="BS127">
            <v>7.07</v>
          </cell>
        </row>
        <row r="129">
          <cell r="E129" t="str">
            <v>16</v>
          </cell>
          <cell r="G129" t="str">
            <v>Изделия огнеупорные шамотные общего назначения № 5, 8, 1 подгруппы марки ШБ</v>
          </cell>
          <cell r="H129" t="str">
            <v>т</v>
          </cell>
          <cell r="I129">
            <v>10.45</v>
          </cell>
          <cell r="O129">
            <v>108310</v>
          </cell>
          <cell r="P129">
            <v>108310</v>
          </cell>
          <cell r="Q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AB129">
            <v>1466</v>
          </cell>
          <cell r="AF129">
            <v>0</v>
          </cell>
          <cell r="BC129">
            <v>7.07</v>
          </cell>
          <cell r="BO129" t="str">
            <v>Письмо Минстроя №45824-ДВ/09 от 15.11.2018 на 4квартал 2018г.</v>
          </cell>
        </row>
        <row r="131">
          <cell r="E131" t="str">
            <v>17</v>
          </cell>
          <cell r="G131" t="str">
            <v>Обмуровка изделиями шамотными прямыми стен неэкранированных</v>
          </cell>
          <cell r="H131" t="str">
            <v>м3</v>
          </cell>
          <cell r="I131">
            <v>4.9000000000000004</v>
          </cell>
          <cell r="O131">
            <v>34816</v>
          </cell>
          <cell r="P131">
            <v>3568</v>
          </cell>
          <cell r="Q131">
            <v>21340</v>
          </cell>
          <cell r="R131">
            <v>2737</v>
          </cell>
          <cell r="S131">
            <v>9908</v>
          </cell>
          <cell r="U131">
            <v>139.19576999999998</v>
          </cell>
          <cell r="V131">
            <v>0</v>
          </cell>
          <cell r="X131">
            <v>13277</v>
          </cell>
          <cell r="Y131">
            <v>8093</v>
          </cell>
          <cell r="AB131">
            <v>1005</v>
          </cell>
          <cell r="AF131">
            <v>286</v>
          </cell>
          <cell r="BA131">
            <v>7.07</v>
          </cell>
          <cell r="BB131">
            <v>7.07</v>
          </cell>
          <cell r="BC131">
            <v>7.07</v>
          </cell>
          <cell r="BO131" t="str">
            <v>Письмо Минстроя №45824-ДВ/09 от 15.11.2018 на 4квартал 2018г.</v>
          </cell>
          <cell r="BS131">
            <v>7.07</v>
          </cell>
        </row>
        <row r="133">
          <cell r="E133" t="str">
            <v>18</v>
          </cell>
          <cell r="G133" t="str">
            <v>Изделия огнеупорные шамотные общего назначения № 5, 8, 1 подгруппы марки ШБ</v>
          </cell>
          <cell r="H133" t="str">
            <v>т</v>
          </cell>
          <cell r="I133">
            <v>9.5549999999999997</v>
          </cell>
          <cell r="O133">
            <v>99034</v>
          </cell>
          <cell r="P133">
            <v>99034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AB133">
            <v>1466</v>
          </cell>
          <cell r="AF133">
            <v>0</v>
          </cell>
          <cell r="BC133">
            <v>7.07</v>
          </cell>
          <cell r="BO133" t="str">
            <v>Письмо Минстроя №45824-ДВ/09 от 15.11.2018 на 4квартал 2018г.</v>
          </cell>
        </row>
        <row r="135">
          <cell r="E135" t="str">
            <v>19</v>
          </cell>
          <cell r="G135" t="str">
            <v>Обмуровка изделиями шамотными прямыми сводов и арок</v>
          </cell>
          <cell r="H135" t="str">
            <v>м3</v>
          </cell>
          <cell r="I135">
            <v>0.9</v>
          </cell>
          <cell r="O135">
            <v>7769</v>
          </cell>
          <cell r="P135">
            <v>515</v>
          </cell>
          <cell r="Q135">
            <v>3939</v>
          </cell>
          <cell r="R135">
            <v>515</v>
          </cell>
          <cell r="S135">
            <v>3315</v>
          </cell>
          <cell r="U135">
            <v>46.598287499999991</v>
          </cell>
          <cell r="V135">
            <v>0</v>
          </cell>
          <cell r="X135">
            <v>4022</v>
          </cell>
          <cell r="Y135">
            <v>2451</v>
          </cell>
          <cell r="AB135">
            <v>1221</v>
          </cell>
          <cell r="AF135">
            <v>521</v>
          </cell>
          <cell r="BA135">
            <v>7.07</v>
          </cell>
          <cell r="BB135">
            <v>7.07</v>
          </cell>
          <cell r="BC135">
            <v>7.07</v>
          </cell>
          <cell r="BO135" t="str">
            <v>Письмо Минстроя №45824-ДВ/09 от 15.11.2018 на 4квартал 2018г.</v>
          </cell>
          <cell r="BS135">
            <v>7.07</v>
          </cell>
        </row>
        <row r="137">
          <cell r="E137" t="str">
            <v>20</v>
          </cell>
          <cell r="G137" t="str">
            <v>Изделия огнеупорные шамотные общего назначения № 4, 7, 9, 11, 12, 14, 17, 22, 25, 44, 45, 47, 1 подгруппы марки ШБ</v>
          </cell>
          <cell r="H137" t="str">
            <v>т</v>
          </cell>
          <cell r="I137">
            <v>1.7549999999999999</v>
          </cell>
          <cell r="O137">
            <v>17694</v>
          </cell>
          <cell r="P137">
            <v>17694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AB137">
            <v>1426</v>
          </cell>
          <cell r="AF137">
            <v>0</v>
          </cell>
          <cell r="BC137">
            <v>7.07</v>
          </cell>
          <cell r="BO137" t="str">
            <v>Письмо Минстроя №45824-ДВ/09 от 15.11.2018 на 4квартал 2018г.</v>
          </cell>
        </row>
        <row r="139">
          <cell r="E139" t="str">
            <v>21</v>
          </cell>
          <cell r="G139" t="str">
            <v>Торкретирование огнеупорным раствором барабанов и коллекторов</v>
          </cell>
          <cell r="H139" t="str">
            <v>м3</v>
          </cell>
          <cell r="I139">
            <v>0.1</v>
          </cell>
          <cell r="O139">
            <v>9518</v>
          </cell>
          <cell r="P139">
            <v>5704</v>
          </cell>
          <cell r="Q139">
            <v>3540</v>
          </cell>
          <cell r="R139">
            <v>349</v>
          </cell>
          <cell r="S139">
            <v>274</v>
          </cell>
          <cell r="U139">
            <v>4.3153174999999999</v>
          </cell>
          <cell r="V139">
            <v>0</v>
          </cell>
          <cell r="X139">
            <v>654</v>
          </cell>
          <cell r="Y139">
            <v>399</v>
          </cell>
          <cell r="AB139">
            <v>13463</v>
          </cell>
          <cell r="AF139">
            <v>388</v>
          </cell>
          <cell r="BA139">
            <v>7.07</v>
          </cell>
          <cell r="BB139">
            <v>7.07</v>
          </cell>
          <cell r="BC139">
            <v>7.07</v>
          </cell>
          <cell r="BO139" t="str">
            <v>Письмо Минстроя №45824-ДВ/09 от 15.11.2018 на 4квартал 2018г.</v>
          </cell>
          <cell r="BS139">
            <v>7.07</v>
          </cell>
        </row>
        <row r="141">
          <cell r="E141" t="str">
            <v>22</v>
          </cell>
          <cell r="G141" t="str">
            <v>Уплотнительная обмазка поверхности котлов раствором огнеупорным (состав ОРГРЭС)</v>
          </cell>
          <cell r="H141" t="str">
            <v>100 м2</v>
          </cell>
          <cell r="I141">
            <v>0.3</v>
          </cell>
          <cell r="O141">
            <v>19641</v>
          </cell>
          <cell r="P141">
            <v>14463</v>
          </cell>
          <cell r="Q141">
            <v>1975</v>
          </cell>
          <cell r="R141">
            <v>238</v>
          </cell>
          <cell r="S141">
            <v>3203</v>
          </cell>
          <cell r="U141">
            <v>49.038299999999992</v>
          </cell>
          <cell r="V141">
            <v>0</v>
          </cell>
          <cell r="X141">
            <v>3613</v>
          </cell>
          <cell r="Y141">
            <v>2202</v>
          </cell>
          <cell r="AB141">
            <v>9260</v>
          </cell>
          <cell r="AF141">
            <v>1510</v>
          </cell>
          <cell r="BA141">
            <v>7.07</v>
          </cell>
          <cell r="BB141">
            <v>7.07</v>
          </cell>
          <cell r="BC141">
            <v>7.07</v>
          </cell>
          <cell r="BO141" t="str">
            <v>Письмо Минстроя №45824-ДВ/09 от 15.11.2018 на 4квартал 2018г.</v>
          </cell>
          <cell r="BS141">
            <v>7.07</v>
          </cell>
        </row>
        <row r="143">
          <cell r="E143" t="str">
            <v>23</v>
          </cell>
          <cell r="G143" t="str">
            <v>Порошок шамотный марки ПШК крупного помола</v>
          </cell>
          <cell r="H143" t="str">
            <v>т</v>
          </cell>
          <cell r="I143">
            <v>0.3</v>
          </cell>
          <cell r="O143">
            <v>1101</v>
          </cell>
          <cell r="P143">
            <v>1101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AB143">
            <v>519</v>
          </cell>
          <cell r="AF143">
            <v>0</v>
          </cell>
          <cell r="BC143">
            <v>7.07</v>
          </cell>
          <cell r="BO143" t="str">
            <v>Письмо Минстроя №45824-ДВ/09 от 15.11.2018 на 4квартал 2018г.</v>
          </cell>
        </row>
        <row r="145">
          <cell r="E145" t="str">
            <v>24</v>
          </cell>
          <cell r="G145" t="str">
            <v>Кладка элементов тепловых агрегатов из обыкновенного глиняного кирпича стен прямых, массивов и выстилок</v>
          </cell>
          <cell r="H145" t="str">
            <v>м3</v>
          </cell>
          <cell r="I145">
            <v>14.7</v>
          </cell>
          <cell r="O145">
            <v>78466</v>
          </cell>
          <cell r="P145">
            <v>17356</v>
          </cell>
          <cell r="Q145">
            <v>47599</v>
          </cell>
          <cell r="R145">
            <v>5508</v>
          </cell>
          <cell r="S145">
            <v>13511</v>
          </cell>
          <cell r="U145">
            <v>251.17448999999993</v>
          </cell>
          <cell r="V145">
            <v>0</v>
          </cell>
          <cell r="X145">
            <v>19970</v>
          </cell>
          <cell r="Y145">
            <v>12172</v>
          </cell>
          <cell r="AB145">
            <v>755</v>
          </cell>
          <cell r="AF145">
            <v>130</v>
          </cell>
          <cell r="BA145">
            <v>7.07</v>
          </cell>
          <cell r="BB145">
            <v>7.07</v>
          </cell>
          <cell r="BC145">
            <v>7.07</v>
          </cell>
          <cell r="BO145" t="str">
            <v>Письмо Минстроя №45824-ДВ/09 от 15.11.2018 на 4квартал 2018г.</v>
          </cell>
          <cell r="BS145">
            <v>7.07</v>
          </cell>
        </row>
        <row r="147">
          <cell r="E147" t="str">
            <v>25</v>
          </cell>
          <cell r="G147" t="str">
            <v>Кирпич керамический лицевой, размером 250х120х65 мм, марка 150</v>
          </cell>
          <cell r="H147" t="str">
            <v>1000 шт.</v>
          </cell>
          <cell r="I147">
            <v>6.468</v>
          </cell>
          <cell r="O147">
            <v>93515</v>
          </cell>
          <cell r="P147">
            <v>93515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AB147">
            <v>2045</v>
          </cell>
          <cell r="AF147">
            <v>0</v>
          </cell>
          <cell r="BC147">
            <v>7.07</v>
          </cell>
          <cell r="BO147" t="str">
            <v>Письмо Минстроя №45824-ДВ/09 от 15.11.2018 на 4квартал 2018г.</v>
          </cell>
        </row>
        <row r="149">
          <cell r="E149" t="str">
            <v>26</v>
          </cell>
          <cell r="G149" t="str">
            <v>Изоляция кладки печей, котлов, трубопроводов асбестовым шнуром</v>
          </cell>
          <cell r="H149" t="str">
            <v>100 кг</v>
          </cell>
          <cell r="I149">
            <v>0.8</v>
          </cell>
          <cell r="O149">
            <v>50520</v>
          </cell>
          <cell r="P149">
            <v>49366</v>
          </cell>
          <cell r="Q149">
            <v>68</v>
          </cell>
          <cell r="R149">
            <v>6</v>
          </cell>
          <cell r="S149">
            <v>1086</v>
          </cell>
          <cell r="U149">
            <v>20.13374</v>
          </cell>
          <cell r="V149">
            <v>0</v>
          </cell>
          <cell r="X149">
            <v>1147</v>
          </cell>
          <cell r="Y149">
            <v>699</v>
          </cell>
          <cell r="AB149">
            <v>8932</v>
          </cell>
          <cell r="AF149">
            <v>192</v>
          </cell>
          <cell r="BA149">
            <v>7.07</v>
          </cell>
          <cell r="BB149">
            <v>7.07</v>
          </cell>
          <cell r="BC149">
            <v>7.07</v>
          </cell>
          <cell r="BO149" t="str">
            <v>Письмо Минстроя №45824-ДВ/09 от 15.11.2018 на 4квартал 2018г.</v>
          </cell>
          <cell r="BS149">
            <v>7.07</v>
          </cell>
        </row>
        <row r="151">
          <cell r="G151" t="str">
            <v>обмуровочные работы</v>
          </cell>
        </row>
        <row r="180">
          <cell r="G180" t="str">
            <v>материалы неучтенные ценником</v>
          </cell>
        </row>
        <row r="185">
          <cell r="E185" t="str">
            <v>27</v>
          </cell>
          <cell r="H185" t="str">
            <v>1 копмлект</v>
          </cell>
          <cell r="I185">
            <v>1</v>
          </cell>
          <cell r="O185">
            <v>974578</v>
          </cell>
          <cell r="P185">
            <v>974578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AB185">
            <v>137847</v>
          </cell>
          <cell r="AF185">
            <v>0</v>
          </cell>
          <cell r="BC185">
            <v>7.07</v>
          </cell>
          <cell r="BO185" t="str">
            <v>Письмо Минстроя №45824-ДВ/09 от 15.11.2018 на 4квартал 2018г.</v>
          </cell>
        </row>
        <row r="187">
          <cell r="G187" t="str">
            <v>материалы неучтенные ценником</v>
          </cell>
        </row>
        <row r="216">
          <cell r="G216" t="str">
            <v>Вывоз мусора</v>
          </cell>
        </row>
        <row r="221">
          <cell r="E221" t="str">
            <v>28</v>
          </cell>
          <cell r="G221" t="str">
            <v>Очистка помещений от строительного мусора</v>
          </cell>
          <cell r="H221" t="str">
            <v>100 т</v>
          </cell>
          <cell r="I221">
            <v>0.56999999999999995</v>
          </cell>
          <cell r="O221">
            <v>5598</v>
          </cell>
          <cell r="P221">
            <v>0</v>
          </cell>
          <cell r="Q221">
            <v>0</v>
          </cell>
          <cell r="R221">
            <v>0</v>
          </cell>
          <cell r="S221">
            <v>5598</v>
          </cell>
          <cell r="U221">
            <v>122.16239999999999</v>
          </cell>
          <cell r="V221">
            <v>0</v>
          </cell>
          <cell r="X221">
            <v>4366</v>
          </cell>
          <cell r="Y221">
            <v>2799</v>
          </cell>
          <cell r="AB221">
            <v>1389</v>
          </cell>
          <cell r="AF221">
            <v>1389</v>
          </cell>
          <cell r="BA221">
            <v>7.07</v>
          </cell>
          <cell r="BB221">
            <v>7.07</v>
          </cell>
          <cell r="BC221">
            <v>7.07</v>
          </cell>
          <cell r="BO221" t="str">
            <v>Письмо Минстроя №45824-ДВ/09 от 15.11.2018 на 4квартал 2018г.</v>
          </cell>
          <cell r="BS221">
            <v>7.07</v>
          </cell>
        </row>
        <row r="223">
          <cell r="G223" t="str">
            <v>Вывоз мусора</v>
          </cell>
        </row>
        <row r="252">
          <cell r="G252" t="str">
            <v>котел ДКВр 6,15-13ГМ - 1 котел</v>
          </cell>
        </row>
        <row r="281">
          <cell r="G281" t="str">
            <v>Капитальный ремонт  котла ДКВР  в котельной ул.Терлецкого,2  пос.Форос, , Республика Крым.</v>
          </cell>
        </row>
        <row r="295">
          <cell r="P295">
            <v>20617</v>
          </cell>
        </row>
        <row r="296">
          <cell r="P296">
            <v>246076</v>
          </cell>
        </row>
        <row r="303">
          <cell r="P303">
            <v>4009.7928549999997</v>
          </cell>
        </row>
        <row r="304">
          <cell r="P304">
            <v>0</v>
          </cell>
        </row>
        <row r="309">
          <cell r="H309" t="str">
            <v>ОЗП</v>
          </cell>
          <cell r="P309">
            <v>246076</v>
          </cell>
        </row>
        <row r="310">
          <cell r="H310" t="str">
            <v>ЭММ, в т.ч. ЗПМ</v>
          </cell>
          <cell r="P310">
            <v>381296</v>
          </cell>
        </row>
        <row r="311">
          <cell r="H311" t="str">
            <v>Стоимость материальных ресурсов</v>
          </cell>
          <cell r="P311">
            <v>1439584</v>
          </cell>
        </row>
        <row r="312">
          <cell r="H312" t="str">
            <v>НР</v>
          </cell>
          <cell r="P312">
            <v>243008</v>
          </cell>
        </row>
        <row r="313">
          <cell r="H313" t="str">
            <v>СП</v>
          </cell>
          <cell r="P313">
            <v>162396</v>
          </cell>
        </row>
        <row r="316">
          <cell r="H316" t="str">
            <v>Всего</v>
          </cell>
          <cell r="P316">
            <v>2472360</v>
          </cell>
        </row>
        <row r="317">
          <cell r="H317" t="str">
            <v>НДС 20%</v>
          </cell>
          <cell r="P317">
            <v>494472</v>
          </cell>
        </row>
        <row r="318">
          <cell r="H318" t="str">
            <v>Итого с НДС</v>
          </cell>
          <cell r="P318">
            <v>2966832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3"/>
  <sheetViews>
    <sheetView tabSelected="1" zoomScaleNormal="100" workbookViewId="0">
      <selection activeCell="F1" sqref="F1:I1"/>
    </sheetView>
  </sheetViews>
  <sheetFormatPr defaultRowHeight="12.75" x14ac:dyDescent="0.2"/>
  <cols>
    <col min="1" max="1" width="6.7109375" customWidth="1"/>
    <col min="2" max="2" width="40.7109375" customWidth="1"/>
    <col min="3" max="3" width="15.7109375" customWidth="1"/>
    <col min="4" max="9" width="12.7109375" customWidth="1"/>
    <col min="20" max="29" width="0" hidden="1" customWidth="1"/>
    <col min="30" max="30" width="87.7109375" hidden="1" customWidth="1"/>
    <col min="31" max="31" width="0" hidden="1" customWidth="1"/>
    <col min="32" max="32" width="133.7109375" hidden="1" customWidth="1"/>
    <col min="33" max="33" width="91.7109375" hidden="1" customWidth="1"/>
    <col min="34" max="37" width="0" hidden="1" customWidth="1"/>
  </cols>
  <sheetData>
    <row r="1" spans="1:32" x14ac:dyDescent="0.2">
      <c r="F1" s="23" t="s">
        <v>62</v>
      </c>
      <c r="G1" s="23"/>
      <c r="H1" s="23"/>
      <c r="I1" s="23"/>
    </row>
    <row r="2" spans="1:32" x14ac:dyDescent="0.2">
      <c r="A2" s="1" t="str">
        <f>[1]Source!B1</f>
        <v>Smeta.RU  (495) 974-1589</v>
      </c>
    </row>
    <row r="3" spans="1:32" ht="31.5" x14ac:dyDescent="0.2">
      <c r="A3" s="33" t="s">
        <v>0</v>
      </c>
      <c r="B3" s="33"/>
      <c r="C3" s="34" t="s">
        <v>1</v>
      </c>
      <c r="D3" s="34"/>
      <c r="E3" s="34"/>
      <c r="F3" s="34"/>
      <c r="G3" s="34"/>
      <c r="H3" s="34"/>
      <c r="I3" s="34"/>
      <c r="J3" s="2"/>
      <c r="K3" s="2"/>
      <c r="L3" s="2"/>
      <c r="M3" s="2"/>
      <c r="AD3" s="3" t="s">
        <v>1</v>
      </c>
    </row>
    <row r="4" spans="1:32" ht="15.75" x14ac:dyDescent="0.25">
      <c r="A4" s="33" t="s">
        <v>2</v>
      </c>
      <c r="B4" s="33"/>
      <c r="C4" s="43" t="str">
        <f>IF([1]Source!F12&lt;&gt;"Новый объект", [1]Source!F12, "")</f>
        <v>28.11.2018</v>
      </c>
      <c r="D4" s="43"/>
      <c r="E4" s="43"/>
      <c r="F4" s="43"/>
      <c r="G4" s="43"/>
      <c r="H4" s="43"/>
      <c r="I4" s="43"/>
      <c r="J4" s="2"/>
      <c r="K4" s="2"/>
      <c r="L4" s="2"/>
      <c r="M4" s="2"/>
    </row>
    <row r="5" spans="1:32" ht="14.2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32" ht="18" x14ac:dyDescent="0.25">
      <c r="A6" s="44" t="str">
        <f>CONCATENATE( "Локальная смета ", IF([1]Source!F12&lt;&gt;"Новый объект", [1]Source!F12, ""))</f>
        <v>Локальная смета 28.11.2018</v>
      </c>
      <c r="B6" s="44"/>
      <c r="C6" s="44"/>
      <c r="D6" s="44"/>
      <c r="E6" s="44"/>
      <c r="F6" s="44"/>
      <c r="G6" s="44"/>
      <c r="H6" s="44"/>
      <c r="I6" s="44"/>
      <c r="J6" s="2"/>
      <c r="K6" s="2"/>
      <c r="L6" s="2"/>
      <c r="M6" s="2"/>
    </row>
    <row r="7" spans="1:32" ht="36" x14ac:dyDescent="0.2">
      <c r="A7" s="45" t="str">
        <f>CONCATENATE( "Локальная смета ", IF([1]Source!G12&lt;&gt;"Новый объект", [1]Source!G12, ""))</f>
        <v>Локальная смета Капитальный ремонт  котла ДКВР  в котельной ул.Терлецкого,2  пос.Форос, , Республика Крым.</v>
      </c>
      <c r="B7" s="45"/>
      <c r="C7" s="45"/>
      <c r="D7" s="45"/>
      <c r="E7" s="45"/>
      <c r="F7" s="45"/>
      <c r="G7" s="45"/>
      <c r="H7" s="45"/>
      <c r="I7" s="45"/>
      <c r="J7" s="2"/>
      <c r="K7" s="2"/>
      <c r="L7" s="2"/>
      <c r="M7" s="2"/>
      <c r="AF7" s="4" t="str">
        <f>CONCATENATE( "Локальная смета ", IF([1]Source!G12&lt;&gt;"Новый объект", [1]Source!G12, ""))</f>
        <v>Локальная смета Капитальный ремонт  котла ДКВР  в котельной ул.Терлецкого,2  пос.Форос, , Республика Крым.</v>
      </c>
    </row>
    <row r="8" spans="1:32" ht="14.2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32" ht="36" x14ac:dyDescent="0.2">
      <c r="A9" s="33" t="s">
        <v>3</v>
      </c>
      <c r="B9" s="33"/>
      <c r="C9" s="46" t="str">
        <f>IF([1]Source!G12&lt;&gt;"Новый объект", [1]Source!G12, "")</f>
        <v>Капитальный ремонт  котла ДКВР  в котельной ул.Терлецкого,2  пос.Форос, , Республика Крым.</v>
      </c>
      <c r="D9" s="46"/>
      <c r="E9" s="46"/>
      <c r="F9" s="46"/>
      <c r="G9" s="46"/>
      <c r="H9" s="46"/>
      <c r="I9" s="46"/>
      <c r="J9" s="2"/>
      <c r="K9" s="2"/>
      <c r="L9" s="2"/>
      <c r="M9" s="2"/>
      <c r="AD9" s="5" t="str">
        <f>IF([1]Source!G12&lt;&gt;"Новый объект", [1]Source!G12, "")</f>
        <v>Капитальный ремонт  котла ДКВР  в котельной ул.Терлецкого,2  пос.Форос, , Республика Крым.</v>
      </c>
    </row>
    <row r="10" spans="1:32" ht="14.2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32" ht="14.25" x14ac:dyDescent="0.2">
      <c r="A11" s="35" t="str">
        <f>CONCATENATE( "Основание: ", [1]Source!J12)</f>
        <v xml:space="preserve">Основание: </v>
      </c>
      <c r="B11" s="35"/>
      <c r="C11" s="35"/>
      <c r="D11" s="35"/>
      <c r="E11" s="35"/>
      <c r="F11" s="35"/>
      <c r="G11" s="35"/>
      <c r="H11" s="35"/>
      <c r="I11" s="35"/>
      <c r="J11" s="2"/>
      <c r="K11" s="2"/>
      <c r="L11" s="2"/>
      <c r="M11" s="2"/>
    </row>
    <row r="12" spans="1:32" ht="14.25" x14ac:dyDescent="0.2">
      <c r="A12" s="6"/>
      <c r="B12" s="6"/>
      <c r="C12" s="6"/>
      <c r="D12" s="6"/>
      <c r="E12" s="6"/>
      <c r="F12" s="6"/>
      <c r="G12" s="6"/>
      <c r="H12" s="6"/>
      <c r="I12" s="6"/>
      <c r="J12" s="2"/>
      <c r="K12" s="2"/>
      <c r="L12" s="2"/>
      <c r="M12" s="2"/>
    </row>
    <row r="13" spans="1:32" ht="14.25" x14ac:dyDescent="0.2">
      <c r="A13" s="36" t="s">
        <v>4</v>
      </c>
      <c r="B13" s="36"/>
      <c r="C13" s="36"/>
      <c r="D13" s="38" t="s">
        <v>5</v>
      </c>
      <c r="E13" s="38"/>
      <c r="F13" s="38"/>
      <c r="G13" s="39">
        <f>([1]Source!P318/1000)</f>
        <v>2966.8319999999999</v>
      </c>
      <c r="H13" s="33"/>
      <c r="I13" s="2" t="s">
        <v>6</v>
      </c>
      <c r="J13" s="2"/>
      <c r="K13" s="2"/>
      <c r="L13" s="2"/>
      <c r="M13" s="2"/>
    </row>
    <row r="14" spans="1:32" ht="14.25" x14ac:dyDescent="0.2">
      <c r="A14" s="36"/>
      <c r="B14" s="36"/>
      <c r="C14" s="36"/>
      <c r="D14" s="38" t="s">
        <v>7</v>
      </c>
      <c r="E14" s="38"/>
      <c r="F14" s="38"/>
      <c r="G14" s="39">
        <f>([1]Source!P303+[1]Source!P304)</f>
        <v>4009.7928549999997</v>
      </c>
      <c r="H14" s="33"/>
      <c r="I14" s="2" t="s">
        <v>8</v>
      </c>
      <c r="J14" s="2"/>
      <c r="K14" s="2"/>
      <c r="L14" s="2"/>
      <c r="M14" s="2"/>
    </row>
    <row r="15" spans="1:32" ht="14.25" x14ac:dyDescent="0.2">
      <c r="A15" s="37"/>
      <c r="B15" s="37"/>
      <c r="C15" s="37"/>
      <c r="D15" s="40" t="s">
        <v>9</v>
      </c>
      <c r="E15" s="40"/>
      <c r="F15" s="40"/>
      <c r="G15" s="41">
        <f>(([1]Source!P296 + [1]Source!P295)/1000)</f>
        <v>266.69299999999998</v>
      </c>
      <c r="H15" s="42"/>
      <c r="I15" s="2" t="s">
        <v>6</v>
      </c>
      <c r="J15" s="2"/>
      <c r="K15" s="2"/>
      <c r="L15" s="2"/>
      <c r="M15" s="2"/>
    </row>
    <row r="16" spans="1:32" ht="14.25" x14ac:dyDescent="0.2">
      <c r="A16" s="30" t="s">
        <v>10</v>
      </c>
      <c r="B16" s="30" t="s">
        <v>11</v>
      </c>
      <c r="C16" s="30" t="s">
        <v>12</v>
      </c>
      <c r="D16" s="30" t="s">
        <v>13</v>
      </c>
      <c r="E16" s="30" t="s">
        <v>14</v>
      </c>
      <c r="F16" s="30" t="s">
        <v>15</v>
      </c>
      <c r="G16" s="30" t="s">
        <v>16</v>
      </c>
      <c r="H16" s="30" t="s">
        <v>17</v>
      </c>
      <c r="I16" s="30" t="s">
        <v>18</v>
      </c>
      <c r="J16" s="2"/>
      <c r="K16" s="2"/>
      <c r="L16" s="2"/>
      <c r="M16" s="2"/>
    </row>
    <row r="17" spans="1:28" ht="19.899999999999999" customHeigh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2"/>
      <c r="K17" s="2"/>
      <c r="L17" s="2"/>
      <c r="M17" s="2"/>
    </row>
    <row r="18" spans="1:28" ht="14.25" x14ac:dyDescent="0.2">
      <c r="A18" s="31"/>
      <c r="B18" s="31"/>
      <c r="C18" s="31"/>
      <c r="D18" s="31"/>
      <c r="E18" s="31"/>
      <c r="F18" s="32"/>
      <c r="G18" s="32"/>
      <c r="H18" s="32"/>
      <c r="I18" s="32"/>
      <c r="J18" s="2"/>
      <c r="K18" s="2"/>
      <c r="L18" s="2"/>
      <c r="M18" s="2"/>
    </row>
    <row r="19" spans="1:28" ht="19.899999999999999" customHeight="1" x14ac:dyDescent="0.2">
      <c r="A19" s="31"/>
      <c r="B19" s="31"/>
      <c r="C19" s="31"/>
      <c r="D19" s="31"/>
      <c r="E19" s="31"/>
      <c r="F19" s="30" t="s">
        <v>19</v>
      </c>
      <c r="G19" s="30" t="s">
        <v>19</v>
      </c>
      <c r="H19" s="30" t="s">
        <v>19</v>
      </c>
      <c r="I19" s="30" t="s">
        <v>19</v>
      </c>
      <c r="J19" s="2"/>
      <c r="K19" s="2"/>
      <c r="L19" s="2"/>
      <c r="M19" s="2"/>
    </row>
    <row r="20" spans="1:28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2"/>
      <c r="K20" s="2"/>
      <c r="L20" s="2"/>
      <c r="M20" s="2"/>
    </row>
    <row r="21" spans="1:28" ht="14.25" x14ac:dyDescent="0.2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2"/>
      <c r="K21" s="2"/>
      <c r="L21" s="2"/>
      <c r="M21" s="2"/>
    </row>
    <row r="23" spans="1:28" ht="16.5" x14ac:dyDescent="0.25">
      <c r="A23" s="28" t="str">
        <f>CONCATENATE("Локальная смета: ",IF([1]Source!G20&lt;&gt;"Новая локальная смета", [1]Source!G20, ""))</f>
        <v>Локальная смета: котел ДКВр 6,15-13ГМ - 1 котел</v>
      </c>
      <c r="B23" s="28"/>
      <c r="C23" s="28"/>
      <c r="D23" s="28"/>
      <c r="E23" s="28"/>
      <c r="F23" s="28"/>
      <c r="G23" s="28"/>
      <c r="H23" s="28"/>
      <c r="I23" s="28"/>
    </row>
    <row r="25" spans="1:28" ht="16.5" x14ac:dyDescent="0.25">
      <c r="A25" s="28" t="str">
        <f>CONCATENATE("Раздел: ",IF([1]Source!G26&lt;&gt;"Новый раздел", [1]Source!G26, ""))</f>
        <v>Раздел: демонтажные работы</v>
      </c>
      <c r="B25" s="28"/>
      <c r="C25" s="28"/>
      <c r="D25" s="28"/>
      <c r="E25" s="28"/>
      <c r="F25" s="28"/>
      <c r="G25" s="28"/>
      <c r="H25" s="28"/>
      <c r="I25" s="28"/>
    </row>
    <row r="26" spans="1:28" ht="28.5" x14ac:dyDescent="0.2">
      <c r="A26" s="8" t="str">
        <f>[1]Source!E31</f>
        <v>1</v>
      </c>
      <c r="B26" s="8" t="str">
        <f>[1]Source!G31</f>
        <v>Разборка кладки нормальной из глиняного обыкновенного кирпича</v>
      </c>
      <c r="C26" s="8" t="s">
        <v>20</v>
      </c>
      <c r="D26" s="9" t="str">
        <f>[1]Source!H31</f>
        <v>м3</v>
      </c>
      <c r="E26" s="2">
        <f>[1]Source!I31</f>
        <v>14.7</v>
      </c>
      <c r="F26" s="10">
        <f>[1]Source!AB31</f>
        <v>561</v>
      </c>
      <c r="G26" s="10">
        <f>[1]Source!AB31*[1]Source!I31</f>
        <v>8246.6999999999989</v>
      </c>
      <c r="H26" s="10">
        <f>IF([1]Source!I31&lt;&gt;0,ROUND([1]Source!O31/[1]Source!I31,2),0)</f>
        <v>3966.26</v>
      </c>
      <c r="I26" s="10">
        <f>[1]Source!O31</f>
        <v>58304</v>
      </c>
      <c r="T26">
        <f>[1]Source!O31</f>
        <v>58304</v>
      </c>
      <c r="U26">
        <f>[1]Source!P31</f>
        <v>0</v>
      </c>
      <c r="V26">
        <f>[1]Source!S31</f>
        <v>7379</v>
      </c>
      <c r="W26">
        <f>[1]Source!Q31</f>
        <v>50925</v>
      </c>
      <c r="X26">
        <f>[1]Source!R31</f>
        <v>3222</v>
      </c>
      <c r="Y26">
        <f>[1]Source!U31</f>
        <v>145.08899999999997</v>
      </c>
      <c r="Z26">
        <f>[1]Source!V31</f>
        <v>0</v>
      </c>
      <c r="AA26">
        <f>[1]Source!X31</f>
        <v>11131</v>
      </c>
      <c r="AB26">
        <f>[1]Source!Y31</f>
        <v>6785</v>
      </c>
    </row>
    <row r="27" spans="1:28" ht="14.25" x14ac:dyDescent="0.2">
      <c r="E27" s="2"/>
      <c r="F27" s="11">
        <f>[1]Source!AF31</f>
        <v>71</v>
      </c>
      <c r="G27" s="11">
        <f>[1]Source!AF31*[1]Source!I31</f>
        <v>1043.7</v>
      </c>
      <c r="H27" s="11">
        <f>IF([1]Source!I31&lt;&gt;0,ROUND([1]Source!S31/[1]Source!I31,2),0)</f>
        <v>501.97</v>
      </c>
      <c r="I27" s="11">
        <f>[1]Source!S31</f>
        <v>7379</v>
      </c>
    </row>
    <row r="28" spans="1:28" ht="63.75" x14ac:dyDescent="0.2">
      <c r="B28" s="12" t="s">
        <v>21</v>
      </c>
      <c r="C28" s="12" t="str">
        <f>[1]Source!BO31</f>
        <v>Письмо Минстроя №45824-ДВ/09 от 15.11.2018 на 4квартал 2018г.</v>
      </c>
    </row>
    <row r="29" spans="1:28" x14ac:dyDescent="0.2">
      <c r="B29" s="12" t="s">
        <v>22</v>
      </c>
      <c r="C29" s="12">
        <f>[1]Source!BA31</f>
        <v>7.07</v>
      </c>
    </row>
    <row r="30" spans="1:28" x14ac:dyDescent="0.2">
      <c r="B30" s="12" t="s">
        <v>23</v>
      </c>
      <c r="C30" s="12">
        <f>[1]Source!BB31</f>
        <v>7.07</v>
      </c>
    </row>
    <row r="31" spans="1:28" x14ac:dyDescent="0.2">
      <c r="B31" s="12" t="s">
        <v>24</v>
      </c>
      <c r="C31" s="12">
        <f>[1]Source!BC31</f>
        <v>7.07</v>
      </c>
    </row>
    <row r="32" spans="1:28" x14ac:dyDescent="0.2">
      <c r="B32" s="12" t="s">
        <v>25</v>
      </c>
      <c r="C32" s="12">
        <f>[1]Source!BS31</f>
        <v>7.07</v>
      </c>
    </row>
    <row r="33" spans="1:28" ht="28.5" x14ac:dyDescent="0.2">
      <c r="A33" s="8" t="str">
        <f>[1]Source!E33</f>
        <v>2</v>
      </c>
      <c r="B33" s="8" t="str">
        <f>[1]Source!G33</f>
        <v>Разборка кладки из огнеупорных изделий неошлаковавшейся</v>
      </c>
      <c r="C33" s="8" t="s">
        <v>26</v>
      </c>
      <c r="D33" s="9" t="str">
        <f>[1]Source!H33</f>
        <v>м3</v>
      </c>
      <c r="E33" s="2">
        <f>[1]Source!I33</f>
        <v>10.4</v>
      </c>
      <c r="F33" s="10">
        <f>[1]Source!AB33</f>
        <v>84</v>
      </c>
      <c r="G33" s="10">
        <f>[1]Source!AB33*[1]Source!I33</f>
        <v>873.6</v>
      </c>
      <c r="H33" s="10">
        <f>IF([1]Source!I33&lt;&gt;0,ROUND([1]Source!O33/[1]Source!I33,2),0)</f>
        <v>593.94000000000005</v>
      </c>
      <c r="I33" s="10">
        <f>[1]Source!O33</f>
        <v>6177</v>
      </c>
      <c r="T33">
        <f>[1]Source!O33</f>
        <v>6177</v>
      </c>
      <c r="U33">
        <f>[1]Source!P33</f>
        <v>0</v>
      </c>
      <c r="V33">
        <f>[1]Source!S33</f>
        <v>5662</v>
      </c>
      <c r="W33">
        <f>[1]Source!Q33</f>
        <v>515</v>
      </c>
      <c r="X33">
        <f>[1]Source!R33</f>
        <v>74</v>
      </c>
      <c r="Y33">
        <f>[1]Source!U33</f>
        <v>112.32000000000001</v>
      </c>
      <c r="Z33">
        <f>[1]Source!V33</f>
        <v>0</v>
      </c>
      <c r="AA33">
        <f>[1]Source!X33</f>
        <v>6023</v>
      </c>
      <c r="AB33">
        <f>[1]Source!Y33</f>
        <v>3671</v>
      </c>
    </row>
    <row r="34" spans="1:28" ht="14.25" x14ac:dyDescent="0.2">
      <c r="E34" s="2"/>
      <c r="F34" s="11">
        <f>[1]Source!AF33</f>
        <v>77</v>
      </c>
      <c r="G34" s="11">
        <f>[1]Source!AF33*[1]Source!I33</f>
        <v>800.80000000000007</v>
      </c>
      <c r="H34" s="11">
        <f>IF([1]Source!I33&lt;&gt;0,ROUND([1]Source!S33/[1]Source!I33,2),0)</f>
        <v>544.41999999999996</v>
      </c>
      <c r="I34" s="11">
        <f>[1]Source!S33</f>
        <v>5662</v>
      </c>
    </row>
    <row r="35" spans="1:28" ht="63.75" x14ac:dyDescent="0.2">
      <c r="B35" s="12" t="s">
        <v>21</v>
      </c>
      <c r="C35" s="12" t="str">
        <f>[1]Source!BO33</f>
        <v>Письмо Минстроя №45824-ДВ/09 от 15.11.2018 на 4квартал 2018г.</v>
      </c>
    </row>
    <row r="36" spans="1:28" x14ac:dyDescent="0.2">
      <c r="B36" s="12" t="s">
        <v>22</v>
      </c>
      <c r="C36" s="12">
        <f>[1]Source!BA33</f>
        <v>7.07</v>
      </c>
    </row>
    <row r="37" spans="1:28" x14ac:dyDescent="0.2">
      <c r="B37" s="12" t="s">
        <v>23</v>
      </c>
      <c r="C37" s="12">
        <f>[1]Source!BB33</f>
        <v>7.07</v>
      </c>
    </row>
    <row r="38" spans="1:28" x14ac:dyDescent="0.2">
      <c r="B38" s="12" t="s">
        <v>24</v>
      </c>
      <c r="C38" s="12">
        <f>[1]Source!BC33</f>
        <v>7.07</v>
      </c>
    </row>
    <row r="39" spans="1:28" x14ac:dyDescent="0.2">
      <c r="B39" s="12" t="s">
        <v>25</v>
      </c>
      <c r="C39" s="12">
        <f>[1]Source!BS33</f>
        <v>7.07</v>
      </c>
    </row>
    <row r="40" spans="1:28" ht="28.5" x14ac:dyDescent="0.2">
      <c r="A40" s="8" t="str">
        <f>[1]Source!E35</f>
        <v>3</v>
      </c>
      <c r="B40" s="8" t="str">
        <f>[1]Source!G35</f>
        <v>Разборка кладки из огнеупорных изделий ошлаковавшейся</v>
      </c>
      <c r="C40" s="8" t="s">
        <v>27</v>
      </c>
      <c r="D40" s="9" t="str">
        <f>[1]Source!H35</f>
        <v>м3</v>
      </c>
      <c r="E40" s="2">
        <f>[1]Source!I35</f>
        <v>0.9</v>
      </c>
      <c r="F40" s="10">
        <f>[1]Source!AB35</f>
        <v>587</v>
      </c>
      <c r="G40" s="10">
        <f>[1]Source!AB35*[1]Source!I35</f>
        <v>528.30000000000007</v>
      </c>
      <c r="H40" s="10">
        <f>IF([1]Source!I35&lt;&gt;0,ROUND([1]Source!O35/[1]Source!I35,2),0)</f>
        <v>4150</v>
      </c>
      <c r="I40" s="10">
        <f>[1]Source!O35</f>
        <v>3735</v>
      </c>
      <c r="T40">
        <f>[1]Source!O35</f>
        <v>3735</v>
      </c>
      <c r="U40">
        <f>[1]Source!P35</f>
        <v>0</v>
      </c>
      <c r="V40">
        <f>[1]Source!S35</f>
        <v>598</v>
      </c>
      <c r="W40">
        <f>[1]Source!Q35</f>
        <v>3137</v>
      </c>
      <c r="X40">
        <f>[1]Source!R35</f>
        <v>204</v>
      </c>
      <c r="Y40">
        <f>[1]Source!U35</f>
        <v>11.79</v>
      </c>
      <c r="Z40">
        <f>[1]Source!V35</f>
        <v>0</v>
      </c>
      <c r="AA40">
        <f>[1]Source!X35</f>
        <v>842</v>
      </c>
      <c r="AB40">
        <f>[1]Source!Y35</f>
        <v>513</v>
      </c>
    </row>
    <row r="41" spans="1:28" ht="14.25" x14ac:dyDescent="0.2">
      <c r="E41" s="2"/>
      <c r="F41" s="11">
        <f>[1]Source!AF35</f>
        <v>94</v>
      </c>
      <c r="G41" s="11">
        <f>[1]Source!AF35*[1]Source!I35</f>
        <v>84.600000000000009</v>
      </c>
      <c r="H41" s="11">
        <f>IF([1]Source!I35&lt;&gt;0,ROUND([1]Source!S35/[1]Source!I35,2),0)</f>
        <v>664.44</v>
      </c>
      <c r="I41" s="11">
        <f>[1]Source!S35</f>
        <v>598</v>
      </c>
    </row>
    <row r="42" spans="1:28" ht="63.75" x14ac:dyDescent="0.2">
      <c r="B42" s="12" t="s">
        <v>21</v>
      </c>
      <c r="C42" s="12" t="str">
        <f>[1]Source!BO35</f>
        <v>Письмо Минстроя №45824-ДВ/09 от 15.11.2018 на 4квартал 2018г.</v>
      </c>
    </row>
    <row r="43" spans="1:28" x14ac:dyDescent="0.2">
      <c r="B43" s="12" t="s">
        <v>22</v>
      </c>
      <c r="C43" s="12">
        <f>[1]Source!BA35</f>
        <v>7.07</v>
      </c>
    </row>
    <row r="44" spans="1:28" x14ac:dyDescent="0.2">
      <c r="B44" s="12" t="s">
        <v>23</v>
      </c>
      <c r="C44" s="12">
        <f>[1]Source!BB35</f>
        <v>7.07</v>
      </c>
    </row>
    <row r="45" spans="1:28" x14ac:dyDescent="0.2">
      <c r="B45" s="12" t="s">
        <v>24</v>
      </c>
      <c r="C45" s="12">
        <f>[1]Source!BC35</f>
        <v>7.07</v>
      </c>
    </row>
    <row r="46" spans="1:28" x14ac:dyDescent="0.2">
      <c r="B46" s="12" t="s">
        <v>25</v>
      </c>
      <c r="C46" s="12">
        <f>[1]Source!BS35</f>
        <v>7.07</v>
      </c>
    </row>
    <row r="47" spans="1:28" ht="28.5" x14ac:dyDescent="0.2">
      <c r="A47" s="8" t="str">
        <f>[1]Source!E37</f>
        <v>4</v>
      </c>
      <c r="B47" s="8" t="str">
        <f>[1]Source!G37</f>
        <v>Торкретирование огнеупорным раствором барабанов и коллекторов</v>
      </c>
      <c r="C47" s="8" t="s">
        <v>28</v>
      </c>
      <c r="D47" s="9" t="str">
        <f>[1]Source!H37</f>
        <v>м3</v>
      </c>
      <c r="E47" s="2">
        <f>[1]Source!I37</f>
        <v>0.1</v>
      </c>
      <c r="F47" s="10">
        <f>[1]Source!AB37</f>
        <v>1510</v>
      </c>
      <c r="G47" s="10">
        <f>[1]Source!AB37*[1]Source!I37</f>
        <v>151</v>
      </c>
      <c r="H47" s="10">
        <f>IF([1]Source!I37&lt;&gt;0,ROUND([1]Source!O37/[1]Source!I37,2),0)</f>
        <v>10680</v>
      </c>
      <c r="I47" s="10">
        <f>[1]Source!O37</f>
        <v>1068</v>
      </c>
      <c r="T47">
        <f>[1]Source!O37</f>
        <v>1068</v>
      </c>
      <c r="U47">
        <f>[1]Source!P37</f>
        <v>0</v>
      </c>
      <c r="V47">
        <f>[1]Source!S37</f>
        <v>83</v>
      </c>
      <c r="W47">
        <f>[1]Source!Q37</f>
        <v>985</v>
      </c>
      <c r="X47">
        <f>[1]Source!R37</f>
        <v>97</v>
      </c>
      <c r="Y47">
        <f>[1]Source!U37</f>
        <v>1.3052000000000001</v>
      </c>
      <c r="Z47">
        <f>[1]Source!V37</f>
        <v>0</v>
      </c>
      <c r="AA47">
        <f>[1]Source!X37</f>
        <v>189</v>
      </c>
      <c r="AB47">
        <f>[1]Source!Y37</f>
        <v>115</v>
      </c>
    </row>
    <row r="48" spans="1:28" ht="14.25" x14ac:dyDescent="0.2">
      <c r="E48" s="2"/>
      <c r="F48" s="11">
        <f>[1]Source!AF37</f>
        <v>117</v>
      </c>
      <c r="G48" s="11">
        <f>[1]Source!AF37*[1]Source!I37</f>
        <v>11.700000000000001</v>
      </c>
      <c r="H48" s="11">
        <f>IF([1]Source!I37&lt;&gt;0,ROUND([1]Source!S37/[1]Source!I37,2),0)</f>
        <v>830</v>
      </c>
      <c r="I48" s="11">
        <f>[1]Source!S37</f>
        <v>83</v>
      </c>
    </row>
    <row r="49" spans="1:28" ht="63.75" x14ac:dyDescent="0.2">
      <c r="B49" s="12" t="s">
        <v>21</v>
      </c>
      <c r="C49" s="12" t="str">
        <f>[1]Source!BO37</f>
        <v>Письмо Минстроя №45824-ДВ/09 от 15.11.2018 на 4квартал 2018г.</v>
      </c>
    </row>
    <row r="50" spans="1:28" x14ac:dyDescent="0.2">
      <c r="B50" s="12" t="s">
        <v>22</v>
      </c>
      <c r="C50" s="12">
        <f>[1]Source!BA37</f>
        <v>7.07</v>
      </c>
    </row>
    <row r="51" spans="1:28" x14ac:dyDescent="0.2">
      <c r="B51" s="12" t="s">
        <v>23</v>
      </c>
      <c r="C51" s="12">
        <f>[1]Source!BB37</f>
        <v>7.07</v>
      </c>
    </row>
    <row r="52" spans="1:28" x14ac:dyDescent="0.2">
      <c r="B52" s="12" t="s">
        <v>24</v>
      </c>
      <c r="C52" s="12">
        <f>[1]Source!BC37</f>
        <v>7.07</v>
      </c>
    </row>
    <row r="53" spans="1:28" x14ac:dyDescent="0.2">
      <c r="B53" s="12" t="s">
        <v>25</v>
      </c>
      <c r="C53" s="12">
        <f>[1]Source!BS37</f>
        <v>7.07</v>
      </c>
    </row>
    <row r="54" spans="1:28" x14ac:dyDescent="0.2">
      <c r="B54" s="12" t="s">
        <v>29</v>
      </c>
      <c r="C54" s="29" t="s">
        <v>30</v>
      </c>
      <c r="D54" s="29"/>
      <c r="E54" s="29"/>
      <c r="F54" s="29"/>
      <c r="G54" s="29"/>
      <c r="H54" s="29"/>
      <c r="I54" s="29"/>
    </row>
    <row r="55" spans="1:28" x14ac:dyDescent="0.2">
      <c r="B55" s="12" t="s">
        <v>31</v>
      </c>
      <c r="C55" s="29" t="s">
        <v>32</v>
      </c>
      <c r="D55" s="29"/>
      <c r="E55" s="29"/>
      <c r="F55" s="29"/>
      <c r="G55" s="29"/>
      <c r="H55" s="29"/>
      <c r="I55" s="29"/>
    </row>
    <row r="56" spans="1:28" x14ac:dyDescent="0.2">
      <c r="B56" s="12" t="s">
        <v>33</v>
      </c>
      <c r="C56" s="29" t="s">
        <v>32</v>
      </c>
      <c r="D56" s="29"/>
      <c r="E56" s="29"/>
      <c r="F56" s="29"/>
      <c r="G56" s="29"/>
      <c r="H56" s="29"/>
      <c r="I56" s="29"/>
    </row>
    <row r="57" spans="1:28" x14ac:dyDescent="0.2">
      <c r="B57" s="12" t="s">
        <v>34</v>
      </c>
      <c r="C57" s="29" t="s">
        <v>32</v>
      </c>
      <c r="D57" s="29"/>
      <c r="E57" s="29"/>
      <c r="F57" s="29"/>
      <c r="G57" s="29"/>
      <c r="H57" s="29"/>
      <c r="I57" s="29"/>
    </row>
    <row r="58" spans="1:28" x14ac:dyDescent="0.2">
      <c r="B58" s="12" t="s">
        <v>35</v>
      </c>
      <c r="C58" s="29" t="s">
        <v>32</v>
      </c>
      <c r="D58" s="29"/>
      <c r="E58" s="29"/>
      <c r="F58" s="29"/>
      <c r="G58" s="29"/>
      <c r="H58" s="29"/>
      <c r="I58" s="29"/>
    </row>
    <row r="59" spans="1:28" x14ac:dyDescent="0.2">
      <c r="B59" s="12" t="s">
        <v>36</v>
      </c>
      <c r="C59" s="29" t="s">
        <v>32</v>
      </c>
      <c r="D59" s="29"/>
      <c r="E59" s="29"/>
      <c r="F59" s="29"/>
      <c r="G59" s="29"/>
      <c r="H59" s="29"/>
      <c r="I59" s="29"/>
    </row>
    <row r="60" spans="1:28" ht="42.75" x14ac:dyDescent="0.2">
      <c r="A60" s="8" t="str">
        <f>[1]Source!E39</f>
        <v>5</v>
      </c>
      <c r="B60" s="8" t="str">
        <f>[1]Source!G39</f>
        <v>Уплотнительная обмазка поверхности котлов раствором огнеупорным (состав ОРГРЭС)</v>
      </c>
      <c r="C60" s="8" t="s">
        <v>37</v>
      </c>
      <c r="D60" s="9" t="str">
        <f>[1]Source!H39</f>
        <v>100 м2</v>
      </c>
      <c r="E60" s="2">
        <f>[1]Source!I39</f>
        <v>0.3</v>
      </c>
      <c r="F60" s="10">
        <f>[1]Source!AB39</f>
        <v>716</v>
      </c>
      <c r="G60" s="10">
        <f>[1]Source!AB39*[1]Source!I39</f>
        <v>214.79999999999998</v>
      </c>
      <c r="H60" s="10">
        <f>IF([1]Source!I39&lt;&gt;0,ROUND([1]Source!O39/[1]Source!I39,2),0)</f>
        <v>5060</v>
      </c>
      <c r="I60" s="10">
        <f>[1]Source!O39</f>
        <v>1518</v>
      </c>
      <c r="T60">
        <f>[1]Source!O39</f>
        <v>1518</v>
      </c>
      <c r="U60">
        <f>[1]Source!P39</f>
        <v>0</v>
      </c>
      <c r="V60">
        <f>[1]Source!S39</f>
        <v>969</v>
      </c>
      <c r="W60">
        <f>[1]Source!Q39</f>
        <v>549</v>
      </c>
      <c r="X60">
        <f>[1]Source!R39</f>
        <v>66</v>
      </c>
      <c r="Y60">
        <f>[1]Source!U39</f>
        <v>14.831999999999999</v>
      </c>
      <c r="Z60">
        <f>[1]Source!V39</f>
        <v>0</v>
      </c>
      <c r="AA60">
        <f>[1]Source!X39</f>
        <v>1087</v>
      </c>
      <c r="AB60">
        <f>[1]Source!Y39</f>
        <v>662</v>
      </c>
    </row>
    <row r="61" spans="1:28" ht="14.25" x14ac:dyDescent="0.2">
      <c r="E61" s="2"/>
      <c r="F61" s="11">
        <f>[1]Source!AF39</f>
        <v>457</v>
      </c>
      <c r="G61" s="11">
        <f>[1]Source!AF39*[1]Source!I39</f>
        <v>137.1</v>
      </c>
      <c r="H61" s="11">
        <f>IF([1]Source!I39&lt;&gt;0,ROUND([1]Source!S39/[1]Source!I39,2),0)</f>
        <v>3230</v>
      </c>
      <c r="I61" s="11">
        <f>[1]Source!S39</f>
        <v>969</v>
      </c>
    </row>
    <row r="62" spans="1:28" x14ac:dyDescent="0.2">
      <c r="B62" s="12" t="str">
        <f>"Объем: "&amp;[1]Source!I39&amp;"=30/"&amp;"100"</f>
        <v>Объем: 0,3=30/100</v>
      </c>
    </row>
    <row r="63" spans="1:28" ht="63.75" x14ac:dyDescent="0.2">
      <c r="B63" s="12" t="s">
        <v>21</v>
      </c>
      <c r="C63" s="12" t="str">
        <f>[1]Source!BO39</f>
        <v>Письмо Минстроя №45824-ДВ/09 от 15.11.2018 на 4квартал 2018г.</v>
      </c>
    </row>
    <row r="64" spans="1:28" x14ac:dyDescent="0.2">
      <c r="B64" s="12" t="s">
        <v>22</v>
      </c>
      <c r="C64" s="12">
        <f>[1]Source!BA39</f>
        <v>7.07</v>
      </c>
    </row>
    <row r="65" spans="1:28" x14ac:dyDescent="0.2">
      <c r="B65" s="12" t="s">
        <v>23</v>
      </c>
      <c r="C65" s="12">
        <f>[1]Source!BB39</f>
        <v>7.07</v>
      </c>
    </row>
    <row r="66" spans="1:28" x14ac:dyDescent="0.2">
      <c r="B66" s="12" t="s">
        <v>24</v>
      </c>
      <c r="C66" s="12">
        <f>[1]Source!BC39</f>
        <v>7.07</v>
      </c>
    </row>
    <row r="67" spans="1:28" x14ac:dyDescent="0.2">
      <c r="B67" s="12" t="s">
        <v>25</v>
      </c>
      <c r="C67" s="12">
        <f>[1]Source!BS39</f>
        <v>7.07</v>
      </c>
    </row>
    <row r="68" spans="1:28" x14ac:dyDescent="0.2">
      <c r="B68" s="12" t="s">
        <v>29</v>
      </c>
      <c r="C68" s="29" t="s">
        <v>30</v>
      </c>
      <c r="D68" s="29"/>
      <c r="E68" s="29"/>
      <c r="F68" s="29"/>
      <c r="G68" s="29"/>
      <c r="H68" s="29"/>
      <c r="I68" s="29"/>
    </row>
    <row r="69" spans="1:28" x14ac:dyDescent="0.2">
      <c r="B69" s="12" t="s">
        <v>31</v>
      </c>
      <c r="C69" s="29" t="s">
        <v>32</v>
      </c>
      <c r="D69" s="29"/>
      <c r="E69" s="29"/>
      <c r="F69" s="29"/>
      <c r="G69" s="29"/>
      <c r="H69" s="29"/>
      <c r="I69" s="29"/>
    </row>
    <row r="70" spans="1:28" x14ac:dyDescent="0.2">
      <c r="B70" s="12" t="s">
        <v>33</v>
      </c>
      <c r="C70" s="29" t="s">
        <v>32</v>
      </c>
      <c r="D70" s="29"/>
      <c r="E70" s="29"/>
      <c r="F70" s="29"/>
      <c r="G70" s="29"/>
      <c r="H70" s="29"/>
      <c r="I70" s="29"/>
    </row>
    <row r="71" spans="1:28" x14ac:dyDescent="0.2">
      <c r="B71" s="12" t="s">
        <v>34</v>
      </c>
      <c r="C71" s="29" t="s">
        <v>32</v>
      </c>
      <c r="D71" s="29"/>
      <c r="E71" s="29"/>
      <c r="F71" s="29"/>
      <c r="G71" s="29"/>
      <c r="H71" s="29"/>
      <c r="I71" s="29"/>
    </row>
    <row r="72" spans="1:28" x14ac:dyDescent="0.2">
      <c r="B72" s="12" t="s">
        <v>35</v>
      </c>
      <c r="C72" s="29" t="s">
        <v>32</v>
      </c>
      <c r="D72" s="29"/>
      <c r="E72" s="29"/>
      <c r="F72" s="29"/>
      <c r="G72" s="29"/>
      <c r="H72" s="29"/>
      <c r="I72" s="29"/>
    </row>
    <row r="73" spans="1:28" x14ac:dyDescent="0.2">
      <c r="B73" s="12" t="s">
        <v>36</v>
      </c>
      <c r="C73" s="29" t="s">
        <v>32</v>
      </c>
      <c r="D73" s="29"/>
      <c r="E73" s="29"/>
      <c r="F73" s="29"/>
      <c r="G73" s="29"/>
      <c r="H73" s="29"/>
      <c r="I73" s="29"/>
    </row>
    <row r="74" spans="1:28" ht="28.5" x14ac:dyDescent="0.2">
      <c r="A74" s="8" t="str">
        <f>[1]Source!E41</f>
        <v>6</v>
      </c>
      <c r="B74" s="8" t="str">
        <f>[1]Source!G41</f>
        <v>Изоляция кладки печей, котлов, трубопроводов асбестовым картоном</v>
      </c>
      <c r="C74" s="8" t="s">
        <v>38</v>
      </c>
      <c r="D74" s="9" t="str">
        <f>[1]Source!H41</f>
        <v>100 кг</v>
      </c>
      <c r="E74" s="2">
        <f>[1]Source!I41</f>
        <v>1.7</v>
      </c>
      <c r="F74" s="10">
        <f>[1]Source!AB41</f>
        <v>17</v>
      </c>
      <c r="G74" s="10">
        <f>[1]Source!AB41*[1]Source!I41</f>
        <v>28.9</v>
      </c>
      <c r="H74" s="10">
        <f>IF([1]Source!I41&lt;&gt;0,ROUND([1]Source!O41/[1]Source!I41,2),0)</f>
        <v>120</v>
      </c>
      <c r="I74" s="10">
        <f>[1]Source!O41</f>
        <v>204</v>
      </c>
      <c r="T74">
        <f>[1]Source!O41</f>
        <v>204</v>
      </c>
      <c r="U74">
        <f>[1]Source!P41</f>
        <v>0</v>
      </c>
      <c r="V74">
        <f>[1]Source!S41</f>
        <v>168</v>
      </c>
      <c r="W74">
        <f>[1]Source!Q41</f>
        <v>36</v>
      </c>
      <c r="X74">
        <f>[1]Source!R41</f>
        <v>0</v>
      </c>
      <c r="Y74">
        <f>[1]Source!U41</f>
        <v>3.0668000000000002</v>
      </c>
      <c r="Z74">
        <f>[1]Source!V41</f>
        <v>0</v>
      </c>
      <c r="AA74">
        <f>[1]Source!X41</f>
        <v>176</v>
      </c>
      <c r="AB74">
        <f>[1]Source!Y41</f>
        <v>108</v>
      </c>
    </row>
    <row r="75" spans="1:28" ht="14.25" x14ac:dyDescent="0.2">
      <c r="E75" s="2"/>
      <c r="F75" s="11">
        <f>[1]Source!AF41</f>
        <v>14</v>
      </c>
      <c r="G75" s="11">
        <f>[1]Source!AF41*[1]Source!I41</f>
        <v>23.8</v>
      </c>
      <c r="H75" s="11">
        <f>IF([1]Source!I41&lt;&gt;0,ROUND([1]Source!S41/[1]Source!I41,2),0)</f>
        <v>98.82</v>
      </c>
      <c r="I75" s="11">
        <f>[1]Source!S41</f>
        <v>168</v>
      </c>
    </row>
    <row r="76" spans="1:28" x14ac:dyDescent="0.2">
      <c r="B76" s="12" t="str">
        <f>"Объем: "&amp;[1]Source!I41&amp;"=170/"&amp;"100"</f>
        <v>Объем: 1,7=170/100</v>
      </c>
    </row>
    <row r="77" spans="1:28" ht="63.75" x14ac:dyDescent="0.2">
      <c r="B77" s="12" t="s">
        <v>21</v>
      </c>
      <c r="C77" s="12" t="str">
        <f>[1]Source!BO41</f>
        <v>Письмо Минстроя №45824-ДВ/09 от 15.11.2018 на 4квартал 2018г.</v>
      </c>
    </row>
    <row r="78" spans="1:28" x14ac:dyDescent="0.2">
      <c r="B78" s="12" t="s">
        <v>22</v>
      </c>
      <c r="C78" s="12">
        <f>[1]Source!BA41</f>
        <v>7.07</v>
      </c>
    </row>
    <row r="79" spans="1:28" x14ac:dyDescent="0.2">
      <c r="B79" s="12" t="s">
        <v>23</v>
      </c>
      <c r="C79" s="12">
        <f>[1]Source!BB41</f>
        <v>7.07</v>
      </c>
    </row>
    <row r="80" spans="1:28" x14ac:dyDescent="0.2">
      <c r="B80" s="12" t="s">
        <v>24</v>
      </c>
      <c r="C80" s="12">
        <f>[1]Source!BC41</f>
        <v>7.07</v>
      </c>
    </row>
    <row r="81" spans="1:28" x14ac:dyDescent="0.2">
      <c r="B81" s="12" t="s">
        <v>25</v>
      </c>
      <c r="C81" s="12">
        <f>[1]Source!BS41</f>
        <v>7.07</v>
      </c>
    </row>
    <row r="82" spans="1:28" x14ac:dyDescent="0.2">
      <c r="B82" s="12" t="s">
        <v>29</v>
      </c>
      <c r="C82" s="29" t="s">
        <v>30</v>
      </c>
      <c r="D82" s="29"/>
      <c r="E82" s="29"/>
      <c r="F82" s="29"/>
      <c r="G82" s="29"/>
      <c r="H82" s="29"/>
      <c r="I82" s="29"/>
    </row>
    <row r="83" spans="1:28" x14ac:dyDescent="0.2">
      <c r="B83" s="12" t="s">
        <v>31</v>
      </c>
      <c r="C83" s="29" t="s">
        <v>32</v>
      </c>
      <c r="D83" s="29"/>
      <c r="E83" s="29"/>
      <c r="F83" s="29"/>
      <c r="G83" s="29"/>
      <c r="H83" s="29"/>
      <c r="I83" s="29"/>
    </row>
    <row r="84" spans="1:28" x14ac:dyDescent="0.2">
      <c r="B84" s="12" t="s">
        <v>33</v>
      </c>
      <c r="C84" s="29" t="s">
        <v>32</v>
      </c>
      <c r="D84" s="29"/>
      <c r="E84" s="29"/>
      <c r="F84" s="29"/>
      <c r="G84" s="29"/>
      <c r="H84" s="29"/>
      <c r="I84" s="29"/>
    </row>
    <row r="85" spans="1:28" x14ac:dyDescent="0.2">
      <c r="B85" s="12" t="s">
        <v>34</v>
      </c>
      <c r="C85" s="29" t="s">
        <v>32</v>
      </c>
      <c r="D85" s="29"/>
      <c r="E85" s="29"/>
      <c r="F85" s="29"/>
      <c r="G85" s="29"/>
      <c r="H85" s="29"/>
      <c r="I85" s="29"/>
    </row>
    <row r="86" spans="1:28" x14ac:dyDescent="0.2">
      <c r="B86" s="12" t="s">
        <v>35</v>
      </c>
      <c r="C86" s="29" t="s">
        <v>32</v>
      </c>
      <c r="D86" s="29"/>
      <c r="E86" s="29"/>
      <c r="F86" s="29"/>
      <c r="G86" s="29"/>
      <c r="H86" s="29"/>
      <c r="I86" s="29"/>
    </row>
    <row r="87" spans="1:28" x14ac:dyDescent="0.2">
      <c r="B87" s="12" t="s">
        <v>36</v>
      </c>
      <c r="C87" s="29" t="s">
        <v>32</v>
      </c>
      <c r="D87" s="29"/>
      <c r="E87" s="29"/>
      <c r="F87" s="29"/>
      <c r="G87" s="29"/>
      <c r="H87" s="29"/>
      <c r="I87" s="29"/>
    </row>
    <row r="88" spans="1:28" ht="28.5" x14ac:dyDescent="0.2">
      <c r="A88" s="8" t="str">
        <f>[1]Source!E43</f>
        <v>7</v>
      </c>
      <c r="B88" s="8" t="str">
        <f>[1]Source!G43</f>
        <v>Изоляция кладки печей, котлов, трубопроводов асбестовым шнуром</v>
      </c>
      <c r="C88" s="8" t="s">
        <v>39</v>
      </c>
      <c r="D88" s="9" t="str">
        <f>[1]Source!H43</f>
        <v>100 кг</v>
      </c>
      <c r="E88" s="2">
        <f>[1]Source!I43</f>
        <v>0.8</v>
      </c>
      <c r="F88" s="10">
        <f>[1]Source!AB43</f>
        <v>61</v>
      </c>
      <c r="G88" s="10">
        <f>[1]Source!AB43*[1]Source!I43</f>
        <v>48.800000000000004</v>
      </c>
      <c r="H88" s="10">
        <f>IF([1]Source!I43&lt;&gt;0,ROUND([1]Source!O43/[1]Source!I43,2),0)</f>
        <v>431.25</v>
      </c>
      <c r="I88" s="10">
        <f>[1]Source!O43</f>
        <v>345</v>
      </c>
      <c r="T88">
        <f>[1]Source!O43</f>
        <v>345</v>
      </c>
      <c r="U88">
        <f>[1]Source!P43</f>
        <v>0</v>
      </c>
      <c r="V88">
        <f>[1]Source!S43</f>
        <v>328</v>
      </c>
      <c r="W88">
        <f>[1]Source!Q43</f>
        <v>17</v>
      </c>
      <c r="X88">
        <f>[1]Source!R43</f>
        <v>0</v>
      </c>
      <c r="Y88">
        <f>[1]Source!U43</f>
        <v>6.0896000000000008</v>
      </c>
      <c r="Z88">
        <f>[1]Source!V43</f>
        <v>0</v>
      </c>
      <c r="AA88">
        <f>[1]Source!X43</f>
        <v>344</v>
      </c>
      <c r="AB88">
        <f>[1]Source!Y43</f>
        <v>210</v>
      </c>
    </row>
    <row r="89" spans="1:28" ht="14.25" x14ac:dyDescent="0.2">
      <c r="E89" s="2"/>
      <c r="F89" s="11">
        <f>[1]Source!AF43</f>
        <v>58</v>
      </c>
      <c r="G89" s="11">
        <f>[1]Source!AF43*[1]Source!I43</f>
        <v>46.400000000000006</v>
      </c>
      <c r="H89" s="11">
        <f>IF([1]Source!I43&lt;&gt;0,ROUND([1]Source!S43/[1]Source!I43,2),0)</f>
        <v>410</v>
      </c>
      <c r="I89" s="11">
        <f>[1]Source!S43</f>
        <v>328</v>
      </c>
    </row>
    <row r="90" spans="1:28" x14ac:dyDescent="0.2">
      <c r="B90" s="12" t="str">
        <f>"Объем: "&amp;[1]Source!I43&amp;"=80/"&amp;"100"</f>
        <v>Объем: 0,8=80/100</v>
      </c>
    </row>
    <row r="91" spans="1:28" ht="63.75" x14ac:dyDescent="0.2">
      <c r="B91" s="12" t="s">
        <v>21</v>
      </c>
      <c r="C91" s="12" t="str">
        <f>[1]Source!BO43</f>
        <v>Письмо Минстроя №45824-ДВ/09 от 15.11.2018 на 4квартал 2018г.</v>
      </c>
    </row>
    <row r="92" spans="1:28" x14ac:dyDescent="0.2">
      <c r="B92" s="12" t="s">
        <v>22</v>
      </c>
      <c r="C92" s="12">
        <f>[1]Source!BA43</f>
        <v>7.07</v>
      </c>
    </row>
    <row r="93" spans="1:28" x14ac:dyDescent="0.2">
      <c r="B93" s="12" t="s">
        <v>23</v>
      </c>
      <c r="C93" s="12">
        <f>[1]Source!BB43</f>
        <v>7.07</v>
      </c>
    </row>
    <row r="94" spans="1:28" x14ac:dyDescent="0.2">
      <c r="B94" s="12" t="s">
        <v>24</v>
      </c>
      <c r="C94" s="12">
        <f>[1]Source!BC43</f>
        <v>7.07</v>
      </c>
    </row>
    <row r="95" spans="1:28" x14ac:dyDescent="0.2">
      <c r="B95" s="12" t="s">
        <v>25</v>
      </c>
      <c r="C95" s="12">
        <f>[1]Source!BS43</f>
        <v>7.07</v>
      </c>
    </row>
    <row r="96" spans="1:28" x14ac:dyDescent="0.2">
      <c r="B96" s="12" t="s">
        <v>29</v>
      </c>
      <c r="C96" s="29" t="s">
        <v>30</v>
      </c>
      <c r="D96" s="29"/>
      <c r="E96" s="29"/>
      <c r="F96" s="29"/>
      <c r="G96" s="29"/>
      <c r="H96" s="29"/>
      <c r="I96" s="29"/>
    </row>
    <row r="97" spans="1:28" x14ac:dyDescent="0.2">
      <c r="B97" s="12" t="s">
        <v>31</v>
      </c>
      <c r="C97" s="29" t="s">
        <v>32</v>
      </c>
      <c r="D97" s="29"/>
      <c r="E97" s="29"/>
      <c r="F97" s="29"/>
      <c r="G97" s="29"/>
      <c r="H97" s="29"/>
      <c r="I97" s="29"/>
    </row>
    <row r="98" spans="1:28" x14ac:dyDescent="0.2">
      <c r="B98" s="12" t="s">
        <v>33</v>
      </c>
      <c r="C98" s="29" t="s">
        <v>32</v>
      </c>
      <c r="D98" s="29"/>
      <c r="E98" s="29"/>
      <c r="F98" s="29"/>
      <c r="G98" s="29"/>
      <c r="H98" s="29"/>
      <c r="I98" s="29"/>
    </row>
    <row r="99" spans="1:28" x14ac:dyDescent="0.2">
      <c r="B99" s="12" t="s">
        <v>34</v>
      </c>
      <c r="C99" s="29" t="s">
        <v>32</v>
      </c>
      <c r="D99" s="29"/>
      <c r="E99" s="29"/>
      <c r="F99" s="29"/>
      <c r="G99" s="29"/>
      <c r="H99" s="29"/>
      <c r="I99" s="29"/>
    </row>
    <row r="100" spans="1:28" x14ac:dyDescent="0.2">
      <c r="B100" s="12" t="s">
        <v>35</v>
      </c>
      <c r="C100" s="29" t="s">
        <v>32</v>
      </c>
      <c r="D100" s="29"/>
      <c r="E100" s="29"/>
      <c r="F100" s="29"/>
      <c r="G100" s="29"/>
      <c r="H100" s="29"/>
      <c r="I100" s="29"/>
    </row>
    <row r="101" spans="1:28" x14ac:dyDescent="0.2">
      <c r="B101" s="12" t="s">
        <v>36</v>
      </c>
      <c r="C101" s="29" t="s">
        <v>32</v>
      </c>
      <c r="D101" s="29"/>
      <c r="E101" s="29"/>
      <c r="F101" s="29"/>
      <c r="G101" s="29"/>
      <c r="H101" s="29"/>
      <c r="I101" s="29"/>
    </row>
    <row r="102" spans="1:28" ht="85.5" x14ac:dyDescent="0.2">
      <c r="A102" s="8" t="str">
        <f>[1]Source!E45</f>
        <v>8</v>
      </c>
      <c r="B102" s="8" t="str">
        <f>[1]Source!G45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т/ч.Демонтаж</v>
      </c>
      <c r="C102" s="8" t="s">
        <v>40</v>
      </c>
      <c r="D102" s="9" t="str">
        <f>[1]Source!H45</f>
        <v>т</v>
      </c>
      <c r="E102" s="2">
        <f>[1]Source!I45</f>
        <v>3.91</v>
      </c>
      <c r="F102" s="10">
        <f>[1]Source!AB45</f>
        <v>2684</v>
      </c>
      <c r="G102" s="10">
        <f>[1]Source!AB45*[1]Source!I45</f>
        <v>10494.44</v>
      </c>
      <c r="H102" s="10">
        <f>IF([1]Source!I45&lt;&gt;0,ROUND([1]Source!O45/[1]Source!I45,2),0)</f>
        <v>18975.96</v>
      </c>
      <c r="I102" s="10">
        <f>[1]Source!O45</f>
        <v>74196</v>
      </c>
      <c r="T102">
        <f>[1]Source!O45</f>
        <v>74196</v>
      </c>
      <c r="U102">
        <f>[1]Source!P45</f>
        <v>0</v>
      </c>
      <c r="V102">
        <f>[1]Source!S45</f>
        <v>28667</v>
      </c>
      <c r="W102">
        <f>[1]Source!Q45</f>
        <v>45529</v>
      </c>
      <c r="X102">
        <f>[1]Source!R45</f>
        <v>912</v>
      </c>
      <c r="Y102">
        <f>[1]Source!U45</f>
        <v>482.88499999999999</v>
      </c>
      <c r="Z102">
        <f>[1]Source!V45</f>
        <v>0</v>
      </c>
      <c r="AA102">
        <f>[1]Source!X45</f>
        <v>23663</v>
      </c>
      <c r="AB102">
        <f>[1]Source!Y45</f>
        <v>17747</v>
      </c>
    </row>
    <row r="103" spans="1:28" ht="14.25" x14ac:dyDescent="0.2">
      <c r="E103" s="2"/>
      <c r="F103" s="11">
        <f>[1]Source!AF45</f>
        <v>1037</v>
      </c>
      <c r="G103" s="11">
        <f>[1]Source!AF45*[1]Source!I45</f>
        <v>4054.67</v>
      </c>
      <c r="H103" s="11">
        <f>IF([1]Source!I45&lt;&gt;0,ROUND([1]Source!S45/[1]Source!I45,2),0)</f>
        <v>7331.71</v>
      </c>
      <c r="I103" s="11">
        <f>[1]Source!S45</f>
        <v>28667</v>
      </c>
    </row>
    <row r="104" spans="1:28" ht="63.75" x14ac:dyDescent="0.2">
      <c r="B104" s="12" t="s">
        <v>21</v>
      </c>
      <c r="C104" s="12" t="str">
        <f>[1]Source!BO45</f>
        <v>Письмо Минстроя №45824-ДВ/09 от 15.11.2018 на 4квартал 2018г.</v>
      </c>
    </row>
    <row r="105" spans="1:28" x14ac:dyDescent="0.2">
      <c r="B105" s="12" t="s">
        <v>22</v>
      </c>
      <c r="C105" s="12">
        <f>[1]Source!BA45</f>
        <v>7.07</v>
      </c>
    </row>
    <row r="106" spans="1:28" x14ac:dyDescent="0.2">
      <c r="B106" s="12" t="s">
        <v>23</v>
      </c>
      <c r="C106" s="12">
        <f>[1]Source!BB45</f>
        <v>7.07</v>
      </c>
    </row>
    <row r="107" spans="1:28" x14ac:dyDescent="0.2">
      <c r="B107" s="12" t="s">
        <v>24</v>
      </c>
      <c r="C107" s="12">
        <f>[1]Source!BC45</f>
        <v>7.07</v>
      </c>
    </row>
    <row r="108" spans="1:28" x14ac:dyDescent="0.2">
      <c r="B108" s="12" t="s">
        <v>25</v>
      </c>
      <c r="C108" s="12">
        <f>[1]Source!BS45</f>
        <v>7.07</v>
      </c>
    </row>
    <row r="109" spans="1:28" x14ac:dyDescent="0.2">
      <c r="B109" s="12" t="s">
        <v>29</v>
      </c>
      <c r="C109" s="29" t="s">
        <v>30</v>
      </c>
      <c r="D109" s="29"/>
      <c r="E109" s="29"/>
      <c r="F109" s="29"/>
      <c r="G109" s="29"/>
      <c r="H109" s="29"/>
      <c r="I109" s="29"/>
    </row>
    <row r="110" spans="1:28" x14ac:dyDescent="0.2">
      <c r="B110" s="12" t="s">
        <v>31</v>
      </c>
      <c r="C110" s="29" t="s">
        <v>41</v>
      </c>
      <c r="D110" s="29"/>
      <c r="E110" s="29"/>
      <c r="F110" s="29"/>
      <c r="G110" s="29"/>
      <c r="H110" s="29"/>
      <c r="I110" s="29"/>
    </row>
    <row r="111" spans="1:28" x14ac:dyDescent="0.2">
      <c r="B111" s="12" t="s">
        <v>33</v>
      </c>
      <c r="C111" s="29" t="s">
        <v>41</v>
      </c>
      <c r="D111" s="29"/>
      <c r="E111" s="29"/>
      <c r="F111" s="29"/>
      <c r="G111" s="29"/>
      <c r="H111" s="29"/>
      <c r="I111" s="29"/>
    </row>
    <row r="112" spans="1:28" x14ac:dyDescent="0.2">
      <c r="B112" s="12" t="s">
        <v>34</v>
      </c>
      <c r="C112" s="29" t="s">
        <v>41</v>
      </c>
      <c r="D112" s="29"/>
      <c r="E112" s="29"/>
      <c r="F112" s="29"/>
      <c r="G112" s="29"/>
      <c r="H112" s="29"/>
      <c r="I112" s="29"/>
    </row>
    <row r="113" spans="1:28" x14ac:dyDescent="0.2">
      <c r="B113" s="12" t="s">
        <v>35</v>
      </c>
      <c r="C113" s="29" t="s">
        <v>41</v>
      </c>
      <c r="D113" s="29"/>
      <c r="E113" s="29"/>
      <c r="F113" s="29"/>
      <c r="G113" s="29"/>
      <c r="H113" s="29"/>
      <c r="I113" s="29"/>
    </row>
    <row r="114" spans="1:28" x14ac:dyDescent="0.2">
      <c r="B114" s="12" t="s">
        <v>36</v>
      </c>
      <c r="C114" s="29" t="s">
        <v>41</v>
      </c>
      <c r="D114" s="29"/>
      <c r="E114" s="29"/>
      <c r="F114" s="29"/>
      <c r="G114" s="29"/>
      <c r="H114" s="29"/>
      <c r="I114" s="29"/>
    </row>
    <row r="115" spans="1:28" ht="99.75" x14ac:dyDescent="0.2">
      <c r="A115" s="8" t="str">
        <f>[1]Source!E47</f>
        <v>9</v>
      </c>
      <c r="B115" s="8" t="str">
        <f>[1]Source!G47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115" s="8" t="s">
        <v>42</v>
      </c>
      <c r="D115" s="9" t="str">
        <f>[1]Source!H47</f>
        <v>т</v>
      </c>
      <c r="E115" s="2">
        <f>[1]Source!I47</f>
        <v>0.74</v>
      </c>
      <c r="F115" s="10">
        <f>[1]Source!AB47</f>
        <v>2584</v>
      </c>
      <c r="G115" s="10">
        <f>[1]Source!AB47*[1]Source!I47</f>
        <v>1912.16</v>
      </c>
      <c r="H115" s="10">
        <f>IF([1]Source!I47&lt;&gt;0,ROUND([1]Source!O47/[1]Source!I47,2),0)</f>
        <v>18268.919999999998</v>
      </c>
      <c r="I115" s="10">
        <f>[1]Source!O47</f>
        <v>13519</v>
      </c>
      <c r="T115">
        <f>[1]Source!O47</f>
        <v>13519</v>
      </c>
      <c r="U115">
        <f>[1]Source!P47</f>
        <v>0</v>
      </c>
      <c r="V115">
        <f>[1]Source!S47</f>
        <v>6467</v>
      </c>
      <c r="W115">
        <f>[1]Source!Q47</f>
        <v>7052</v>
      </c>
      <c r="X115">
        <f>[1]Source!R47</f>
        <v>178</v>
      </c>
      <c r="Y115">
        <f>[1]Source!U47</f>
        <v>93.61</v>
      </c>
      <c r="Z115">
        <f>[1]Source!V47</f>
        <v>0</v>
      </c>
      <c r="AA115">
        <f>[1]Source!X47</f>
        <v>5316</v>
      </c>
      <c r="AB115">
        <f>[1]Source!Y47</f>
        <v>3987</v>
      </c>
    </row>
    <row r="116" spans="1:28" ht="14.25" x14ac:dyDescent="0.2">
      <c r="E116" s="2"/>
      <c r="F116" s="11">
        <f>[1]Source!AF47</f>
        <v>1236</v>
      </c>
      <c r="G116" s="11">
        <f>[1]Source!AF47*[1]Source!I47</f>
        <v>914.64</v>
      </c>
      <c r="H116" s="11">
        <f>IF([1]Source!I47&lt;&gt;0,ROUND([1]Source!S47/[1]Source!I47,2),0)</f>
        <v>8739.19</v>
      </c>
      <c r="I116" s="11">
        <f>[1]Source!S47</f>
        <v>6467</v>
      </c>
    </row>
    <row r="117" spans="1:28" ht="63.75" x14ac:dyDescent="0.2">
      <c r="B117" s="12" t="s">
        <v>21</v>
      </c>
      <c r="C117" s="12" t="str">
        <f>[1]Source!BO47</f>
        <v>Письмо Минстроя №45824-ДВ/09 от 15.11.2018 на 4квартал 2018г.</v>
      </c>
    </row>
    <row r="118" spans="1:28" x14ac:dyDescent="0.2">
      <c r="B118" s="12" t="s">
        <v>22</v>
      </c>
      <c r="C118" s="12">
        <f>[1]Source!BA47</f>
        <v>7.07</v>
      </c>
    </row>
    <row r="119" spans="1:28" x14ac:dyDescent="0.2">
      <c r="B119" s="12" t="s">
        <v>23</v>
      </c>
      <c r="C119" s="12">
        <f>[1]Source!BB47</f>
        <v>7.07</v>
      </c>
    </row>
    <row r="120" spans="1:28" x14ac:dyDescent="0.2">
      <c r="B120" s="12" t="s">
        <v>24</v>
      </c>
      <c r="C120" s="12">
        <f>[1]Source!BC47</f>
        <v>7.07</v>
      </c>
    </row>
    <row r="121" spans="1:28" x14ac:dyDescent="0.2">
      <c r="B121" s="12" t="s">
        <v>25</v>
      </c>
      <c r="C121" s="12">
        <f>[1]Source!BS47</f>
        <v>7.07</v>
      </c>
    </row>
    <row r="122" spans="1:28" x14ac:dyDescent="0.2">
      <c r="B122" s="12" t="s">
        <v>29</v>
      </c>
      <c r="C122" s="29" t="s">
        <v>30</v>
      </c>
      <c r="D122" s="29"/>
      <c r="E122" s="29"/>
      <c r="F122" s="29"/>
      <c r="G122" s="29"/>
      <c r="H122" s="29"/>
      <c r="I122" s="29"/>
    </row>
    <row r="123" spans="1:28" x14ac:dyDescent="0.2">
      <c r="B123" s="12" t="s">
        <v>31</v>
      </c>
      <c r="C123" s="29" t="s">
        <v>41</v>
      </c>
      <c r="D123" s="29"/>
      <c r="E123" s="29"/>
      <c r="F123" s="29"/>
      <c r="G123" s="29"/>
      <c r="H123" s="29"/>
      <c r="I123" s="29"/>
    </row>
    <row r="124" spans="1:28" x14ac:dyDescent="0.2">
      <c r="B124" s="12" t="s">
        <v>33</v>
      </c>
      <c r="C124" s="29" t="s">
        <v>41</v>
      </c>
      <c r="D124" s="29"/>
      <c r="E124" s="29"/>
      <c r="F124" s="29"/>
      <c r="G124" s="29"/>
      <c r="H124" s="29"/>
      <c r="I124" s="29"/>
    </row>
    <row r="125" spans="1:28" x14ac:dyDescent="0.2">
      <c r="B125" s="12" t="s">
        <v>34</v>
      </c>
      <c r="C125" s="29" t="s">
        <v>41</v>
      </c>
      <c r="D125" s="29"/>
      <c r="E125" s="29"/>
      <c r="F125" s="29"/>
      <c r="G125" s="29"/>
      <c r="H125" s="29"/>
      <c r="I125" s="29"/>
    </row>
    <row r="126" spans="1:28" x14ac:dyDescent="0.2">
      <c r="B126" s="12" t="s">
        <v>35</v>
      </c>
      <c r="C126" s="29" t="s">
        <v>41</v>
      </c>
      <c r="D126" s="29"/>
      <c r="E126" s="29"/>
      <c r="F126" s="29"/>
      <c r="G126" s="29"/>
      <c r="H126" s="29"/>
      <c r="I126" s="29"/>
    </row>
    <row r="127" spans="1:28" x14ac:dyDescent="0.2">
      <c r="B127" s="12" t="s">
        <v>36</v>
      </c>
      <c r="C127" s="29" t="s">
        <v>41</v>
      </c>
      <c r="D127" s="29"/>
      <c r="E127" s="29"/>
      <c r="F127" s="29"/>
      <c r="G127" s="29"/>
      <c r="H127" s="29"/>
      <c r="I127" s="29"/>
    </row>
    <row r="129" spans="1:28" ht="15" x14ac:dyDescent="0.25">
      <c r="A129" s="13"/>
      <c r="B129" s="27" t="str">
        <f>CONCATENATE("Итого по разделу: ",IF([1]Source!G49&lt;&gt;"Новый раздел", [1]Source!G49, ""))</f>
        <v>Итого по разделу: демонтажные работы</v>
      </c>
      <c r="C129" s="27"/>
      <c r="D129" s="27"/>
      <c r="E129" s="27"/>
      <c r="F129" s="27"/>
      <c r="G129" s="13"/>
      <c r="H129" s="13"/>
      <c r="I129" s="14">
        <f>IF(SUM(T25:T128)=0, "-", SUM(T25:T128))</f>
        <v>159066</v>
      </c>
    </row>
    <row r="130" spans="1:28" ht="15" x14ac:dyDescent="0.25">
      <c r="A130" s="13"/>
      <c r="B130" s="13"/>
      <c r="C130" s="13"/>
      <c r="D130" s="13"/>
      <c r="E130" s="13"/>
      <c r="F130" s="13"/>
      <c r="G130" s="13"/>
      <c r="H130" s="13"/>
      <c r="I130" s="15">
        <f>IF(SUM(V25:V128)=0, "-", SUM(V25:V128))</f>
        <v>50321</v>
      </c>
    </row>
    <row r="134" spans="1:28" ht="16.5" x14ac:dyDescent="0.25">
      <c r="A134" s="28" t="str">
        <f>CONCATENATE("Раздел: ",IF([1]Source!G78&lt;&gt;"Новый раздел", [1]Source!G78, ""))</f>
        <v>Раздел: монтажные работы</v>
      </c>
      <c r="B134" s="28"/>
      <c r="C134" s="28"/>
      <c r="D134" s="28"/>
      <c r="E134" s="28"/>
      <c r="F134" s="28"/>
      <c r="G134" s="28"/>
      <c r="H134" s="28"/>
      <c r="I134" s="28"/>
    </row>
    <row r="135" spans="1:28" ht="71.25" x14ac:dyDescent="0.2">
      <c r="A135" s="8" t="str">
        <f>[1]Source!E83</f>
        <v>10</v>
      </c>
      <c r="B135" s="8" t="str">
        <f>[1]Source!G83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135" s="8" t="s">
        <v>40</v>
      </c>
      <c r="D135" s="9" t="str">
        <f>[1]Source!H83</f>
        <v>т</v>
      </c>
      <c r="E135" s="2">
        <f>[1]Source!I83</f>
        <v>3.91</v>
      </c>
      <c r="F135" s="10">
        <f>[1]Source!AB83</f>
        <v>6670</v>
      </c>
      <c r="G135" s="10">
        <f>[1]Source!AB83*[1]Source!I83</f>
        <v>26079.7</v>
      </c>
      <c r="H135" s="10">
        <f>IF([1]Source!I83&lt;&gt;0,ROUND([1]Source!O83/[1]Source!I83,2),0)</f>
        <v>47157.03</v>
      </c>
      <c r="I135" s="10">
        <f>[1]Source!O83</f>
        <v>184384</v>
      </c>
      <c r="T135">
        <f>[1]Source!O83</f>
        <v>184384</v>
      </c>
      <c r="U135">
        <f>[1]Source!P83</f>
        <v>13656</v>
      </c>
      <c r="V135">
        <f>[1]Source!S83</f>
        <v>65958</v>
      </c>
      <c r="W135">
        <f>[1]Source!Q83</f>
        <v>104770</v>
      </c>
      <c r="X135">
        <f>[1]Source!R83</f>
        <v>2129</v>
      </c>
      <c r="Y135">
        <f>[1]Source!U83</f>
        <v>1110.6354999999999</v>
      </c>
      <c r="Z135">
        <f>[1]Source!V83</f>
        <v>0</v>
      </c>
      <c r="AA135">
        <f>[1]Source!X83</f>
        <v>54470</v>
      </c>
      <c r="AB135">
        <f>[1]Source!Y83</f>
        <v>40852</v>
      </c>
    </row>
    <row r="136" spans="1:28" ht="14.25" x14ac:dyDescent="0.2">
      <c r="E136" s="2"/>
      <c r="F136" s="11">
        <f>[1]Source!AF83</f>
        <v>2386</v>
      </c>
      <c r="G136" s="11">
        <f>[1]Source!AF83*[1]Source!I83</f>
        <v>9329.26</v>
      </c>
      <c r="H136" s="11">
        <f>IF([1]Source!I83&lt;&gt;0,ROUND([1]Source!S83/[1]Source!I83,2),0)</f>
        <v>16869.05</v>
      </c>
      <c r="I136" s="11">
        <f>[1]Source!S83</f>
        <v>65958</v>
      </c>
    </row>
    <row r="137" spans="1:28" ht="63.75" x14ac:dyDescent="0.2">
      <c r="B137" s="12" t="s">
        <v>21</v>
      </c>
      <c r="C137" s="12" t="str">
        <f>[1]Source!BO83</f>
        <v>Письмо Минстроя №45824-ДВ/09 от 15.11.2018 на 4квартал 2018г.</v>
      </c>
    </row>
    <row r="138" spans="1:28" x14ac:dyDescent="0.2">
      <c r="B138" s="12" t="s">
        <v>22</v>
      </c>
      <c r="C138" s="12">
        <f>[1]Source!BA83</f>
        <v>7.07</v>
      </c>
    </row>
    <row r="139" spans="1:28" x14ac:dyDescent="0.2">
      <c r="B139" s="12" t="s">
        <v>23</v>
      </c>
      <c r="C139" s="12">
        <f>[1]Source!BB83</f>
        <v>7.07</v>
      </c>
    </row>
    <row r="140" spans="1:28" x14ac:dyDescent="0.2">
      <c r="B140" s="12" t="s">
        <v>24</v>
      </c>
      <c r="C140" s="12">
        <f>[1]Source!BC83</f>
        <v>7.07</v>
      </c>
    </row>
    <row r="141" spans="1:28" x14ac:dyDescent="0.2">
      <c r="B141" s="12" t="s">
        <v>25</v>
      </c>
      <c r="C141" s="12">
        <f>[1]Source!BS83</f>
        <v>7.07</v>
      </c>
    </row>
    <row r="142" spans="1:28" x14ac:dyDescent="0.2">
      <c r="B142" s="12" t="s">
        <v>31</v>
      </c>
      <c r="C142" s="29" t="s">
        <v>43</v>
      </c>
      <c r="D142" s="29"/>
      <c r="E142" s="29"/>
      <c r="F142" s="29"/>
      <c r="G142" s="29"/>
      <c r="H142" s="29"/>
      <c r="I142" s="29"/>
    </row>
    <row r="143" spans="1:28" x14ac:dyDescent="0.2">
      <c r="B143" s="12" t="s">
        <v>33</v>
      </c>
      <c r="C143" s="29" t="s">
        <v>43</v>
      </c>
      <c r="D143" s="29"/>
      <c r="E143" s="29"/>
      <c r="F143" s="29"/>
      <c r="G143" s="29"/>
      <c r="H143" s="29"/>
      <c r="I143" s="29"/>
    </row>
    <row r="144" spans="1:28" x14ac:dyDescent="0.2">
      <c r="B144" s="12" t="s">
        <v>34</v>
      </c>
      <c r="C144" s="29" t="s">
        <v>43</v>
      </c>
      <c r="D144" s="29"/>
      <c r="E144" s="29"/>
      <c r="F144" s="29"/>
      <c r="G144" s="29"/>
      <c r="H144" s="29"/>
      <c r="I144" s="29"/>
    </row>
    <row r="145" spans="1:28" x14ac:dyDescent="0.2">
      <c r="B145" s="12" t="s">
        <v>35</v>
      </c>
      <c r="C145" s="29" t="s">
        <v>43</v>
      </c>
      <c r="D145" s="29"/>
      <c r="E145" s="29"/>
      <c r="F145" s="29"/>
      <c r="G145" s="29"/>
      <c r="H145" s="29"/>
      <c r="I145" s="29"/>
    </row>
    <row r="146" spans="1:28" x14ac:dyDescent="0.2">
      <c r="B146" s="12" t="s">
        <v>36</v>
      </c>
      <c r="C146" s="29" t="s">
        <v>43</v>
      </c>
      <c r="D146" s="29"/>
      <c r="E146" s="29"/>
      <c r="F146" s="29"/>
      <c r="G146" s="29"/>
      <c r="H146" s="29"/>
      <c r="I146" s="29"/>
    </row>
    <row r="147" spans="1:28" ht="99.75" x14ac:dyDescent="0.2">
      <c r="A147" s="8" t="str">
        <f>[1]Source!E85</f>
        <v>11</v>
      </c>
      <c r="B147" s="8" t="str">
        <f>[1]Source!G85</f>
        <v>Экраны из гладких труб с опорами, подвесками и другими креплениями, поставляемые отдельными деталями, барабанных котлов, работающих на газомазутном топливе, паропроизводительностью 4-6,5 т/ч, давлением 1,4 МПа</v>
      </c>
      <c r="C147" s="8" t="s">
        <v>44</v>
      </c>
      <c r="D147" s="9" t="str">
        <f>[1]Source!H85</f>
        <v>т</v>
      </c>
      <c r="E147" s="2">
        <f>[1]Source!I85</f>
        <v>0.74</v>
      </c>
      <c r="F147" s="10">
        <f>[1]Source!AB85</f>
        <v>10911</v>
      </c>
      <c r="G147" s="10">
        <f>[1]Source!AB85*[1]Source!I85</f>
        <v>8074.14</v>
      </c>
      <c r="H147" s="10">
        <f>IF([1]Source!I85&lt;&gt;0,ROUND([1]Source!O85/[1]Source!I85,2),0)</f>
        <v>77140.539999999994</v>
      </c>
      <c r="I147" s="10">
        <f>[1]Source!O85</f>
        <v>57084</v>
      </c>
      <c r="T147">
        <f>[1]Source!O85</f>
        <v>57084</v>
      </c>
      <c r="U147">
        <f>[1]Source!P85</f>
        <v>9647</v>
      </c>
      <c r="V147">
        <f>[1]Source!S85</f>
        <v>20802</v>
      </c>
      <c r="W147">
        <f>[1]Source!Q85</f>
        <v>26635</v>
      </c>
      <c r="X147">
        <f>[1]Source!R85</f>
        <v>555</v>
      </c>
      <c r="Y147">
        <f>[1]Source!U85</f>
        <v>287.63799999999998</v>
      </c>
      <c r="Z147">
        <f>[1]Source!V85</f>
        <v>0</v>
      </c>
      <c r="AA147">
        <f>[1]Source!X85</f>
        <v>17086</v>
      </c>
      <c r="AB147">
        <f>[1]Source!Y85</f>
        <v>12814</v>
      </c>
    </row>
    <row r="148" spans="1:28" ht="14.25" x14ac:dyDescent="0.2">
      <c r="E148" s="2"/>
      <c r="F148" s="11">
        <f>[1]Source!AF85</f>
        <v>3976</v>
      </c>
      <c r="G148" s="11">
        <f>[1]Source!AF85*[1]Source!I85</f>
        <v>2942.24</v>
      </c>
      <c r="H148" s="11">
        <f>IF([1]Source!I85&lt;&gt;0,ROUND([1]Source!S85/[1]Source!I85,2),0)</f>
        <v>28110.81</v>
      </c>
      <c r="I148" s="11">
        <f>[1]Source!S85</f>
        <v>20802</v>
      </c>
    </row>
    <row r="149" spans="1:28" ht="63.75" x14ac:dyDescent="0.2">
      <c r="B149" s="12" t="s">
        <v>21</v>
      </c>
      <c r="C149" s="12" t="str">
        <f>[1]Source!BO85</f>
        <v>Письмо Минстроя №45824-ДВ/09 от 15.11.2018 на 4квартал 2018г.</v>
      </c>
    </row>
    <row r="150" spans="1:28" x14ac:dyDescent="0.2">
      <c r="B150" s="12" t="s">
        <v>22</v>
      </c>
      <c r="C150" s="12">
        <f>[1]Source!BA85</f>
        <v>7.07</v>
      </c>
    </row>
    <row r="151" spans="1:28" x14ac:dyDescent="0.2">
      <c r="B151" s="12" t="s">
        <v>23</v>
      </c>
      <c r="C151" s="12">
        <f>[1]Source!BB85</f>
        <v>7.07</v>
      </c>
    </row>
    <row r="152" spans="1:28" x14ac:dyDescent="0.2">
      <c r="B152" s="12" t="s">
        <v>24</v>
      </c>
      <c r="C152" s="12">
        <f>[1]Source!BC85</f>
        <v>7.07</v>
      </c>
    </row>
    <row r="153" spans="1:28" x14ac:dyDescent="0.2">
      <c r="B153" s="12" t="s">
        <v>25</v>
      </c>
      <c r="C153" s="12">
        <f>[1]Source!BS85</f>
        <v>7.07</v>
      </c>
    </row>
    <row r="154" spans="1:28" x14ac:dyDescent="0.2">
      <c r="B154" s="12" t="s">
        <v>31</v>
      </c>
      <c r="C154" s="29" t="s">
        <v>43</v>
      </c>
      <c r="D154" s="29"/>
      <c r="E154" s="29"/>
      <c r="F154" s="29"/>
      <c r="G154" s="29"/>
      <c r="H154" s="29"/>
      <c r="I154" s="29"/>
    </row>
    <row r="155" spans="1:28" x14ac:dyDescent="0.2">
      <c r="B155" s="12" t="s">
        <v>33</v>
      </c>
      <c r="C155" s="29" t="s">
        <v>43</v>
      </c>
      <c r="D155" s="29"/>
      <c r="E155" s="29"/>
      <c r="F155" s="29"/>
      <c r="G155" s="29"/>
      <c r="H155" s="29"/>
      <c r="I155" s="29"/>
    </row>
    <row r="156" spans="1:28" x14ac:dyDescent="0.2">
      <c r="B156" s="12" t="s">
        <v>34</v>
      </c>
      <c r="C156" s="29" t="s">
        <v>43</v>
      </c>
      <c r="D156" s="29"/>
      <c r="E156" s="29"/>
      <c r="F156" s="29"/>
      <c r="G156" s="29"/>
      <c r="H156" s="29"/>
      <c r="I156" s="29"/>
    </row>
    <row r="157" spans="1:28" x14ac:dyDescent="0.2">
      <c r="B157" s="12" t="s">
        <v>35</v>
      </c>
      <c r="C157" s="29" t="s">
        <v>43</v>
      </c>
      <c r="D157" s="29"/>
      <c r="E157" s="29"/>
      <c r="F157" s="29"/>
      <c r="G157" s="29"/>
      <c r="H157" s="29"/>
      <c r="I157" s="29"/>
    </row>
    <row r="158" spans="1:28" x14ac:dyDescent="0.2">
      <c r="B158" s="12" t="s">
        <v>36</v>
      </c>
      <c r="C158" s="29" t="s">
        <v>43</v>
      </c>
      <c r="D158" s="29"/>
      <c r="E158" s="29"/>
      <c r="F158" s="29"/>
      <c r="G158" s="29"/>
      <c r="H158" s="29"/>
      <c r="I158" s="29"/>
    </row>
    <row r="159" spans="1:28" ht="42.75" x14ac:dyDescent="0.2">
      <c r="A159" s="8" t="str">
        <f>[1]Source!E87</f>
        <v>12</v>
      </c>
      <c r="B159" s="8" t="str">
        <f>[1]Source!G87</f>
        <v>Устранение электросваркой трещин при толщине металла до 16 мм с постановкой ребер жесткости</v>
      </c>
      <c r="C159" s="8" t="s">
        <v>45</v>
      </c>
      <c r="D159" s="9" t="str">
        <f>[1]Source!H87</f>
        <v>м</v>
      </c>
      <c r="E159" s="2">
        <f>[1]Source!I87</f>
        <v>19.8</v>
      </c>
      <c r="F159" s="10">
        <f>[1]Source!AB87</f>
        <v>595</v>
      </c>
      <c r="G159" s="10">
        <f>[1]Source!AB87*[1]Source!I87</f>
        <v>11781</v>
      </c>
      <c r="H159" s="10">
        <f>IF([1]Source!I87&lt;&gt;0,ROUND([1]Source!O87/[1]Source!I87,2),0)</f>
        <v>4206.62</v>
      </c>
      <c r="I159" s="10">
        <f>[1]Source!O87</f>
        <v>83291</v>
      </c>
      <c r="T159">
        <f>[1]Source!O87</f>
        <v>83291</v>
      </c>
      <c r="U159">
        <f>[1]Source!P87</f>
        <v>16658</v>
      </c>
      <c r="V159">
        <f>[1]Source!S87</f>
        <v>37796</v>
      </c>
      <c r="W159">
        <f>[1]Source!Q87</f>
        <v>28837</v>
      </c>
      <c r="X159">
        <f>[1]Source!R87</f>
        <v>140</v>
      </c>
      <c r="Y159">
        <f>[1]Source!U87</f>
        <v>553.99409999999989</v>
      </c>
      <c r="Z159">
        <f>[1]Source!V87</f>
        <v>0</v>
      </c>
      <c r="AA159">
        <f>[1]Source!X87</f>
        <v>41730</v>
      </c>
      <c r="AB159">
        <f>[1]Source!Y87</f>
        <v>22762</v>
      </c>
    </row>
    <row r="160" spans="1:28" ht="14.25" x14ac:dyDescent="0.2">
      <c r="E160" s="2"/>
      <c r="F160" s="11">
        <f>[1]Source!AF87</f>
        <v>270</v>
      </c>
      <c r="G160" s="11">
        <f>[1]Source!AF87*[1]Source!I87</f>
        <v>5346</v>
      </c>
      <c r="H160" s="11">
        <f>IF([1]Source!I87&lt;&gt;0,ROUND([1]Source!S87/[1]Source!I87,2),0)</f>
        <v>1908.89</v>
      </c>
      <c r="I160" s="11">
        <f>[1]Source!S87</f>
        <v>37796</v>
      </c>
    </row>
    <row r="161" spans="1:28" ht="63.75" x14ac:dyDescent="0.2">
      <c r="B161" s="12" t="s">
        <v>21</v>
      </c>
      <c r="C161" s="12" t="str">
        <f>[1]Source!BO87</f>
        <v>Письмо Минстроя №45824-ДВ/09 от 15.11.2018 на 4квартал 2018г.</v>
      </c>
    </row>
    <row r="162" spans="1:28" x14ac:dyDescent="0.2">
      <c r="B162" s="12" t="s">
        <v>22</v>
      </c>
      <c r="C162" s="12">
        <f>[1]Source!BA87</f>
        <v>7.07</v>
      </c>
    </row>
    <row r="163" spans="1:28" x14ac:dyDescent="0.2">
      <c r="B163" s="12" t="s">
        <v>23</v>
      </c>
      <c r="C163" s="12">
        <f>[1]Source!BB87</f>
        <v>7.07</v>
      </c>
    </row>
    <row r="164" spans="1:28" x14ac:dyDescent="0.2">
      <c r="B164" s="12" t="s">
        <v>24</v>
      </c>
      <c r="C164" s="12">
        <f>[1]Source!BC87</f>
        <v>7.07</v>
      </c>
    </row>
    <row r="165" spans="1:28" x14ac:dyDescent="0.2">
      <c r="B165" s="12" t="s">
        <v>25</v>
      </c>
      <c r="C165" s="12">
        <f>[1]Source!BS87</f>
        <v>7.07</v>
      </c>
    </row>
    <row r="166" spans="1:28" x14ac:dyDescent="0.2">
      <c r="B166" s="12" t="s">
        <v>31</v>
      </c>
      <c r="C166" s="29" t="s">
        <v>43</v>
      </c>
      <c r="D166" s="29"/>
      <c r="E166" s="29"/>
      <c r="F166" s="29"/>
      <c r="G166" s="29"/>
      <c r="H166" s="29"/>
      <c r="I166" s="29"/>
    </row>
    <row r="167" spans="1:28" x14ac:dyDescent="0.2">
      <c r="B167" s="12" t="s">
        <v>33</v>
      </c>
      <c r="C167" s="29" t="s">
        <v>43</v>
      </c>
      <c r="D167" s="29"/>
      <c r="E167" s="29"/>
      <c r="F167" s="29"/>
      <c r="G167" s="29"/>
      <c r="H167" s="29"/>
      <c r="I167" s="29"/>
    </row>
    <row r="168" spans="1:28" x14ac:dyDescent="0.2">
      <c r="B168" s="12" t="s">
        <v>34</v>
      </c>
      <c r="C168" s="29" t="s">
        <v>43</v>
      </c>
      <c r="D168" s="29"/>
      <c r="E168" s="29"/>
      <c r="F168" s="29"/>
      <c r="G168" s="29"/>
      <c r="H168" s="29"/>
      <c r="I168" s="29"/>
    </row>
    <row r="169" spans="1:28" x14ac:dyDescent="0.2">
      <c r="B169" s="12" t="s">
        <v>35</v>
      </c>
      <c r="C169" s="29" t="s">
        <v>43</v>
      </c>
      <c r="D169" s="29"/>
      <c r="E169" s="29"/>
      <c r="F169" s="29"/>
      <c r="G169" s="29"/>
      <c r="H169" s="29"/>
      <c r="I169" s="29"/>
    </row>
    <row r="170" spans="1:28" x14ac:dyDescent="0.2">
      <c r="B170" s="12" t="s">
        <v>36</v>
      </c>
      <c r="C170" s="29" t="s">
        <v>43</v>
      </c>
      <c r="D170" s="29"/>
      <c r="E170" s="29"/>
      <c r="F170" s="29"/>
      <c r="G170" s="29"/>
      <c r="H170" s="29"/>
      <c r="I170" s="29"/>
    </row>
    <row r="171" spans="1:28" ht="71.25" x14ac:dyDescent="0.2">
      <c r="A171" s="8" t="str">
        <f>[1]Source!E89</f>
        <v>13</v>
      </c>
      <c r="B171" s="8" t="str">
        <f>[1]Source!G89</f>
        <v>Гидравлическое испытание котлов П-образной компоновки, работающих на газомазутном топливе, паропроизводительностью 2,5-6,5 т/ч, давление 1,4 МПа</v>
      </c>
      <c r="C171" s="8" t="s">
        <v>46</v>
      </c>
      <c r="D171" s="9" t="str">
        <f>[1]Source!H89</f>
        <v>КОМПЛ</v>
      </c>
      <c r="E171" s="2">
        <f>[1]Source!I89</f>
        <v>1</v>
      </c>
      <c r="F171" s="10">
        <f>[1]Source!AB89</f>
        <v>1872</v>
      </c>
      <c r="G171" s="10">
        <f>[1]Source!AB89*[1]Source!I89</f>
        <v>1872</v>
      </c>
      <c r="H171" s="10">
        <f>IF([1]Source!I89&lt;&gt;0,ROUND([1]Source!O89/[1]Source!I89,2),0)</f>
        <v>13235</v>
      </c>
      <c r="I171" s="10">
        <f>[1]Source!O89</f>
        <v>13235</v>
      </c>
      <c r="T171">
        <f>[1]Source!O89</f>
        <v>13235</v>
      </c>
      <c r="U171">
        <f>[1]Source!P89</f>
        <v>2022</v>
      </c>
      <c r="V171">
        <f>[1]Source!S89</f>
        <v>4299</v>
      </c>
      <c r="W171">
        <f>[1]Source!Q89</f>
        <v>6914</v>
      </c>
      <c r="X171">
        <f>[1]Source!R89</f>
        <v>410</v>
      </c>
      <c r="Y171">
        <f>[1]Source!U89</f>
        <v>68.655000000000001</v>
      </c>
      <c r="Z171">
        <f>[1]Source!V89</f>
        <v>0</v>
      </c>
      <c r="AA171">
        <f>[1]Source!X89</f>
        <v>3767</v>
      </c>
      <c r="AB171">
        <f>[1]Source!Y89</f>
        <v>2825</v>
      </c>
    </row>
    <row r="172" spans="1:28" ht="14.25" x14ac:dyDescent="0.2">
      <c r="E172" s="2"/>
      <c r="F172" s="11">
        <f>[1]Source!AF89</f>
        <v>608</v>
      </c>
      <c r="G172" s="11">
        <f>[1]Source!AF89*[1]Source!I89</f>
        <v>608</v>
      </c>
      <c r="H172" s="11">
        <f>IF([1]Source!I89&lt;&gt;0,ROUND([1]Source!S89/[1]Source!I89,2),0)</f>
        <v>4299</v>
      </c>
      <c r="I172" s="11">
        <f>[1]Source!S89</f>
        <v>4299</v>
      </c>
    </row>
    <row r="173" spans="1:28" ht="63.75" x14ac:dyDescent="0.2">
      <c r="B173" s="12" t="s">
        <v>21</v>
      </c>
      <c r="C173" s="12" t="str">
        <f>[1]Source!BO89</f>
        <v>Письмо Минстроя №45824-ДВ/09 от 15.11.2018 на 4квартал 2018г.</v>
      </c>
    </row>
    <row r="174" spans="1:28" x14ac:dyDescent="0.2">
      <c r="B174" s="12" t="s">
        <v>22</v>
      </c>
      <c r="C174" s="12">
        <f>[1]Source!BA89</f>
        <v>7.07</v>
      </c>
    </row>
    <row r="175" spans="1:28" x14ac:dyDescent="0.2">
      <c r="B175" s="12" t="s">
        <v>23</v>
      </c>
      <c r="C175" s="12">
        <f>[1]Source!BB89</f>
        <v>7.07</v>
      </c>
    </row>
    <row r="176" spans="1:28" x14ac:dyDescent="0.2">
      <c r="B176" s="12" t="s">
        <v>24</v>
      </c>
      <c r="C176" s="12">
        <f>[1]Source!BC89</f>
        <v>7.07</v>
      </c>
    </row>
    <row r="177" spans="1:28" x14ac:dyDescent="0.2">
      <c r="B177" s="12" t="s">
        <v>25</v>
      </c>
      <c r="C177" s="12">
        <f>[1]Source!BS89</f>
        <v>7.07</v>
      </c>
    </row>
    <row r="178" spans="1:28" x14ac:dyDescent="0.2">
      <c r="B178" s="12" t="s">
        <v>31</v>
      </c>
      <c r="C178" s="29" t="s">
        <v>43</v>
      </c>
      <c r="D178" s="29"/>
      <c r="E178" s="29"/>
      <c r="F178" s="29"/>
      <c r="G178" s="29"/>
      <c r="H178" s="29"/>
      <c r="I178" s="29"/>
    </row>
    <row r="179" spans="1:28" x14ac:dyDescent="0.2">
      <c r="B179" s="12" t="s">
        <v>33</v>
      </c>
      <c r="C179" s="29" t="s">
        <v>43</v>
      </c>
      <c r="D179" s="29"/>
      <c r="E179" s="29"/>
      <c r="F179" s="29"/>
      <c r="G179" s="29"/>
      <c r="H179" s="29"/>
      <c r="I179" s="29"/>
    </row>
    <row r="180" spans="1:28" x14ac:dyDescent="0.2">
      <c r="B180" s="12" t="s">
        <v>34</v>
      </c>
      <c r="C180" s="29" t="s">
        <v>43</v>
      </c>
      <c r="D180" s="29"/>
      <c r="E180" s="29"/>
      <c r="F180" s="29"/>
      <c r="G180" s="29"/>
      <c r="H180" s="29"/>
      <c r="I180" s="29"/>
    </row>
    <row r="181" spans="1:28" x14ac:dyDescent="0.2">
      <c r="B181" s="12" t="s">
        <v>35</v>
      </c>
      <c r="C181" s="29" t="s">
        <v>43</v>
      </c>
      <c r="D181" s="29"/>
      <c r="E181" s="29"/>
      <c r="F181" s="29"/>
      <c r="G181" s="29"/>
      <c r="H181" s="29"/>
      <c r="I181" s="29"/>
    </row>
    <row r="182" spans="1:28" x14ac:dyDescent="0.2">
      <c r="B182" s="12" t="s">
        <v>36</v>
      </c>
      <c r="C182" s="29" t="s">
        <v>43</v>
      </c>
      <c r="D182" s="29"/>
      <c r="E182" s="29"/>
      <c r="F182" s="29"/>
      <c r="G182" s="29"/>
      <c r="H182" s="29"/>
      <c r="I182" s="29"/>
    </row>
    <row r="183" spans="1:28" ht="71.25" x14ac:dyDescent="0.2">
      <c r="A183" s="8" t="str">
        <f>[1]Source!E91</f>
        <v>14</v>
      </c>
      <c r="B183" s="8" t="str">
        <f>[1]Source!G91</f>
        <v>Щелочение и испытание на паровую плотность котлов, работающих на газомазутном топливе, паропроизводительностью 2,5-10 т/ч, давление 1,4 МПа</v>
      </c>
      <c r="C183" s="8" t="s">
        <v>47</v>
      </c>
      <c r="D183" s="9" t="str">
        <f>[1]Source!H91</f>
        <v>КОМПЛ</v>
      </c>
      <c r="E183" s="2">
        <f>[1]Source!I91</f>
        <v>1</v>
      </c>
      <c r="F183" s="10">
        <f>[1]Source!AB91</f>
        <v>4241</v>
      </c>
      <c r="G183" s="10">
        <f>[1]Source!AB91*[1]Source!I91</f>
        <v>4241</v>
      </c>
      <c r="H183" s="10">
        <f>IF([1]Source!I91&lt;&gt;0,ROUND([1]Source!O91/[1]Source!I91,2),0)</f>
        <v>29984</v>
      </c>
      <c r="I183" s="10">
        <f>[1]Source!O91</f>
        <v>29984</v>
      </c>
      <c r="T183">
        <f>[1]Source!O91</f>
        <v>29984</v>
      </c>
      <c r="U183">
        <f>[1]Source!P91</f>
        <v>8392</v>
      </c>
      <c r="V183">
        <f>[1]Source!S91</f>
        <v>19117</v>
      </c>
      <c r="W183">
        <f>[1]Source!Q91</f>
        <v>2475</v>
      </c>
      <c r="X183">
        <f>[1]Source!R91</f>
        <v>127</v>
      </c>
      <c r="Y183">
        <f>[1]Source!U91</f>
        <v>318.54999999999995</v>
      </c>
      <c r="Z183">
        <f>[1]Source!V91</f>
        <v>0</v>
      </c>
      <c r="AA183">
        <f>[1]Source!X91</f>
        <v>15395</v>
      </c>
      <c r="AB183">
        <f>[1]Source!Y91</f>
        <v>11546</v>
      </c>
    </row>
    <row r="184" spans="1:28" ht="14.25" x14ac:dyDescent="0.2">
      <c r="E184" s="2"/>
      <c r="F184" s="11">
        <f>[1]Source!AF91</f>
        <v>2704</v>
      </c>
      <c r="G184" s="11">
        <f>[1]Source!AF91*[1]Source!I91</f>
        <v>2704</v>
      </c>
      <c r="H184" s="11">
        <f>IF([1]Source!I91&lt;&gt;0,ROUND([1]Source!S91/[1]Source!I91,2),0)</f>
        <v>19117</v>
      </c>
      <c r="I184" s="11">
        <f>[1]Source!S91</f>
        <v>19117</v>
      </c>
    </row>
    <row r="185" spans="1:28" ht="63.75" x14ac:dyDescent="0.2">
      <c r="B185" s="12" t="s">
        <v>21</v>
      </c>
      <c r="C185" s="12" t="str">
        <f>[1]Source!BO91</f>
        <v>Письмо Минстроя №45824-ДВ/09 от 15.11.2018 на 4квартал 2018г.</v>
      </c>
    </row>
    <row r="186" spans="1:28" x14ac:dyDescent="0.2">
      <c r="B186" s="12" t="s">
        <v>22</v>
      </c>
      <c r="C186" s="12">
        <f>[1]Source!BA91</f>
        <v>7.07</v>
      </c>
    </row>
    <row r="187" spans="1:28" x14ac:dyDescent="0.2">
      <c r="B187" s="12" t="s">
        <v>23</v>
      </c>
      <c r="C187" s="12">
        <f>[1]Source!BB91</f>
        <v>7.07</v>
      </c>
    </row>
    <row r="188" spans="1:28" x14ac:dyDescent="0.2">
      <c r="B188" s="12" t="s">
        <v>24</v>
      </c>
      <c r="C188" s="12">
        <f>[1]Source!BC91</f>
        <v>7.07</v>
      </c>
    </row>
    <row r="189" spans="1:28" x14ac:dyDescent="0.2">
      <c r="B189" s="12" t="s">
        <v>25</v>
      </c>
      <c r="C189" s="12">
        <f>[1]Source!BS91</f>
        <v>7.07</v>
      </c>
    </row>
    <row r="190" spans="1:28" x14ac:dyDescent="0.2">
      <c r="B190" s="12" t="s">
        <v>31</v>
      </c>
      <c r="C190" s="29" t="s">
        <v>43</v>
      </c>
      <c r="D190" s="29"/>
      <c r="E190" s="29"/>
      <c r="F190" s="29"/>
      <c r="G190" s="29"/>
      <c r="H190" s="29"/>
      <c r="I190" s="29"/>
    </row>
    <row r="191" spans="1:28" x14ac:dyDescent="0.2">
      <c r="B191" s="12" t="s">
        <v>33</v>
      </c>
      <c r="C191" s="29" t="s">
        <v>43</v>
      </c>
      <c r="D191" s="29"/>
      <c r="E191" s="29"/>
      <c r="F191" s="29"/>
      <c r="G191" s="29"/>
      <c r="H191" s="29"/>
      <c r="I191" s="29"/>
    </row>
    <row r="192" spans="1:28" x14ac:dyDescent="0.2">
      <c r="B192" s="12" t="s">
        <v>34</v>
      </c>
      <c r="C192" s="29" t="s">
        <v>43</v>
      </c>
      <c r="D192" s="29"/>
      <c r="E192" s="29"/>
      <c r="F192" s="29"/>
      <c r="G192" s="29"/>
      <c r="H192" s="29"/>
      <c r="I192" s="29"/>
    </row>
    <row r="193" spans="1:28" x14ac:dyDescent="0.2">
      <c r="B193" s="12" t="s">
        <v>35</v>
      </c>
      <c r="C193" s="29" t="s">
        <v>43</v>
      </c>
      <c r="D193" s="29"/>
      <c r="E193" s="29"/>
      <c r="F193" s="29"/>
      <c r="G193" s="29"/>
      <c r="H193" s="29"/>
      <c r="I193" s="29"/>
    </row>
    <row r="194" spans="1:28" x14ac:dyDescent="0.2">
      <c r="B194" s="12" t="s">
        <v>36</v>
      </c>
      <c r="C194" s="29" t="s">
        <v>43</v>
      </c>
      <c r="D194" s="29"/>
      <c r="E194" s="29"/>
      <c r="F194" s="29"/>
      <c r="G194" s="29"/>
      <c r="H194" s="29"/>
      <c r="I194" s="29"/>
    </row>
    <row r="196" spans="1:28" ht="15" x14ac:dyDescent="0.25">
      <c r="A196" s="13"/>
      <c r="B196" s="27" t="str">
        <f>CONCATENATE("Итого по разделу: ",IF([1]Source!G93&lt;&gt;"Новый раздел", [1]Source!G93, ""))</f>
        <v>Итого по разделу: монтажные работы</v>
      </c>
      <c r="C196" s="27"/>
      <c r="D196" s="27"/>
      <c r="E196" s="27"/>
      <c r="F196" s="27"/>
      <c r="G196" s="13"/>
      <c r="H196" s="13"/>
      <c r="I196" s="14">
        <f>IF(SUM(T134:T195)=0, "-", SUM(T134:T195))</f>
        <v>367978</v>
      </c>
    </row>
    <row r="197" spans="1:28" ht="15" x14ac:dyDescent="0.25">
      <c r="A197" s="13"/>
      <c r="B197" s="13"/>
      <c r="C197" s="13"/>
      <c r="D197" s="13"/>
      <c r="E197" s="13"/>
      <c r="F197" s="13"/>
      <c r="G197" s="13"/>
      <c r="H197" s="13"/>
      <c r="I197" s="15">
        <f>IF(SUM(V134:V195)=0, "-", SUM(V134:V195))</f>
        <v>147972</v>
      </c>
    </row>
    <row r="201" spans="1:28" ht="16.5" x14ac:dyDescent="0.25">
      <c r="A201" s="28" t="str">
        <f>CONCATENATE("Раздел: ",IF([1]Source!G122&lt;&gt;"Новый раздел", [1]Source!G122, ""))</f>
        <v>Раздел: обмуровочные работы</v>
      </c>
      <c r="B201" s="28"/>
      <c r="C201" s="28"/>
      <c r="D201" s="28"/>
      <c r="E201" s="28"/>
      <c r="F201" s="28"/>
      <c r="G201" s="28"/>
      <c r="H201" s="28"/>
      <c r="I201" s="28"/>
    </row>
    <row r="202" spans="1:28" ht="28.5" x14ac:dyDescent="0.2">
      <c r="A202" s="8" t="str">
        <f>[1]Source!E127</f>
        <v>15</v>
      </c>
      <c r="B202" s="8" t="str">
        <f>[1]Source!G127</f>
        <v>Обмуровка изделиями шамотными прямыми стен экранированных</v>
      </c>
      <c r="C202" s="8" t="s">
        <v>48</v>
      </c>
      <c r="D202" s="9" t="str">
        <f>[1]Source!H127</f>
        <v>м3</v>
      </c>
      <c r="E202" s="2">
        <f>[1]Source!I127</f>
        <v>5.5</v>
      </c>
      <c r="F202" s="10">
        <f>[1]Source!AB127</f>
        <v>1012</v>
      </c>
      <c r="G202" s="10">
        <f>[1]Source!AB127*[1]Source!I127</f>
        <v>5566</v>
      </c>
      <c r="H202" s="10">
        <f>IF([1]Source!I127&lt;&gt;0,ROUND([1]Source!O127/[1]Source!I127,2),0)</f>
        <v>7154.91</v>
      </c>
      <c r="I202" s="10">
        <f>[1]Source!O127</f>
        <v>39352</v>
      </c>
      <c r="T202">
        <f>[1]Source!O127</f>
        <v>39352</v>
      </c>
      <c r="U202">
        <f>[1]Source!P127</f>
        <v>4005</v>
      </c>
      <c r="V202">
        <f>[1]Source!S127</f>
        <v>10888</v>
      </c>
      <c r="W202">
        <f>[1]Source!Q127</f>
        <v>24459</v>
      </c>
      <c r="X202">
        <f>[1]Source!R127</f>
        <v>3150</v>
      </c>
      <c r="Y202">
        <f>[1]Source!U127</f>
        <v>166.71435</v>
      </c>
      <c r="Z202">
        <f>[1]Source!V127</f>
        <v>0</v>
      </c>
      <c r="AA202">
        <f>[1]Source!X127</f>
        <v>14740</v>
      </c>
      <c r="AB202">
        <f>[1]Source!Y127</f>
        <v>8984</v>
      </c>
    </row>
    <row r="203" spans="1:28" ht="14.25" x14ac:dyDescent="0.2">
      <c r="E203" s="2"/>
      <c r="F203" s="11">
        <f>[1]Source!AF127</f>
        <v>280</v>
      </c>
      <c r="G203" s="11">
        <f>[1]Source!AF127*[1]Source!I127</f>
        <v>1540</v>
      </c>
      <c r="H203" s="11">
        <f>IF([1]Source!I127&lt;&gt;0,ROUND([1]Source!S127/[1]Source!I127,2),0)</f>
        <v>1979.64</v>
      </c>
      <c r="I203" s="11">
        <f>[1]Source!S127</f>
        <v>10888</v>
      </c>
    </row>
    <row r="204" spans="1:28" ht="63.75" x14ac:dyDescent="0.2">
      <c r="B204" s="12" t="s">
        <v>21</v>
      </c>
      <c r="C204" s="12" t="str">
        <f>[1]Source!BO127</f>
        <v>Письмо Минстроя №45824-ДВ/09 от 15.11.2018 на 4квартал 2018г.</v>
      </c>
    </row>
    <row r="205" spans="1:28" x14ac:dyDescent="0.2">
      <c r="B205" s="12" t="s">
        <v>22</v>
      </c>
      <c r="C205" s="12">
        <f>[1]Source!BA127</f>
        <v>7.07</v>
      </c>
    </row>
    <row r="206" spans="1:28" x14ac:dyDescent="0.2">
      <c r="B206" s="12" t="s">
        <v>23</v>
      </c>
      <c r="C206" s="12">
        <f>[1]Source!BB127</f>
        <v>7.07</v>
      </c>
    </row>
    <row r="207" spans="1:28" x14ac:dyDescent="0.2">
      <c r="B207" s="12" t="s">
        <v>24</v>
      </c>
      <c r="C207" s="12">
        <f>[1]Source!BC127</f>
        <v>7.07</v>
      </c>
    </row>
    <row r="208" spans="1:28" x14ac:dyDescent="0.2">
      <c r="B208" s="12" t="s">
        <v>25</v>
      </c>
      <c r="C208" s="12">
        <f>[1]Source!BS127</f>
        <v>7.07</v>
      </c>
    </row>
    <row r="209" spans="1:28" x14ac:dyDescent="0.2">
      <c r="B209" s="12" t="s">
        <v>31</v>
      </c>
      <c r="C209" s="29" t="s">
        <v>49</v>
      </c>
      <c r="D209" s="29"/>
      <c r="E209" s="29"/>
      <c r="F209" s="29"/>
      <c r="G209" s="29"/>
      <c r="H209" s="29"/>
      <c r="I209" s="29"/>
    </row>
    <row r="210" spans="1:28" x14ac:dyDescent="0.2">
      <c r="B210" s="12" t="s">
        <v>33</v>
      </c>
      <c r="C210" s="29" t="s">
        <v>49</v>
      </c>
      <c r="D210" s="29"/>
      <c r="E210" s="29"/>
      <c r="F210" s="29"/>
      <c r="G210" s="29"/>
      <c r="H210" s="29"/>
      <c r="I210" s="29"/>
    </row>
    <row r="211" spans="1:28" x14ac:dyDescent="0.2">
      <c r="B211" s="12" t="s">
        <v>34</v>
      </c>
      <c r="C211" s="29" t="s">
        <v>50</v>
      </c>
      <c r="D211" s="29"/>
      <c r="E211" s="29"/>
      <c r="F211" s="29"/>
      <c r="G211" s="29"/>
      <c r="H211" s="29"/>
      <c r="I211" s="29"/>
    </row>
    <row r="212" spans="1:28" x14ac:dyDescent="0.2">
      <c r="B212" s="12" t="s">
        <v>35</v>
      </c>
      <c r="C212" s="29" t="s">
        <v>50</v>
      </c>
      <c r="D212" s="29"/>
      <c r="E212" s="29"/>
      <c r="F212" s="29"/>
      <c r="G212" s="29"/>
      <c r="H212" s="29"/>
      <c r="I212" s="29"/>
    </row>
    <row r="213" spans="1:28" x14ac:dyDescent="0.2">
      <c r="B213" s="12" t="s">
        <v>36</v>
      </c>
      <c r="C213" s="29" t="s">
        <v>49</v>
      </c>
      <c r="D213" s="29"/>
      <c r="E213" s="29"/>
      <c r="F213" s="29"/>
      <c r="G213" s="29"/>
      <c r="H213" s="29"/>
      <c r="I213" s="29"/>
    </row>
    <row r="214" spans="1:28" ht="42.75" x14ac:dyDescent="0.2">
      <c r="A214" s="8" t="str">
        <f>[1]Source!E129</f>
        <v>16</v>
      </c>
      <c r="B214" s="8" t="str">
        <f>[1]Source!G129</f>
        <v>Изделия огнеупорные шамотные общего назначения № 5, 8, 1 подгруппы марки ШБ</v>
      </c>
      <c r="C214" s="8" t="s">
        <v>51</v>
      </c>
      <c r="D214" s="9" t="str">
        <f>[1]Source!H129</f>
        <v>т</v>
      </c>
      <c r="E214" s="2">
        <f>[1]Source!I129</f>
        <v>10.45</v>
      </c>
      <c r="F214" s="10">
        <f>[1]Source!AB129</f>
        <v>1466</v>
      </c>
      <c r="G214" s="10">
        <f>[1]Source!AB129*[1]Source!I129</f>
        <v>15319.699999999999</v>
      </c>
      <c r="H214" s="10">
        <f>IF([1]Source!I129&lt;&gt;0,ROUND([1]Source!O129/[1]Source!I129,2),0)</f>
        <v>10364.59</v>
      </c>
      <c r="I214" s="10">
        <f>[1]Source!O129</f>
        <v>108310</v>
      </c>
      <c r="T214">
        <f>[1]Source!O129</f>
        <v>108310</v>
      </c>
      <c r="U214">
        <f>[1]Source!P129</f>
        <v>108310</v>
      </c>
      <c r="V214">
        <f>[1]Source!S129</f>
        <v>0</v>
      </c>
      <c r="W214">
        <f>[1]Source!Q129</f>
        <v>0</v>
      </c>
      <c r="X214">
        <f>[1]Source!R129</f>
        <v>0</v>
      </c>
      <c r="Y214">
        <f>[1]Source!U129</f>
        <v>0</v>
      </c>
      <c r="Z214">
        <f>[1]Source!V129</f>
        <v>0</v>
      </c>
      <c r="AA214">
        <f>[1]Source!X129</f>
        <v>0</v>
      </c>
      <c r="AB214">
        <f>[1]Source!Y129</f>
        <v>0</v>
      </c>
    </row>
    <row r="215" spans="1:28" ht="14.25" x14ac:dyDescent="0.2">
      <c r="E215" s="2"/>
      <c r="F215" s="11">
        <f>[1]Source!AF129</f>
        <v>0</v>
      </c>
      <c r="G215" s="11">
        <f>[1]Source!AF129*[1]Source!I129</f>
        <v>0</v>
      </c>
      <c r="H215" s="11">
        <f>IF([1]Source!I129&lt;&gt;0,ROUND([1]Source!S129/[1]Source!I129,2),0)</f>
        <v>0</v>
      </c>
      <c r="I215" s="11">
        <f>[1]Source!S129</f>
        <v>0</v>
      </c>
    </row>
    <row r="216" spans="1:28" ht="63.75" x14ac:dyDescent="0.2">
      <c r="B216" s="12" t="s">
        <v>21</v>
      </c>
      <c r="C216" s="12" t="str">
        <f>[1]Source!BO129</f>
        <v>Письмо Минстроя №45824-ДВ/09 от 15.11.2018 на 4квартал 2018г.</v>
      </c>
    </row>
    <row r="217" spans="1:28" x14ac:dyDescent="0.2">
      <c r="B217" s="12" t="s">
        <v>24</v>
      </c>
      <c r="C217" s="12">
        <f>[1]Source!BC129</f>
        <v>7.07</v>
      </c>
    </row>
    <row r="218" spans="1:28" ht="28.5" x14ac:dyDescent="0.2">
      <c r="A218" s="8" t="str">
        <f>[1]Source!E131</f>
        <v>17</v>
      </c>
      <c r="B218" s="8" t="str">
        <f>[1]Source!G131</f>
        <v>Обмуровка изделиями шамотными прямыми стен неэкранированных</v>
      </c>
      <c r="C218" s="8" t="s">
        <v>52</v>
      </c>
      <c r="D218" s="9" t="str">
        <f>[1]Source!H131</f>
        <v>м3</v>
      </c>
      <c r="E218" s="2">
        <f>[1]Source!I131</f>
        <v>4.9000000000000004</v>
      </c>
      <c r="F218" s="10">
        <f>[1]Source!AB131</f>
        <v>1005</v>
      </c>
      <c r="G218" s="10">
        <f>[1]Source!AB131*[1]Source!I131</f>
        <v>4924.5</v>
      </c>
      <c r="H218" s="10">
        <f>IF([1]Source!I131&lt;&gt;0,ROUND([1]Source!O131/[1]Source!I131,2),0)</f>
        <v>7105.31</v>
      </c>
      <c r="I218" s="10">
        <f>[1]Source!O131</f>
        <v>34816</v>
      </c>
      <c r="T218">
        <f>[1]Source!O131</f>
        <v>34816</v>
      </c>
      <c r="U218">
        <f>[1]Source!P131</f>
        <v>3568</v>
      </c>
      <c r="V218">
        <f>[1]Source!S131</f>
        <v>9908</v>
      </c>
      <c r="W218">
        <f>[1]Source!Q131</f>
        <v>21340</v>
      </c>
      <c r="X218">
        <f>[1]Source!R131</f>
        <v>2737</v>
      </c>
      <c r="Y218">
        <f>[1]Source!U131</f>
        <v>139.19576999999998</v>
      </c>
      <c r="Z218">
        <f>[1]Source!V131</f>
        <v>0</v>
      </c>
      <c r="AA218">
        <f>[1]Source!X131</f>
        <v>13277</v>
      </c>
      <c r="AB218">
        <f>[1]Source!Y131</f>
        <v>8093</v>
      </c>
    </row>
    <row r="219" spans="1:28" ht="14.25" x14ac:dyDescent="0.2">
      <c r="E219" s="2"/>
      <c r="F219" s="11">
        <f>[1]Source!AF131</f>
        <v>286</v>
      </c>
      <c r="G219" s="11">
        <f>[1]Source!AF131*[1]Source!I131</f>
        <v>1401.4</v>
      </c>
      <c r="H219" s="11">
        <f>IF([1]Source!I131&lt;&gt;0,ROUND([1]Source!S131/[1]Source!I131,2),0)</f>
        <v>2022.04</v>
      </c>
      <c r="I219" s="11">
        <f>[1]Source!S131</f>
        <v>9908</v>
      </c>
    </row>
    <row r="220" spans="1:28" ht="63.75" x14ac:dyDescent="0.2">
      <c r="B220" s="12" t="s">
        <v>21</v>
      </c>
      <c r="C220" s="12" t="str">
        <f>[1]Source!BO131</f>
        <v>Письмо Минстроя №45824-ДВ/09 от 15.11.2018 на 4квартал 2018г.</v>
      </c>
    </row>
    <row r="221" spans="1:28" x14ac:dyDescent="0.2">
      <c r="B221" s="12" t="s">
        <v>22</v>
      </c>
      <c r="C221" s="12">
        <f>[1]Source!BA131</f>
        <v>7.07</v>
      </c>
    </row>
    <row r="222" spans="1:28" x14ac:dyDescent="0.2">
      <c r="B222" s="12" t="s">
        <v>23</v>
      </c>
      <c r="C222" s="12">
        <f>[1]Source!BB131</f>
        <v>7.07</v>
      </c>
    </row>
    <row r="223" spans="1:28" x14ac:dyDescent="0.2">
      <c r="B223" s="12" t="s">
        <v>24</v>
      </c>
      <c r="C223" s="12">
        <f>[1]Source!BC131</f>
        <v>7.07</v>
      </c>
    </row>
    <row r="224" spans="1:28" x14ac:dyDescent="0.2">
      <c r="B224" s="12" t="s">
        <v>25</v>
      </c>
      <c r="C224" s="12">
        <f>[1]Source!BS131</f>
        <v>7.07</v>
      </c>
    </row>
    <row r="225" spans="1:28" x14ac:dyDescent="0.2">
      <c r="B225" s="12" t="s">
        <v>31</v>
      </c>
      <c r="C225" s="29" t="s">
        <v>53</v>
      </c>
      <c r="D225" s="29"/>
      <c r="E225" s="29"/>
      <c r="F225" s="29"/>
      <c r="G225" s="29"/>
      <c r="H225" s="29"/>
      <c r="I225" s="29"/>
    </row>
    <row r="226" spans="1:28" x14ac:dyDescent="0.2">
      <c r="B226" s="12" t="s">
        <v>33</v>
      </c>
      <c r="C226" s="29" t="s">
        <v>53</v>
      </c>
      <c r="D226" s="29"/>
      <c r="E226" s="29"/>
      <c r="F226" s="29"/>
      <c r="G226" s="29"/>
      <c r="H226" s="29"/>
      <c r="I226" s="29"/>
    </row>
    <row r="227" spans="1:28" x14ac:dyDescent="0.2">
      <c r="B227" s="12" t="s">
        <v>34</v>
      </c>
      <c r="C227" s="29" t="s">
        <v>50</v>
      </c>
      <c r="D227" s="29"/>
      <c r="E227" s="29"/>
      <c r="F227" s="29"/>
      <c r="G227" s="29"/>
      <c r="H227" s="29"/>
      <c r="I227" s="29"/>
    </row>
    <row r="228" spans="1:28" x14ac:dyDescent="0.2">
      <c r="B228" s="12" t="s">
        <v>35</v>
      </c>
      <c r="C228" s="29" t="s">
        <v>50</v>
      </c>
      <c r="D228" s="29"/>
      <c r="E228" s="29"/>
      <c r="F228" s="29"/>
      <c r="G228" s="29"/>
      <c r="H228" s="29"/>
      <c r="I228" s="29"/>
    </row>
    <row r="229" spans="1:28" x14ac:dyDescent="0.2">
      <c r="B229" s="12" t="s">
        <v>36</v>
      </c>
      <c r="C229" s="29" t="s">
        <v>53</v>
      </c>
      <c r="D229" s="29"/>
      <c r="E229" s="29"/>
      <c r="F229" s="29"/>
      <c r="G229" s="29"/>
      <c r="H229" s="29"/>
      <c r="I229" s="29"/>
    </row>
    <row r="230" spans="1:28" ht="42.75" x14ac:dyDescent="0.2">
      <c r="A230" s="8" t="str">
        <f>[1]Source!E133</f>
        <v>18</v>
      </c>
      <c r="B230" s="8" t="str">
        <f>[1]Source!G133</f>
        <v>Изделия огнеупорные шамотные общего назначения № 5, 8, 1 подгруппы марки ШБ</v>
      </c>
      <c r="C230" s="8" t="s">
        <v>51</v>
      </c>
      <c r="D230" s="9" t="str">
        <f>[1]Source!H133</f>
        <v>т</v>
      </c>
      <c r="E230" s="2">
        <f>[1]Source!I133</f>
        <v>9.5549999999999997</v>
      </c>
      <c r="F230" s="10">
        <f>[1]Source!AB133</f>
        <v>1466</v>
      </c>
      <c r="G230" s="10">
        <f>[1]Source!AB133*[1]Source!I133</f>
        <v>14007.63</v>
      </c>
      <c r="H230" s="10">
        <f>IF([1]Source!I133&lt;&gt;0,ROUND([1]Source!O133/[1]Source!I133,2),0)</f>
        <v>10364.629999999999</v>
      </c>
      <c r="I230" s="10">
        <f>[1]Source!O133</f>
        <v>99034</v>
      </c>
      <c r="T230">
        <f>[1]Source!O133</f>
        <v>99034</v>
      </c>
      <c r="U230">
        <f>[1]Source!P133</f>
        <v>99034</v>
      </c>
      <c r="V230">
        <f>[1]Source!S133</f>
        <v>0</v>
      </c>
      <c r="W230">
        <f>[1]Source!Q133</f>
        <v>0</v>
      </c>
      <c r="X230">
        <f>[1]Source!R133</f>
        <v>0</v>
      </c>
      <c r="Y230">
        <f>[1]Source!U133</f>
        <v>0</v>
      </c>
      <c r="Z230">
        <f>[1]Source!V133</f>
        <v>0</v>
      </c>
      <c r="AA230">
        <f>[1]Source!X133</f>
        <v>0</v>
      </c>
      <c r="AB230">
        <f>[1]Source!Y133</f>
        <v>0</v>
      </c>
    </row>
    <row r="231" spans="1:28" ht="14.25" x14ac:dyDescent="0.2">
      <c r="E231" s="2"/>
      <c r="F231" s="11">
        <f>[1]Source!AF133</f>
        <v>0</v>
      </c>
      <c r="G231" s="11">
        <f>[1]Source!AF133*[1]Source!I133</f>
        <v>0</v>
      </c>
      <c r="H231" s="11">
        <f>IF([1]Source!I133&lt;&gt;0,ROUND([1]Source!S133/[1]Source!I133,2),0)</f>
        <v>0</v>
      </c>
      <c r="I231" s="11">
        <f>[1]Source!S133</f>
        <v>0</v>
      </c>
    </row>
    <row r="232" spans="1:28" ht="63.75" x14ac:dyDescent="0.2">
      <c r="B232" s="12" t="s">
        <v>21</v>
      </c>
      <c r="C232" s="12" t="str">
        <f>[1]Source!BO133</f>
        <v>Письмо Минстроя №45824-ДВ/09 от 15.11.2018 на 4квартал 2018г.</v>
      </c>
    </row>
    <row r="233" spans="1:28" x14ac:dyDescent="0.2">
      <c r="B233" s="12" t="s">
        <v>24</v>
      </c>
      <c r="C233" s="12">
        <f>[1]Source!BC133</f>
        <v>7.07</v>
      </c>
    </row>
    <row r="234" spans="1:28" ht="28.5" x14ac:dyDescent="0.2">
      <c r="A234" s="8" t="str">
        <f>[1]Source!E135</f>
        <v>19</v>
      </c>
      <c r="B234" s="8" t="str">
        <f>[1]Source!G135</f>
        <v>Обмуровка изделиями шамотными прямыми сводов и арок</v>
      </c>
      <c r="C234" s="8" t="s">
        <v>54</v>
      </c>
      <c r="D234" s="9" t="str">
        <f>[1]Source!H135</f>
        <v>м3</v>
      </c>
      <c r="E234" s="2">
        <f>[1]Source!I135</f>
        <v>0.9</v>
      </c>
      <c r="F234" s="10">
        <f>[1]Source!AB135</f>
        <v>1221</v>
      </c>
      <c r="G234" s="10">
        <f>[1]Source!AB135*[1]Source!I135</f>
        <v>1098.9000000000001</v>
      </c>
      <c r="H234" s="10">
        <f>IF([1]Source!I135&lt;&gt;0,ROUND([1]Source!O135/[1]Source!I135,2),0)</f>
        <v>8632.2199999999993</v>
      </c>
      <c r="I234" s="10">
        <f>[1]Source!O135</f>
        <v>7769</v>
      </c>
      <c r="T234">
        <f>[1]Source!O135</f>
        <v>7769</v>
      </c>
      <c r="U234">
        <f>[1]Source!P135</f>
        <v>515</v>
      </c>
      <c r="V234">
        <f>[1]Source!S135</f>
        <v>3315</v>
      </c>
      <c r="W234">
        <f>[1]Source!Q135</f>
        <v>3939</v>
      </c>
      <c r="X234">
        <f>[1]Source!R135</f>
        <v>515</v>
      </c>
      <c r="Y234">
        <f>[1]Source!U135</f>
        <v>46.598287499999991</v>
      </c>
      <c r="Z234">
        <f>[1]Source!V135</f>
        <v>0</v>
      </c>
      <c r="AA234">
        <f>[1]Source!X135</f>
        <v>4022</v>
      </c>
      <c r="AB234">
        <f>[1]Source!Y135</f>
        <v>2451</v>
      </c>
    </row>
    <row r="235" spans="1:28" ht="14.25" x14ac:dyDescent="0.2">
      <c r="E235" s="2"/>
      <c r="F235" s="11">
        <f>[1]Source!AF135</f>
        <v>521</v>
      </c>
      <c r="G235" s="11">
        <f>[1]Source!AF135*[1]Source!I135</f>
        <v>468.90000000000003</v>
      </c>
      <c r="H235" s="11">
        <f>IF([1]Source!I135&lt;&gt;0,ROUND([1]Source!S135/[1]Source!I135,2),0)</f>
        <v>3683.33</v>
      </c>
      <c r="I235" s="11">
        <f>[1]Source!S135</f>
        <v>3315</v>
      </c>
    </row>
    <row r="236" spans="1:28" ht="63.75" x14ac:dyDescent="0.2">
      <c r="B236" s="12" t="s">
        <v>21</v>
      </c>
      <c r="C236" s="12" t="str">
        <f>[1]Source!BO135</f>
        <v>Письмо Минстроя №45824-ДВ/09 от 15.11.2018 на 4квартал 2018г.</v>
      </c>
    </row>
    <row r="237" spans="1:28" x14ac:dyDescent="0.2">
      <c r="B237" s="12" t="s">
        <v>22</v>
      </c>
      <c r="C237" s="12">
        <f>[1]Source!BA135</f>
        <v>7.07</v>
      </c>
    </row>
    <row r="238" spans="1:28" x14ac:dyDescent="0.2">
      <c r="B238" s="12" t="s">
        <v>23</v>
      </c>
      <c r="C238" s="12">
        <f>[1]Source!BB135</f>
        <v>7.07</v>
      </c>
    </row>
    <row r="239" spans="1:28" x14ac:dyDescent="0.2">
      <c r="B239" s="12" t="s">
        <v>24</v>
      </c>
      <c r="C239" s="12">
        <f>[1]Source!BC135</f>
        <v>7.07</v>
      </c>
    </row>
    <row r="240" spans="1:28" x14ac:dyDescent="0.2">
      <c r="B240" s="12" t="s">
        <v>25</v>
      </c>
      <c r="C240" s="12">
        <f>[1]Source!BS135</f>
        <v>7.07</v>
      </c>
    </row>
    <row r="241" spans="1:28" x14ac:dyDescent="0.2">
      <c r="B241" s="12" t="s">
        <v>31</v>
      </c>
      <c r="C241" s="29" t="s">
        <v>49</v>
      </c>
      <c r="D241" s="29"/>
      <c r="E241" s="29"/>
      <c r="F241" s="29"/>
      <c r="G241" s="29"/>
      <c r="H241" s="29"/>
      <c r="I241" s="29"/>
    </row>
    <row r="242" spans="1:28" x14ac:dyDescent="0.2">
      <c r="B242" s="12" t="s">
        <v>33</v>
      </c>
      <c r="C242" s="29" t="s">
        <v>49</v>
      </c>
      <c r="D242" s="29"/>
      <c r="E242" s="29"/>
      <c r="F242" s="29"/>
      <c r="G242" s="29"/>
      <c r="H242" s="29"/>
      <c r="I242" s="29"/>
    </row>
    <row r="243" spans="1:28" x14ac:dyDescent="0.2">
      <c r="B243" s="12" t="s">
        <v>34</v>
      </c>
      <c r="C243" s="29" t="s">
        <v>50</v>
      </c>
      <c r="D243" s="29"/>
      <c r="E243" s="29"/>
      <c r="F243" s="29"/>
      <c r="G243" s="29"/>
      <c r="H243" s="29"/>
      <c r="I243" s="29"/>
    </row>
    <row r="244" spans="1:28" x14ac:dyDescent="0.2">
      <c r="B244" s="12" t="s">
        <v>35</v>
      </c>
      <c r="C244" s="29" t="s">
        <v>50</v>
      </c>
      <c r="D244" s="29"/>
      <c r="E244" s="29"/>
      <c r="F244" s="29"/>
      <c r="G244" s="29"/>
      <c r="H244" s="29"/>
      <c r="I244" s="29"/>
    </row>
    <row r="245" spans="1:28" x14ac:dyDescent="0.2">
      <c r="B245" s="12" t="s">
        <v>36</v>
      </c>
      <c r="C245" s="29" t="s">
        <v>49</v>
      </c>
      <c r="D245" s="29"/>
      <c r="E245" s="29"/>
      <c r="F245" s="29"/>
      <c r="G245" s="29"/>
      <c r="H245" s="29"/>
      <c r="I245" s="29"/>
    </row>
    <row r="246" spans="1:28" ht="57" x14ac:dyDescent="0.2">
      <c r="A246" s="8" t="str">
        <f>[1]Source!E137</f>
        <v>20</v>
      </c>
      <c r="B246" s="8" t="str">
        <f>[1]Source!G137</f>
        <v>Изделия огнеупорные шамотные общего назначения № 4, 7, 9, 11, 12, 14, 17, 22, 25, 44, 45, 47, 1 подгруппы марки ШБ</v>
      </c>
      <c r="C246" s="8" t="s">
        <v>55</v>
      </c>
      <c r="D246" s="9" t="str">
        <f>[1]Source!H137</f>
        <v>т</v>
      </c>
      <c r="E246" s="2">
        <f>[1]Source!I137</f>
        <v>1.7549999999999999</v>
      </c>
      <c r="F246" s="10">
        <f>[1]Source!AB137</f>
        <v>1426</v>
      </c>
      <c r="G246" s="10">
        <f>[1]Source!AB137*[1]Source!I137</f>
        <v>2502.6299999999997</v>
      </c>
      <c r="H246" s="10">
        <f>IF([1]Source!I137&lt;&gt;0,ROUND([1]Source!O137/[1]Source!I137,2),0)</f>
        <v>10082.049999999999</v>
      </c>
      <c r="I246" s="10">
        <f>[1]Source!O137</f>
        <v>17694</v>
      </c>
      <c r="T246">
        <f>[1]Source!O137</f>
        <v>17694</v>
      </c>
      <c r="U246">
        <f>[1]Source!P137</f>
        <v>17694</v>
      </c>
      <c r="V246">
        <f>[1]Source!S137</f>
        <v>0</v>
      </c>
      <c r="W246">
        <f>[1]Source!Q137</f>
        <v>0</v>
      </c>
      <c r="X246">
        <f>[1]Source!R137</f>
        <v>0</v>
      </c>
      <c r="Y246">
        <f>[1]Source!U137</f>
        <v>0</v>
      </c>
      <c r="Z246">
        <f>[1]Source!V137</f>
        <v>0</v>
      </c>
      <c r="AA246">
        <f>[1]Source!X137</f>
        <v>0</v>
      </c>
      <c r="AB246">
        <f>[1]Source!Y137</f>
        <v>0</v>
      </c>
    </row>
    <row r="247" spans="1:28" ht="14.25" x14ac:dyDescent="0.2">
      <c r="E247" s="2"/>
      <c r="F247" s="11">
        <f>[1]Source!AF137</f>
        <v>0</v>
      </c>
      <c r="G247" s="11">
        <f>[1]Source!AF137*[1]Source!I137</f>
        <v>0</v>
      </c>
      <c r="H247" s="11">
        <f>IF([1]Source!I137&lt;&gt;0,ROUND([1]Source!S137/[1]Source!I137,2),0)</f>
        <v>0</v>
      </c>
      <c r="I247" s="11">
        <f>[1]Source!S137</f>
        <v>0</v>
      </c>
    </row>
    <row r="248" spans="1:28" ht="63.75" x14ac:dyDescent="0.2">
      <c r="B248" s="12" t="s">
        <v>21</v>
      </c>
      <c r="C248" s="12" t="str">
        <f>[1]Source!BO137</f>
        <v>Письмо Минстроя №45824-ДВ/09 от 15.11.2018 на 4квартал 2018г.</v>
      </c>
    </row>
    <row r="249" spans="1:28" x14ac:dyDescent="0.2">
      <c r="B249" s="12" t="s">
        <v>24</v>
      </c>
      <c r="C249" s="12">
        <f>[1]Source!BC137</f>
        <v>7.07</v>
      </c>
    </row>
    <row r="250" spans="1:28" ht="28.5" x14ac:dyDescent="0.2">
      <c r="A250" s="8" t="str">
        <f>[1]Source!E139</f>
        <v>21</v>
      </c>
      <c r="B250" s="8" t="str">
        <f>[1]Source!G139</f>
        <v>Торкретирование огнеупорным раствором барабанов и коллекторов</v>
      </c>
      <c r="C250" s="8" t="s">
        <v>28</v>
      </c>
      <c r="D250" s="9" t="str">
        <f>[1]Source!H139</f>
        <v>м3</v>
      </c>
      <c r="E250" s="2">
        <f>[1]Source!I139</f>
        <v>0.1</v>
      </c>
      <c r="F250" s="10">
        <f>[1]Source!AB139</f>
        <v>13463</v>
      </c>
      <c r="G250" s="10">
        <f>[1]Source!AB139*[1]Source!I139</f>
        <v>1346.3000000000002</v>
      </c>
      <c r="H250" s="10">
        <f>IF([1]Source!I139&lt;&gt;0,ROUND([1]Source!O139/[1]Source!I139,2),0)</f>
        <v>95180</v>
      </c>
      <c r="I250" s="10">
        <f>[1]Source!O139</f>
        <v>9518</v>
      </c>
      <c r="T250">
        <f>[1]Source!O139</f>
        <v>9518</v>
      </c>
      <c r="U250">
        <f>[1]Source!P139</f>
        <v>5704</v>
      </c>
      <c r="V250">
        <f>[1]Source!S139</f>
        <v>274</v>
      </c>
      <c r="W250">
        <f>[1]Source!Q139</f>
        <v>3540</v>
      </c>
      <c r="X250">
        <f>[1]Source!R139</f>
        <v>349</v>
      </c>
      <c r="Y250">
        <f>[1]Source!U139</f>
        <v>4.3153174999999999</v>
      </c>
      <c r="Z250">
        <f>[1]Source!V139</f>
        <v>0</v>
      </c>
      <c r="AA250">
        <f>[1]Source!X139</f>
        <v>654</v>
      </c>
      <c r="AB250">
        <f>[1]Source!Y139</f>
        <v>399</v>
      </c>
    </row>
    <row r="251" spans="1:28" ht="14.25" x14ac:dyDescent="0.2">
      <c r="E251" s="2"/>
      <c r="F251" s="11">
        <f>[1]Source!AF139</f>
        <v>388</v>
      </c>
      <c r="G251" s="11">
        <f>[1]Source!AF139*[1]Source!I139</f>
        <v>38.800000000000004</v>
      </c>
      <c r="H251" s="11">
        <f>IF([1]Source!I139&lt;&gt;0,ROUND([1]Source!S139/[1]Source!I139,2),0)</f>
        <v>2740</v>
      </c>
      <c r="I251" s="11">
        <f>[1]Source!S139</f>
        <v>274</v>
      </c>
    </row>
    <row r="252" spans="1:28" ht="63.75" x14ac:dyDescent="0.2">
      <c r="B252" s="12" t="s">
        <v>21</v>
      </c>
      <c r="C252" s="12" t="str">
        <f>[1]Source!BO139</f>
        <v>Письмо Минстроя №45824-ДВ/09 от 15.11.2018 на 4квартал 2018г.</v>
      </c>
    </row>
    <row r="253" spans="1:28" x14ac:dyDescent="0.2">
      <c r="B253" s="12" t="s">
        <v>22</v>
      </c>
      <c r="C253" s="12">
        <f>[1]Source!BA139</f>
        <v>7.07</v>
      </c>
    </row>
    <row r="254" spans="1:28" x14ac:dyDescent="0.2">
      <c r="B254" s="12" t="s">
        <v>23</v>
      </c>
      <c r="C254" s="12">
        <f>[1]Source!BB139</f>
        <v>7.07</v>
      </c>
    </row>
    <row r="255" spans="1:28" x14ac:dyDescent="0.2">
      <c r="B255" s="12" t="s">
        <v>24</v>
      </c>
      <c r="C255" s="12">
        <f>[1]Source!BC139</f>
        <v>7.07</v>
      </c>
    </row>
    <row r="256" spans="1:28" x14ac:dyDescent="0.2">
      <c r="B256" s="12" t="s">
        <v>25</v>
      </c>
      <c r="C256" s="12">
        <f>[1]Source!BS139</f>
        <v>7.07</v>
      </c>
    </row>
    <row r="257" spans="1:28" x14ac:dyDescent="0.2">
      <c r="B257" s="12" t="s">
        <v>31</v>
      </c>
      <c r="C257" s="29" t="s">
        <v>49</v>
      </c>
      <c r="D257" s="29"/>
      <c r="E257" s="29"/>
      <c r="F257" s="29"/>
      <c r="G257" s="29"/>
      <c r="H257" s="29"/>
      <c r="I257" s="29"/>
    </row>
    <row r="258" spans="1:28" x14ac:dyDescent="0.2">
      <c r="B258" s="12" t="s">
        <v>33</v>
      </c>
      <c r="C258" s="29" t="s">
        <v>49</v>
      </c>
      <c r="D258" s="29"/>
      <c r="E258" s="29"/>
      <c r="F258" s="29"/>
      <c r="G258" s="29"/>
      <c r="H258" s="29"/>
      <c r="I258" s="29"/>
    </row>
    <row r="259" spans="1:28" x14ac:dyDescent="0.2">
      <c r="B259" s="12" t="s">
        <v>34</v>
      </c>
      <c r="C259" s="29" t="s">
        <v>50</v>
      </c>
      <c r="D259" s="29"/>
      <c r="E259" s="29"/>
      <c r="F259" s="29"/>
      <c r="G259" s="29"/>
      <c r="H259" s="29"/>
      <c r="I259" s="29"/>
    </row>
    <row r="260" spans="1:28" x14ac:dyDescent="0.2">
      <c r="B260" s="12" t="s">
        <v>35</v>
      </c>
      <c r="C260" s="29" t="s">
        <v>50</v>
      </c>
      <c r="D260" s="29"/>
      <c r="E260" s="29"/>
      <c r="F260" s="29"/>
      <c r="G260" s="29"/>
      <c r="H260" s="29"/>
      <c r="I260" s="29"/>
    </row>
    <row r="261" spans="1:28" x14ac:dyDescent="0.2">
      <c r="B261" s="12" t="s">
        <v>36</v>
      </c>
      <c r="C261" s="29" t="s">
        <v>49</v>
      </c>
      <c r="D261" s="29"/>
      <c r="E261" s="29"/>
      <c r="F261" s="29"/>
      <c r="G261" s="29"/>
      <c r="H261" s="29"/>
      <c r="I261" s="29"/>
    </row>
    <row r="262" spans="1:28" ht="42.75" x14ac:dyDescent="0.2">
      <c r="A262" s="8" t="str">
        <f>[1]Source!E141</f>
        <v>22</v>
      </c>
      <c r="B262" s="8" t="str">
        <f>[1]Source!G141</f>
        <v>Уплотнительная обмазка поверхности котлов раствором огнеупорным (состав ОРГРЭС)</v>
      </c>
      <c r="C262" s="8" t="s">
        <v>37</v>
      </c>
      <c r="D262" s="9" t="str">
        <f>[1]Source!H141</f>
        <v>100 м2</v>
      </c>
      <c r="E262" s="2">
        <f>[1]Source!I141</f>
        <v>0.3</v>
      </c>
      <c r="F262" s="10">
        <f>[1]Source!AB141</f>
        <v>9260</v>
      </c>
      <c r="G262" s="10">
        <f>[1]Source!AB141*[1]Source!I141</f>
        <v>2778</v>
      </c>
      <c r="H262" s="10">
        <f>IF([1]Source!I141&lt;&gt;0,ROUND([1]Source!O141/[1]Source!I141,2),0)</f>
        <v>65470</v>
      </c>
      <c r="I262" s="10">
        <f>[1]Source!O141</f>
        <v>19641</v>
      </c>
      <c r="T262">
        <f>[1]Source!O141</f>
        <v>19641</v>
      </c>
      <c r="U262">
        <f>[1]Source!P141</f>
        <v>14463</v>
      </c>
      <c r="V262">
        <f>[1]Source!S141</f>
        <v>3203</v>
      </c>
      <c r="W262">
        <f>[1]Source!Q141</f>
        <v>1975</v>
      </c>
      <c r="X262">
        <f>[1]Source!R141</f>
        <v>238</v>
      </c>
      <c r="Y262">
        <f>[1]Source!U141</f>
        <v>49.038299999999992</v>
      </c>
      <c r="Z262">
        <f>[1]Source!V141</f>
        <v>0</v>
      </c>
      <c r="AA262">
        <f>[1]Source!X141</f>
        <v>3613</v>
      </c>
      <c r="AB262">
        <f>[1]Source!Y141</f>
        <v>2202</v>
      </c>
    </row>
    <row r="263" spans="1:28" ht="14.25" x14ac:dyDescent="0.2">
      <c r="E263" s="2"/>
      <c r="F263" s="11">
        <f>[1]Source!AF141</f>
        <v>1510</v>
      </c>
      <c r="G263" s="11">
        <f>[1]Source!AF141*[1]Source!I141</f>
        <v>453</v>
      </c>
      <c r="H263" s="11">
        <f>IF([1]Source!I141&lt;&gt;0,ROUND([1]Source!S141/[1]Source!I141,2),0)</f>
        <v>10676.67</v>
      </c>
      <c r="I263" s="11">
        <f>[1]Source!S141</f>
        <v>3203</v>
      </c>
    </row>
    <row r="264" spans="1:28" x14ac:dyDescent="0.2">
      <c r="B264" s="12" t="str">
        <f>"Объем: "&amp;[1]Source!I141&amp;"=30/"&amp;"100"</f>
        <v>Объем: 0,3=30/100</v>
      </c>
    </row>
    <row r="265" spans="1:28" ht="63.75" x14ac:dyDescent="0.2">
      <c r="B265" s="12" t="s">
        <v>21</v>
      </c>
      <c r="C265" s="12" t="str">
        <f>[1]Source!BO141</f>
        <v>Письмо Минстроя №45824-ДВ/09 от 15.11.2018 на 4квартал 2018г.</v>
      </c>
    </row>
    <row r="266" spans="1:28" x14ac:dyDescent="0.2">
      <c r="B266" s="12" t="s">
        <v>22</v>
      </c>
      <c r="C266" s="12">
        <f>[1]Source!BA141</f>
        <v>7.07</v>
      </c>
    </row>
    <row r="267" spans="1:28" x14ac:dyDescent="0.2">
      <c r="B267" s="12" t="s">
        <v>23</v>
      </c>
      <c r="C267" s="12">
        <f>[1]Source!BB141</f>
        <v>7.07</v>
      </c>
    </row>
    <row r="268" spans="1:28" x14ac:dyDescent="0.2">
      <c r="B268" s="12" t="s">
        <v>24</v>
      </c>
      <c r="C268" s="12">
        <f>[1]Source!BC141</f>
        <v>7.07</v>
      </c>
    </row>
    <row r="269" spans="1:28" x14ac:dyDescent="0.2">
      <c r="B269" s="12" t="s">
        <v>25</v>
      </c>
      <c r="C269" s="12">
        <f>[1]Source!BS141</f>
        <v>7.07</v>
      </c>
    </row>
    <row r="270" spans="1:28" x14ac:dyDescent="0.2">
      <c r="B270" s="12" t="s">
        <v>31</v>
      </c>
      <c r="C270" s="29" t="s">
        <v>49</v>
      </c>
      <c r="D270" s="29"/>
      <c r="E270" s="29"/>
      <c r="F270" s="29"/>
      <c r="G270" s="29"/>
      <c r="H270" s="29"/>
      <c r="I270" s="29"/>
    </row>
    <row r="271" spans="1:28" x14ac:dyDescent="0.2">
      <c r="B271" s="12" t="s">
        <v>33</v>
      </c>
      <c r="C271" s="29" t="s">
        <v>49</v>
      </c>
      <c r="D271" s="29"/>
      <c r="E271" s="29"/>
      <c r="F271" s="29"/>
      <c r="G271" s="29"/>
      <c r="H271" s="29"/>
      <c r="I271" s="29"/>
    </row>
    <row r="272" spans="1:28" x14ac:dyDescent="0.2">
      <c r="B272" s="12" t="s">
        <v>34</v>
      </c>
      <c r="C272" s="29" t="s">
        <v>50</v>
      </c>
      <c r="D272" s="29"/>
      <c r="E272" s="29"/>
      <c r="F272" s="29"/>
      <c r="G272" s="29"/>
      <c r="H272" s="29"/>
      <c r="I272" s="29"/>
    </row>
    <row r="273" spans="1:28" x14ac:dyDescent="0.2">
      <c r="B273" s="12" t="s">
        <v>35</v>
      </c>
      <c r="C273" s="29" t="s">
        <v>50</v>
      </c>
      <c r="D273" s="29"/>
      <c r="E273" s="29"/>
      <c r="F273" s="29"/>
      <c r="G273" s="29"/>
      <c r="H273" s="29"/>
      <c r="I273" s="29"/>
    </row>
    <row r="274" spans="1:28" x14ac:dyDescent="0.2">
      <c r="B274" s="12" t="s">
        <v>36</v>
      </c>
      <c r="C274" s="29" t="s">
        <v>49</v>
      </c>
      <c r="D274" s="29"/>
      <c r="E274" s="29"/>
      <c r="F274" s="29"/>
      <c r="G274" s="29"/>
      <c r="H274" s="29"/>
      <c r="I274" s="29"/>
    </row>
    <row r="275" spans="1:28" ht="42.75" x14ac:dyDescent="0.2">
      <c r="A275" s="8" t="str">
        <f>[1]Source!E143</f>
        <v>23</v>
      </c>
      <c r="B275" s="8" t="str">
        <f>[1]Source!G143</f>
        <v>Порошок шамотный марки ПШК крупного помола</v>
      </c>
      <c r="C275" s="8" t="s">
        <v>56</v>
      </c>
      <c r="D275" s="9" t="str">
        <f>[1]Source!H143</f>
        <v>т</v>
      </c>
      <c r="E275" s="2">
        <f>[1]Source!I143</f>
        <v>0.3</v>
      </c>
      <c r="F275" s="10">
        <f>[1]Source!AB143</f>
        <v>519</v>
      </c>
      <c r="G275" s="10">
        <f>[1]Source!AB143*[1]Source!I143</f>
        <v>155.69999999999999</v>
      </c>
      <c r="H275" s="10">
        <f>IF([1]Source!I143&lt;&gt;0,ROUND([1]Source!O143/[1]Source!I143,2),0)</f>
        <v>3670</v>
      </c>
      <c r="I275" s="10">
        <f>[1]Source!O143</f>
        <v>1101</v>
      </c>
      <c r="T275">
        <f>[1]Source!O143</f>
        <v>1101</v>
      </c>
      <c r="U275">
        <f>[1]Source!P143</f>
        <v>1101</v>
      </c>
      <c r="V275">
        <f>[1]Source!S143</f>
        <v>0</v>
      </c>
      <c r="W275">
        <f>[1]Source!Q143</f>
        <v>0</v>
      </c>
      <c r="X275">
        <f>[1]Source!R143</f>
        <v>0</v>
      </c>
      <c r="Y275">
        <f>[1]Source!U143</f>
        <v>0</v>
      </c>
      <c r="Z275">
        <f>[1]Source!V143</f>
        <v>0</v>
      </c>
      <c r="AA275">
        <f>[1]Source!X143</f>
        <v>0</v>
      </c>
      <c r="AB275">
        <f>[1]Source!Y143</f>
        <v>0</v>
      </c>
    </row>
    <row r="276" spans="1:28" ht="14.25" x14ac:dyDescent="0.2">
      <c r="E276" s="2"/>
      <c r="F276" s="11">
        <f>[1]Source!AF143</f>
        <v>0</v>
      </c>
      <c r="G276" s="11">
        <f>[1]Source!AF143*[1]Source!I143</f>
        <v>0</v>
      </c>
      <c r="H276" s="11">
        <f>IF([1]Source!I143&lt;&gt;0,ROUND([1]Source!S143/[1]Source!I143,2),0)</f>
        <v>0</v>
      </c>
      <c r="I276" s="11">
        <f>[1]Source!S143</f>
        <v>0</v>
      </c>
    </row>
    <row r="277" spans="1:28" ht="63.75" x14ac:dyDescent="0.2">
      <c r="B277" s="12" t="s">
        <v>21</v>
      </c>
      <c r="C277" s="12" t="str">
        <f>[1]Source!BO143</f>
        <v>Письмо Минстроя №45824-ДВ/09 от 15.11.2018 на 4квартал 2018г.</v>
      </c>
    </row>
    <row r="278" spans="1:28" x14ac:dyDescent="0.2">
      <c r="B278" s="12" t="s">
        <v>24</v>
      </c>
      <c r="C278" s="12">
        <f>[1]Source!BC143</f>
        <v>7.07</v>
      </c>
    </row>
    <row r="279" spans="1:28" ht="42.75" x14ac:dyDescent="0.2">
      <c r="A279" s="8" t="str">
        <f>[1]Source!E145</f>
        <v>24</v>
      </c>
      <c r="B279" s="8" t="str">
        <f>[1]Source!G145</f>
        <v>Кладка элементов тепловых агрегатов из обыкновенного глиняного кирпича стен прямых, массивов и выстилок</v>
      </c>
      <c r="C279" s="8" t="s">
        <v>57</v>
      </c>
      <c r="D279" s="9" t="str">
        <f>[1]Source!H145</f>
        <v>м3</v>
      </c>
      <c r="E279" s="2">
        <f>[1]Source!I145</f>
        <v>14.7</v>
      </c>
      <c r="F279" s="10">
        <f>[1]Source!AB145</f>
        <v>755</v>
      </c>
      <c r="G279" s="10">
        <f>[1]Source!AB145*[1]Source!I145</f>
        <v>11098.5</v>
      </c>
      <c r="H279" s="10">
        <f>IF([1]Source!I145&lt;&gt;0,ROUND([1]Source!O145/[1]Source!I145,2),0)</f>
        <v>5337.82</v>
      </c>
      <c r="I279" s="10">
        <f>[1]Source!O145</f>
        <v>78466</v>
      </c>
      <c r="T279">
        <f>[1]Source!O145</f>
        <v>78466</v>
      </c>
      <c r="U279">
        <f>[1]Source!P145</f>
        <v>17356</v>
      </c>
      <c r="V279">
        <f>[1]Source!S145</f>
        <v>13511</v>
      </c>
      <c r="W279">
        <f>[1]Source!Q145</f>
        <v>47599</v>
      </c>
      <c r="X279">
        <f>[1]Source!R145</f>
        <v>5508</v>
      </c>
      <c r="Y279">
        <f>[1]Source!U145</f>
        <v>251.17448999999993</v>
      </c>
      <c r="Z279">
        <f>[1]Source!V145</f>
        <v>0</v>
      </c>
      <c r="AA279">
        <f>[1]Source!X145</f>
        <v>19970</v>
      </c>
      <c r="AB279">
        <f>[1]Source!Y145</f>
        <v>12172</v>
      </c>
    </row>
    <row r="280" spans="1:28" ht="14.25" x14ac:dyDescent="0.2">
      <c r="E280" s="2"/>
      <c r="F280" s="11">
        <f>[1]Source!AF145</f>
        <v>130</v>
      </c>
      <c r="G280" s="11">
        <f>[1]Source!AF145*[1]Source!I145</f>
        <v>1911</v>
      </c>
      <c r="H280" s="11">
        <f>IF([1]Source!I145&lt;&gt;0,ROUND([1]Source!S145/[1]Source!I145,2),0)</f>
        <v>919.12</v>
      </c>
      <c r="I280" s="11">
        <f>[1]Source!S145</f>
        <v>13511</v>
      </c>
    </row>
    <row r="281" spans="1:28" ht="63.75" x14ac:dyDescent="0.2">
      <c r="B281" s="12" t="s">
        <v>21</v>
      </c>
      <c r="C281" s="12" t="str">
        <f>[1]Source!BO145</f>
        <v>Письмо Минстроя №45824-ДВ/09 от 15.11.2018 на 4квартал 2018г.</v>
      </c>
    </row>
    <row r="282" spans="1:28" x14ac:dyDescent="0.2">
      <c r="B282" s="12" t="s">
        <v>22</v>
      </c>
      <c r="C282" s="12">
        <f>[1]Source!BA145</f>
        <v>7.07</v>
      </c>
    </row>
    <row r="283" spans="1:28" x14ac:dyDescent="0.2">
      <c r="B283" s="12" t="s">
        <v>23</v>
      </c>
      <c r="C283" s="12">
        <f>[1]Source!BB145</f>
        <v>7.07</v>
      </c>
    </row>
    <row r="284" spans="1:28" x14ac:dyDescent="0.2">
      <c r="B284" s="12" t="s">
        <v>24</v>
      </c>
      <c r="C284" s="12">
        <f>[1]Source!BC145</f>
        <v>7.07</v>
      </c>
    </row>
    <row r="285" spans="1:28" x14ac:dyDescent="0.2">
      <c r="B285" s="12" t="s">
        <v>25</v>
      </c>
      <c r="C285" s="12">
        <f>[1]Source!BS145</f>
        <v>7.07</v>
      </c>
    </row>
    <row r="286" spans="1:28" x14ac:dyDescent="0.2">
      <c r="B286" s="12" t="s">
        <v>31</v>
      </c>
      <c r="C286" s="29" t="s">
        <v>49</v>
      </c>
      <c r="D286" s="29"/>
      <c r="E286" s="29"/>
      <c r="F286" s="29"/>
      <c r="G286" s="29"/>
      <c r="H286" s="29"/>
      <c r="I286" s="29"/>
    </row>
    <row r="287" spans="1:28" x14ac:dyDescent="0.2">
      <c r="B287" s="12" t="s">
        <v>33</v>
      </c>
      <c r="C287" s="29" t="s">
        <v>49</v>
      </c>
      <c r="D287" s="29"/>
      <c r="E287" s="29"/>
      <c r="F287" s="29"/>
      <c r="G287" s="29"/>
      <c r="H287" s="29"/>
      <c r="I287" s="29"/>
    </row>
    <row r="288" spans="1:28" x14ac:dyDescent="0.2">
      <c r="B288" s="12" t="s">
        <v>34</v>
      </c>
      <c r="C288" s="29" t="s">
        <v>50</v>
      </c>
      <c r="D288" s="29"/>
      <c r="E288" s="29"/>
      <c r="F288" s="29"/>
      <c r="G288" s="29"/>
      <c r="H288" s="29"/>
      <c r="I288" s="29"/>
    </row>
    <row r="289" spans="1:28" x14ac:dyDescent="0.2">
      <c r="B289" s="12" t="s">
        <v>35</v>
      </c>
      <c r="C289" s="29" t="s">
        <v>50</v>
      </c>
      <c r="D289" s="29"/>
      <c r="E289" s="29"/>
      <c r="F289" s="29"/>
      <c r="G289" s="29"/>
      <c r="H289" s="29"/>
      <c r="I289" s="29"/>
    </row>
    <row r="290" spans="1:28" x14ac:dyDescent="0.2">
      <c r="B290" s="12" t="s">
        <v>36</v>
      </c>
      <c r="C290" s="29" t="s">
        <v>49</v>
      </c>
      <c r="D290" s="29"/>
      <c r="E290" s="29"/>
      <c r="F290" s="29"/>
      <c r="G290" s="29"/>
      <c r="H290" s="29"/>
      <c r="I290" s="29"/>
    </row>
    <row r="291" spans="1:28" ht="42.75" x14ac:dyDescent="0.2">
      <c r="A291" s="8" t="str">
        <f>[1]Source!E147</f>
        <v>25</v>
      </c>
      <c r="B291" s="8" t="str">
        <f>[1]Source!G147</f>
        <v>Кирпич керамический лицевой, размером 250х120х65 мм, марка 150</v>
      </c>
      <c r="C291" s="8" t="s">
        <v>58</v>
      </c>
      <c r="D291" s="9" t="str">
        <f>[1]Source!H147</f>
        <v>1000 шт.</v>
      </c>
      <c r="E291" s="2">
        <f>[1]Source!I147</f>
        <v>6.468</v>
      </c>
      <c r="F291" s="10">
        <f>[1]Source!AB147</f>
        <v>2045</v>
      </c>
      <c r="G291" s="10">
        <f>[1]Source!AB147*[1]Source!I147</f>
        <v>13227.06</v>
      </c>
      <c r="H291" s="10">
        <f>IF([1]Source!I147&lt;&gt;0,ROUND([1]Source!O147/[1]Source!I147,2),0)</f>
        <v>14458.1</v>
      </c>
      <c r="I291" s="10">
        <f>[1]Source!O147</f>
        <v>93515</v>
      </c>
      <c r="T291">
        <f>[1]Source!O147</f>
        <v>93515</v>
      </c>
      <c r="U291">
        <f>[1]Source!P147</f>
        <v>93515</v>
      </c>
      <c r="V291">
        <f>[1]Source!S147</f>
        <v>0</v>
      </c>
      <c r="W291">
        <f>[1]Source!Q147</f>
        <v>0</v>
      </c>
      <c r="X291">
        <f>[1]Source!R147</f>
        <v>0</v>
      </c>
      <c r="Y291">
        <f>[1]Source!U147</f>
        <v>0</v>
      </c>
      <c r="Z291">
        <f>[1]Source!V147</f>
        <v>0</v>
      </c>
      <c r="AA291">
        <f>[1]Source!X147</f>
        <v>0</v>
      </c>
      <c r="AB291">
        <f>[1]Source!Y147</f>
        <v>0</v>
      </c>
    </row>
    <row r="292" spans="1:28" ht="14.25" x14ac:dyDescent="0.2">
      <c r="E292" s="2"/>
      <c r="F292" s="11">
        <f>[1]Source!AF147</f>
        <v>0</v>
      </c>
      <c r="G292" s="11">
        <f>[1]Source!AF147*[1]Source!I147</f>
        <v>0</v>
      </c>
      <c r="H292" s="11">
        <f>IF([1]Source!I147&lt;&gt;0,ROUND([1]Source!S147/[1]Source!I147,2),0)</f>
        <v>0</v>
      </c>
      <c r="I292" s="11">
        <f>[1]Source!S147</f>
        <v>0</v>
      </c>
    </row>
    <row r="293" spans="1:28" x14ac:dyDescent="0.2">
      <c r="B293" s="12" t="str">
        <f>"Объем: "&amp;[1]Source!I147&amp;"=6468/"&amp;"1000"</f>
        <v>Объем: 6,468=6468/1000</v>
      </c>
    </row>
    <row r="294" spans="1:28" ht="63.75" x14ac:dyDescent="0.2">
      <c r="B294" s="12" t="s">
        <v>21</v>
      </c>
      <c r="C294" s="12" t="str">
        <f>[1]Source!BO147</f>
        <v>Письмо Минстроя №45824-ДВ/09 от 15.11.2018 на 4квартал 2018г.</v>
      </c>
    </row>
    <row r="295" spans="1:28" x14ac:dyDescent="0.2">
      <c r="B295" s="12" t="s">
        <v>24</v>
      </c>
      <c r="C295" s="12">
        <f>[1]Source!BC147</f>
        <v>7.07</v>
      </c>
    </row>
    <row r="296" spans="1:28" ht="28.5" x14ac:dyDescent="0.2">
      <c r="A296" s="8" t="str">
        <f>[1]Source!E149</f>
        <v>26</v>
      </c>
      <c r="B296" s="8" t="str">
        <f>[1]Source!G149</f>
        <v>Изоляция кладки печей, котлов, трубопроводов асбестовым шнуром</v>
      </c>
      <c r="C296" s="8" t="s">
        <v>39</v>
      </c>
      <c r="D296" s="9" t="str">
        <f>[1]Source!H149</f>
        <v>100 кг</v>
      </c>
      <c r="E296" s="2">
        <f>[1]Source!I149</f>
        <v>0.8</v>
      </c>
      <c r="F296" s="10">
        <f>[1]Source!AB149</f>
        <v>8932</v>
      </c>
      <c r="G296" s="10">
        <f>[1]Source!AB149*[1]Source!I149</f>
        <v>7145.6</v>
      </c>
      <c r="H296" s="10">
        <f>IF([1]Source!I149&lt;&gt;0,ROUND([1]Source!O149/[1]Source!I149,2),0)</f>
        <v>63150</v>
      </c>
      <c r="I296" s="10">
        <f>[1]Source!O149</f>
        <v>50520</v>
      </c>
      <c r="T296">
        <f>[1]Source!O149</f>
        <v>50520</v>
      </c>
      <c r="U296">
        <f>[1]Source!P149</f>
        <v>49366</v>
      </c>
      <c r="V296">
        <f>[1]Source!S149</f>
        <v>1086</v>
      </c>
      <c r="W296">
        <f>[1]Source!Q149</f>
        <v>68</v>
      </c>
      <c r="X296">
        <f>[1]Source!R149</f>
        <v>6</v>
      </c>
      <c r="Y296">
        <f>[1]Source!U149</f>
        <v>20.13374</v>
      </c>
      <c r="Z296">
        <f>[1]Source!V149</f>
        <v>0</v>
      </c>
      <c r="AA296">
        <f>[1]Source!X149</f>
        <v>1147</v>
      </c>
      <c r="AB296">
        <f>[1]Source!Y149</f>
        <v>699</v>
      </c>
    </row>
    <row r="297" spans="1:28" ht="14.25" x14ac:dyDescent="0.2">
      <c r="E297" s="2"/>
      <c r="F297" s="11">
        <f>[1]Source!AF149</f>
        <v>192</v>
      </c>
      <c r="G297" s="11">
        <f>[1]Source!AF149*[1]Source!I149</f>
        <v>153.60000000000002</v>
      </c>
      <c r="H297" s="11">
        <f>IF([1]Source!I149&lt;&gt;0,ROUND([1]Source!S149/[1]Source!I149,2),0)</f>
        <v>1357.5</v>
      </c>
      <c r="I297" s="11">
        <f>[1]Source!S149</f>
        <v>1086</v>
      </c>
    </row>
    <row r="298" spans="1:28" x14ac:dyDescent="0.2">
      <c r="B298" s="12" t="str">
        <f>"Объем: "&amp;[1]Source!I149&amp;"=80/"&amp;"100"</f>
        <v>Объем: 0,8=80/100</v>
      </c>
    </row>
    <row r="299" spans="1:28" ht="63.75" x14ac:dyDescent="0.2">
      <c r="B299" s="12" t="s">
        <v>21</v>
      </c>
      <c r="C299" s="12" t="str">
        <f>[1]Source!BO149</f>
        <v>Письмо Минстроя №45824-ДВ/09 от 15.11.2018 на 4квартал 2018г.</v>
      </c>
    </row>
    <row r="300" spans="1:28" x14ac:dyDescent="0.2">
      <c r="B300" s="12" t="s">
        <v>22</v>
      </c>
      <c r="C300" s="12">
        <f>[1]Source!BA149</f>
        <v>7.07</v>
      </c>
    </row>
    <row r="301" spans="1:28" x14ac:dyDescent="0.2">
      <c r="B301" s="12" t="s">
        <v>23</v>
      </c>
      <c r="C301" s="12">
        <f>[1]Source!BB149</f>
        <v>7.07</v>
      </c>
    </row>
    <row r="302" spans="1:28" x14ac:dyDescent="0.2">
      <c r="B302" s="12" t="s">
        <v>24</v>
      </c>
      <c r="C302" s="12">
        <f>[1]Source!BC149</f>
        <v>7.07</v>
      </c>
    </row>
    <row r="303" spans="1:28" x14ac:dyDescent="0.2">
      <c r="B303" s="12" t="s">
        <v>25</v>
      </c>
      <c r="C303" s="12">
        <f>[1]Source!BS149</f>
        <v>7.07</v>
      </c>
    </row>
    <row r="304" spans="1:28" x14ac:dyDescent="0.2">
      <c r="B304" s="12" t="s">
        <v>31</v>
      </c>
      <c r="C304" s="29" t="s">
        <v>49</v>
      </c>
      <c r="D304" s="29"/>
      <c r="E304" s="29"/>
      <c r="F304" s="29"/>
      <c r="G304" s="29"/>
      <c r="H304" s="29"/>
      <c r="I304" s="29"/>
    </row>
    <row r="305" spans="1:28" x14ac:dyDescent="0.2">
      <c r="B305" s="12" t="s">
        <v>33</v>
      </c>
      <c r="C305" s="29" t="s">
        <v>49</v>
      </c>
      <c r="D305" s="29"/>
      <c r="E305" s="29"/>
      <c r="F305" s="29"/>
      <c r="G305" s="29"/>
      <c r="H305" s="29"/>
      <c r="I305" s="29"/>
    </row>
    <row r="306" spans="1:28" x14ac:dyDescent="0.2">
      <c r="B306" s="12" t="s">
        <v>34</v>
      </c>
      <c r="C306" s="29" t="s">
        <v>50</v>
      </c>
      <c r="D306" s="29"/>
      <c r="E306" s="29"/>
      <c r="F306" s="29"/>
      <c r="G306" s="29"/>
      <c r="H306" s="29"/>
      <c r="I306" s="29"/>
    </row>
    <row r="307" spans="1:28" x14ac:dyDescent="0.2">
      <c r="B307" s="12" t="s">
        <v>35</v>
      </c>
      <c r="C307" s="29" t="s">
        <v>50</v>
      </c>
      <c r="D307" s="29"/>
      <c r="E307" s="29"/>
      <c r="F307" s="29"/>
      <c r="G307" s="29"/>
      <c r="H307" s="29"/>
      <c r="I307" s="29"/>
    </row>
    <row r="308" spans="1:28" x14ac:dyDescent="0.2">
      <c r="B308" s="12" t="s">
        <v>36</v>
      </c>
      <c r="C308" s="29" t="s">
        <v>49</v>
      </c>
      <c r="D308" s="29"/>
      <c r="E308" s="29"/>
      <c r="F308" s="29"/>
      <c r="G308" s="29"/>
      <c r="H308" s="29"/>
      <c r="I308" s="29"/>
    </row>
    <row r="310" spans="1:28" ht="15" x14ac:dyDescent="0.25">
      <c r="A310" s="13"/>
      <c r="B310" s="27" t="str">
        <f>CONCATENATE("Итого по разделу: ",IF([1]Source!G151&lt;&gt;"Новый раздел", [1]Source!G151, ""))</f>
        <v>Итого по разделу: обмуровочные работы</v>
      </c>
      <c r="C310" s="27"/>
      <c r="D310" s="27"/>
      <c r="E310" s="27"/>
      <c r="F310" s="27"/>
      <c r="G310" s="13"/>
      <c r="H310" s="13"/>
      <c r="I310" s="14">
        <f>IF(SUM(T201:T309)=0, "-", SUM(T201:T309))</f>
        <v>559736</v>
      </c>
    </row>
    <row r="311" spans="1:28" ht="15" x14ac:dyDescent="0.25">
      <c r="A311" s="13"/>
      <c r="B311" s="13"/>
      <c r="C311" s="13"/>
      <c r="D311" s="13"/>
      <c r="E311" s="13"/>
      <c r="F311" s="13"/>
      <c r="G311" s="13"/>
      <c r="H311" s="13"/>
      <c r="I311" s="15">
        <f>IF(SUM(V201:V309)=0, "-", SUM(V201:V309))</f>
        <v>42185</v>
      </c>
    </row>
    <row r="315" spans="1:28" ht="16.5" x14ac:dyDescent="0.25">
      <c r="A315" s="28" t="str">
        <f>CONCATENATE("Раздел: ",IF([1]Source!G180&lt;&gt;"Новый раздел", [1]Source!G180, ""))</f>
        <v>Раздел: материалы неучтенные ценником</v>
      </c>
      <c r="B315" s="28"/>
      <c r="C315" s="28"/>
      <c r="D315" s="28"/>
      <c r="E315" s="28"/>
      <c r="F315" s="28"/>
      <c r="G315" s="28"/>
      <c r="H315" s="28"/>
      <c r="I315" s="28"/>
    </row>
    <row r="316" spans="1:28" ht="68.25" x14ac:dyDescent="0.2">
      <c r="A316" s="8" t="str">
        <f>[1]Source!E185</f>
        <v>27</v>
      </c>
      <c r="B316" s="8" t="s">
        <v>59</v>
      </c>
      <c r="C316" s="8" t="s">
        <v>60</v>
      </c>
      <c r="D316" s="9" t="str">
        <f>[1]Source!H185</f>
        <v>1 копмлект</v>
      </c>
      <c r="E316" s="2">
        <f>[1]Source!I185</f>
        <v>1</v>
      </c>
      <c r="F316" s="10">
        <f>[1]Source!AB185</f>
        <v>137847</v>
      </c>
      <c r="G316" s="10">
        <f>[1]Source!AB185*[1]Source!I185</f>
        <v>137847</v>
      </c>
      <c r="H316" s="10">
        <f>IF([1]Source!I185&lt;&gt;0,ROUND([1]Source!O185/[1]Source!I185,2),0)</f>
        <v>974578</v>
      </c>
      <c r="I316" s="10">
        <f>[1]Source!O185</f>
        <v>974578</v>
      </c>
      <c r="T316">
        <f>[1]Source!O185</f>
        <v>974578</v>
      </c>
      <c r="U316">
        <f>[1]Source!P185</f>
        <v>974578</v>
      </c>
      <c r="V316">
        <f>[1]Source!S185</f>
        <v>0</v>
      </c>
      <c r="W316">
        <f>[1]Source!Q185</f>
        <v>0</v>
      </c>
      <c r="X316">
        <f>[1]Source!R185</f>
        <v>0</v>
      </c>
      <c r="Y316">
        <f>[1]Source!U185</f>
        <v>0</v>
      </c>
      <c r="Z316">
        <f>[1]Source!V185</f>
        <v>0</v>
      </c>
      <c r="AA316">
        <f>[1]Source!X185</f>
        <v>0</v>
      </c>
      <c r="AB316">
        <f>[1]Source!Y185</f>
        <v>0</v>
      </c>
    </row>
    <row r="317" spans="1:28" ht="14.25" x14ac:dyDescent="0.2">
      <c r="E317" s="2"/>
      <c r="F317" s="11">
        <f>[1]Source!AF185</f>
        <v>0</v>
      </c>
      <c r="G317" s="11">
        <f>[1]Source!AF185*[1]Source!I185</f>
        <v>0</v>
      </c>
      <c r="H317" s="11">
        <f>IF([1]Source!I185&lt;&gt;0,ROUND([1]Source!S185/[1]Source!I185,2),0)</f>
        <v>0</v>
      </c>
      <c r="I317" s="11">
        <f>[1]Source!S185</f>
        <v>0</v>
      </c>
    </row>
    <row r="318" spans="1:28" ht="63.75" x14ac:dyDescent="0.2">
      <c r="B318" s="12" t="s">
        <v>21</v>
      </c>
      <c r="C318" s="12" t="str">
        <f>[1]Source!BO185</f>
        <v>Письмо Минстроя №45824-ДВ/09 от 15.11.2018 на 4квартал 2018г.</v>
      </c>
    </row>
    <row r="319" spans="1:28" x14ac:dyDescent="0.2">
      <c r="B319" s="12" t="s">
        <v>24</v>
      </c>
      <c r="C319" s="12">
        <f>[1]Source!BC185</f>
        <v>7.07</v>
      </c>
    </row>
    <row r="321" spans="1:28" ht="15" x14ac:dyDescent="0.25">
      <c r="A321" s="13"/>
      <c r="B321" s="27" t="str">
        <f>CONCATENATE("Итого по разделу: ",IF([1]Source!G187&lt;&gt;"Новый раздел", [1]Source!G187, ""))</f>
        <v>Итого по разделу: материалы неучтенные ценником</v>
      </c>
      <c r="C321" s="27"/>
      <c r="D321" s="27"/>
      <c r="E321" s="27"/>
      <c r="F321" s="27"/>
      <c r="G321" s="13"/>
      <c r="H321" s="13"/>
      <c r="I321" s="14">
        <f>IF(SUM(T315:T320)=0, "-", SUM(T315:T320))</f>
        <v>974578</v>
      </c>
    </row>
    <row r="322" spans="1:28" ht="15" x14ac:dyDescent="0.25">
      <c r="A322" s="13"/>
      <c r="B322" s="13"/>
      <c r="C322" s="13"/>
      <c r="D322" s="13"/>
      <c r="E322" s="13"/>
      <c r="F322" s="13"/>
      <c r="G322" s="13"/>
      <c r="H322" s="13"/>
      <c r="I322" s="15" t="str">
        <f>IF(SUM(V315:V320)=0, "-", SUM(V315:V320))</f>
        <v>-</v>
      </c>
    </row>
    <row r="326" spans="1:28" ht="16.5" x14ac:dyDescent="0.25">
      <c r="A326" s="28" t="str">
        <f>CONCATENATE("Раздел: ",IF([1]Source!G216&lt;&gt;"Новый раздел", [1]Source!G216, ""))</f>
        <v>Раздел: Вывоз мусора</v>
      </c>
      <c r="B326" s="28"/>
      <c r="C326" s="28"/>
      <c r="D326" s="28"/>
      <c r="E326" s="28"/>
      <c r="F326" s="28"/>
      <c r="G326" s="28"/>
      <c r="H326" s="28"/>
      <c r="I326" s="28"/>
    </row>
    <row r="327" spans="1:28" ht="28.5" x14ac:dyDescent="0.2">
      <c r="A327" s="8" t="str">
        <f>[1]Source!E221</f>
        <v>28</v>
      </c>
      <c r="B327" s="8" t="str">
        <f>[1]Source!G221</f>
        <v>Очистка помещений от строительного мусора</v>
      </c>
      <c r="C327" s="8" t="s">
        <v>61</v>
      </c>
      <c r="D327" s="9" t="str">
        <f>[1]Source!H221</f>
        <v>100 т</v>
      </c>
      <c r="E327" s="2">
        <f>[1]Source!I221</f>
        <v>0.56999999999999995</v>
      </c>
      <c r="F327" s="10">
        <f>[1]Source!AB221</f>
        <v>1389</v>
      </c>
      <c r="G327" s="10">
        <f>[1]Source!AB221*[1]Source!I221</f>
        <v>791.7299999999999</v>
      </c>
      <c r="H327" s="10">
        <f>IF([1]Source!I221&lt;&gt;0,ROUND([1]Source!O221/[1]Source!I221,2),0)</f>
        <v>9821.0499999999993</v>
      </c>
      <c r="I327" s="10">
        <f>[1]Source!O221</f>
        <v>5598</v>
      </c>
      <c r="T327">
        <f>[1]Source!O221</f>
        <v>5598</v>
      </c>
      <c r="U327">
        <f>[1]Source!P221</f>
        <v>0</v>
      </c>
      <c r="V327">
        <f>[1]Source!S221</f>
        <v>5598</v>
      </c>
      <c r="W327">
        <f>[1]Source!Q221</f>
        <v>0</v>
      </c>
      <c r="X327">
        <f>[1]Source!R221</f>
        <v>0</v>
      </c>
      <c r="Y327">
        <f>[1]Source!U221</f>
        <v>122.16239999999999</v>
      </c>
      <c r="Z327">
        <f>[1]Source!V221</f>
        <v>0</v>
      </c>
      <c r="AA327">
        <f>[1]Source!X221</f>
        <v>4366</v>
      </c>
      <c r="AB327">
        <f>[1]Source!Y221</f>
        <v>2799</v>
      </c>
    </row>
    <row r="328" spans="1:28" ht="14.25" x14ac:dyDescent="0.2">
      <c r="E328" s="2"/>
      <c r="F328" s="11">
        <f>[1]Source!AF221</f>
        <v>1389</v>
      </c>
      <c r="G328" s="11">
        <f>[1]Source!AF221*[1]Source!I221</f>
        <v>791.7299999999999</v>
      </c>
      <c r="H328" s="11">
        <f>IF([1]Source!I221&lt;&gt;0,ROUND([1]Source!S221/[1]Source!I221,2),0)</f>
        <v>9821.0499999999993</v>
      </c>
      <c r="I328" s="11">
        <f>[1]Source!S221</f>
        <v>5598</v>
      </c>
    </row>
    <row r="329" spans="1:28" x14ac:dyDescent="0.2">
      <c r="B329" s="12" t="str">
        <f>"Объем: "&amp;[1]Source!I221&amp;"=57/"&amp;"100"</f>
        <v>Объем: 0,57=57/100</v>
      </c>
    </row>
    <row r="330" spans="1:28" ht="63.75" x14ac:dyDescent="0.2">
      <c r="B330" s="12" t="s">
        <v>21</v>
      </c>
      <c r="C330" s="12" t="str">
        <f>[1]Source!BO221</f>
        <v>Письмо Минстроя №45824-ДВ/09 от 15.11.2018 на 4квартал 2018г.</v>
      </c>
    </row>
    <row r="331" spans="1:28" x14ac:dyDescent="0.2">
      <c r="B331" s="12" t="s">
        <v>22</v>
      </c>
      <c r="C331" s="12">
        <f>[1]Source!BA221</f>
        <v>7.07</v>
      </c>
    </row>
    <row r="332" spans="1:28" x14ac:dyDescent="0.2">
      <c r="B332" s="12" t="s">
        <v>23</v>
      </c>
      <c r="C332" s="12">
        <f>[1]Source!BB221</f>
        <v>7.07</v>
      </c>
    </row>
    <row r="333" spans="1:28" x14ac:dyDescent="0.2">
      <c r="B333" s="12" t="s">
        <v>24</v>
      </c>
      <c r="C333" s="12">
        <f>[1]Source!BC221</f>
        <v>7.07</v>
      </c>
    </row>
    <row r="334" spans="1:28" x14ac:dyDescent="0.2">
      <c r="B334" s="12" t="s">
        <v>25</v>
      </c>
      <c r="C334" s="12">
        <f>[1]Source!BS221</f>
        <v>7.07</v>
      </c>
    </row>
    <row r="336" spans="1:28" ht="15" x14ac:dyDescent="0.25">
      <c r="A336" s="13"/>
      <c r="B336" s="27" t="str">
        <f>CONCATENATE("Итого по разделу: ",IF([1]Source!G223&lt;&gt;"Новый раздел", [1]Source!G223, ""))</f>
        <v>Итого по разделу: Вывоз мусора</v>
      </c>
      <c r="C336" s="27"/>
      <c r="D336" s="27"/>
      <c r="E336" s="27"/>
      <c r="F336" s="27"/>
      <c r="G336" s="13"/>
      <c r="H336" s="13"/>
      <c r="I336" s="14">
        <f>IF(SUM(T326:T335)=0, "-", SUM(T326:T335))</f>
        <v>5598</v>
      </c>
    </row>
    <row r="337" spans="1:33" ht="15" x14ac:dyDescent="0.25">
      <c r="A337" s="13"/>
      <c r="B337" s="13"/>
      <c r="C337" s="13"/>
      <c r="D337" s="13"/>
      <c r="E337" s="13"/>
      <c r="F337" s="13"/>
      <c r="G337" s="13"/>
      <c r="H337" s="13"/>
      <c r="I337" s="15">
        <f>IF(SUM(V326:V335)=0, "-", SUM(V326:V335))</f>
        <v>5598</v>
      </c>
    </row>
    <row r="341" spans="1:33" ht="15" x14ac:dyDescent="0.25">
      <c r="A341" s="13"/>
      <c r="B341" s="27" t="str">
        <f>CONCATENATE("Итого по локальной смете: ",IF([1]Source!G252&lt;&gt;"Новая локальная смета", [1]Source!G252, ""))</f>
        <v>Итого по локальной смете: котел ДКВр 6,15-13ГМ - 1 котел</v>
      </c>
      <c r="C341" s="27"/>
      <c r="D341" s="27"/>
      <c r="E341" s="27"/>
      <c r="F341" s="27"/>
      <c r="G341" s="13"/>
      <c r="H341" s="13"/>
      <c r="I341" s="14">
        <f>IF(SUM(T23:T340)=0, "-", SUM(T23:T340))</f>
        <v>2066956</v>
      </c>
    </row>
    <row r="342" spans="1:33" ht="15" x14ac:dyDescent="0.25">
      <c r="A342" s="13"/>
      <c r="B342" s="13"/>
      <c r="C342" s="13"/>
      <c r="D342" s="13"/>
      <c r="E342" s="13"/>
      <c r="F342" s="13"/>
      <c r="G342" s="13"/>
      <c r="H342" s="13"/>
      <c r="I342" s="15">
        <f>IF(SUM(V23:V340)=0, "-", SUM(V23:V340))</f>
        <v>246076</v>
      </c>
    </row>
    <row r="346" spans="1:33" ht="30" x14ac:dyDescent="0.25">
      <c r="A346" s="13"/>
      <c r="B346" s="27" t="str">
        <f>CONCATENATE("Итого по смете: ",IF([1]Source!G281&lt;&gt;"Новый объект", [1]Source!G281, ""))</f>
        <v>Итого по смете: Капитальный ремонт  котла ДКВР  в котельной ул.Терлецкого,2  пос.Форос, , Республика Крым.</v>
      </c>
      <c r="C346" s="27"/>
      <c r="D346" s="27"/>
      <c r="E346" s="27"/>
      <c r="F346" s="27"/>
      <c r="G346" s="13"/>
      <c r="H346" s="13"/>
      <c r="I346" s="14">
        <f>IF(SUM(T2:T345)=0, "-", SUM(T2:T345))</f>
        <v>2066956</v>
      </c>
      <c r="AG346" s="16" t="str">
        <f>CONCATENATE("Итого по смете: ",IF([1]Source!G281&lt;&gt;"Новый объект", [1]Source!G281, ""))</f>
        <v>Итого по смете: Капитальный ремонт  котла ДКВР  в котельной ул.Терлецкого,2  пос.Форос, , Республика Крым.</v>
      </c>
    </row>
    <row r="347" spans="1:33" ht="15" x14ac:dyDescent="0.25">
      <c r="A347" s="13"/>
      <c r="B347" s="13"/>
      <c r="C347" s="13"/>
      <c r="D347" s="13"/>
      <c r="E347" s="13"/>
      <c r="F347" s="13"/>
      <c r="G347" s="13"/>
      <c r="H347" s="13"/>
      <c r="I347" s="15">
        <f>IF(SUM(V2:V345)=0, "-", SUM(V2:V345))</f>
        <v>246076</v>
      </c>
    </row>
    <row r="349" spans="1:33" ht="14.25" x14ac:dyDescent="0.2">
      <c r="B349" s="24" t="str">
        <f>[1]Source!H309</f>
        <v>ОЗП</v>
      </c>
      <c r="C349" s="24"/>
      <c r="D349" s="24"/>
      <c r="E349" s="24"/>
      <c r="F349" s="24"/>
      <c r="G349" s="24"/>
      <c r="H349" s="25">
        <f>IF([1]Source!P309=0, "", [1]Source!P309)</f>
        <v>246076</v>
      </c>
      <c r="I349" s="25"/>
    </row>
    <row r="350" spans="1:33" ht="14.25" x14ac:dyDescent="0.2">
      <c r="B350" s="24" t="str">
        <f>[1]Source!H310</f>
        <v>ЭММ, в т.ч. ЗПМ</v>
      </c>
      <c r="C350" s="24"/>
      <c r="D350" s="24"/>
      <c r="E350" s="24"/>
      <c r="F350" s="24"/>
      <c r="G350" s="24"/>
      <c r="H350" s="25">
        <f>IF([1]Source!P310=0, "", [1]Source!P310)</f>
        <v>381296</v>
      </c>
      <c r="I350" s="25"/>
    </row>
    <row r="351" spans="1:33" ht="14.25" x14ac:dyDescent="0.2">
      <c r="B351" s="24" t="str">
        <f>[1]Source!H311</f>
        <v>Стоимость материальных ресурсов</v>
      </c>
      <c r="C351" s="24"/>
      <c r="D351" s="24"/>
      <c r="E351" s="24"/>
      <c r="F351" s="24"/>
      <c r="G351" s="24"/>
      <c r="H351" s="25">
        <f>IF([1]Source!P311=0, "", [1]Source!P311)</f>
        <v>1439584</v>
      </c>
      <c r="I351" s="25"/>
    </row>
    <row r="352" spans="1:33" ht="14.25" x14ac:dyDescent="0.2">
      <c r="B352" s="24" t="str">
        <f>[1]Source!H312</f>
        <v>НР</v>
      </c>
      <c r="C352" s="24"/>
      <c r="D352" s="24"/>
      <c r="E352" s="24"/>
      <c r="F352" s="24"/>
      <c r="G352" s="24"/>
      <c r="H352" s="25">
        <f>IF([1]Source!P312=0, "", [1]Source!P312)</f>
        <v>243008</v>
      </c>
      <c r="I352" s="25"/>
    </row>
    <row r="353" spans="1:11" ht="14.25" x14ac:dyDescent="0.2">
      <c r="B353" s="24" t="str">
        <f>[1]Source!H313</f>
        <v>СП</v>
      </c>
      <c r="C353" s="24"/>
      <c r="D353" s="24"/>
      <c r="E353" s="24"/>
      <c r="F353" s="24"/>
      <c r="G353" s="24"/>
      <c r="H353" s="25">
        <f>IF([1]Source!P313=0, "", [1]Source!P313)</f>
        <v>162396</v>
      </c>
      <c r="I353" s="25"/>
    </row>
    <row r="354" spans="1:11" ht="14.25" x14ac:dyDescent="0.2">
      <c r="B354" s="24" t="str">
        <f>[1]Source!H316</f>
        <v>Всего</v>
      </c>
      <c r="C354" s="24"/>
      <c r="D354" s="24"/>
      <c r="E354" s="24"/>
      <c r="F354" s="24"/>
      <c r="G354" s="24"/>
      <c r="H354" s="25">
        <f>IF([1]Source!P316=0, "", [1]Source!P316)</f>
        <v>2472360</v>
      </c>
      <c r="I354" s="25"/>
    </row>
    <row r="355" spans="1:11" ht="14.25" x14ac:dyDescent="0.2">
      <c r="B355" s="24" t="str">
        <f>[1]Source!H317</f>
        <v>НДС 20%</v>
      </c>
      <c r="C355" s="24"/>
      <c r="D355" s="24"/>
      <c r="E355" s="24"/>
      <c r="F355" s="24"/>
      <c r="G355" s="24"/>
      <c r="H355" s="25">
        <f>IF([1]Source!P317=0, "", [1]Source!P317)</f>
        <v>494472</v>
      </c>
      <c r="I355" s="25"/>
    </row>
    <row r="356" spans="1:11" ht="14.25" x14ac:dyDescent="0.2">
      <c r="B356" s="24" t="str">
        <f>[1]Source!H318</f>
        <v>Итого с НДС</v>
      </c>
      <c r="C356" s="24"/>
      <c r="D356" s="24"/>
      <c r="E356" s="24"/>
      <c r="F356" s="24"/>
      <c r="G356" s="24"/>
      <c r="H356" s="25">
        <f>IF([1]Source!P318=0, "", [1]Source!P318)</f>
        <v>2966832</v>
      </c>
      <c r="I356" s="25"/>
    </row>
    <row r="359" spans="1:11" ht="14.25" x14ac:dyDescent="0.2">
      <c r="A359" s="2"/>
      <c r="B359" s="17"/>
      <c r="C359" s="18"/>
      <c r="D359" s="19"/>
      <c r="E359" s="19"/>
      <c r="F359" s="19"/>
      <c r="G359" s="20"/>
      <c r="H359" s="21"/>
      <c r="I359" s="2"/>
      <c r="J359" s="2"/>
      <c r="K359" s="2"/>
    </row>
    <row r="360" spans="1:11" ht="14.25" x14ac:dyDescent="0.2">
      <c r="A360" s="2"/>
      <c r="B360" s="2"/>
      <c r="C360" s="26"/>
      <c r="D360" s="26"/>
      <c r="E360" s="26"/>
      <c r="F360" s="26"/>
      <c r="G360" s="22"/>
      <c r="H360" s="22"/>
      <c r="I360" s="2"/>
      <c r="J360" s="2"/>
      <c r="K360" s="2"/>
    </row>
    <row r="361" spans="1:11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4.25" x14ac:dyDescent="0.2">
      <c r="A362" s="2"/>
      <c r="B362" s="17"/>
      <c r="C362" s="18"/>
      <c r="D362" s="19"/>
      <c r="E362" s="19"/>
      <c r="F362" s="19"/>
      <c r="G362" s="20"/>
      <c r="H362" s="21"/>
      <c r="I362" s="2"/>
      <c r="J362" s="2"/>
      <c r="K362" s="2"/>
    </row>
    <row r="363" spans="1:11" ht="14.25" x14ac:dyDescent="0.2">
      <c r="A363" s="2"/>
      <c r="B363" s="2"/>
      <c r="C363" s="26"/>
      <c r="D363" s="26"/>
      <c r="E363" s="26"/>
      <c r="F363" s="26"/>
      <c r="G363" s="22"/>
      <c r="H363" s="22"/>
      <c r="I363" s="2"/>
      <c r="J363" s="2"/>
      <c r="K363" s="2"/>
    </row>
  </sheetData>
  <mergeCells count="157">
    <mergeCell ref="F1:I1"/>
    <mergeCell ref="A3:B3"/>
    <mergeCell ref="C3:I3"/>
    <mergeCell ref="A11:I11"/>
    <mergeCell ref="A13:C15"/>
    <mergeCell ref="D13:F13"/>
    <mergeCell ref="G13:H13"/>
    <mergeCell ref="D14:F14"/>
    <mergeCell ref="G14:H14"/>
    <mergeCell ref="D15:F15"/>
    <mergeCell ref="G15:H15"/>
    <mergeCell ref="A4:B4"/>
    <mergeCell ref="C4:I4"/>
    <mergeCell ref="A6:I6"/>
    <mergeCell ref="A7:I7"/>
    <mergeCell ref="A9:B9"/>
    <mergeCell ref="C9:I9"/>
    <mergeCell ref="A23:I23"/>
    <mergeCell ref="A25:I25"/>
    <mergeCell ref="C54:I54"/>
    <mergeCell ref="C55:I55"/>
    <mergeCell ref="C56:I56"/>
    <mergeCell ref="C57:I57"/>
    <mergeCell ref="G16:G18"/>
    <mergeCell ref="H16:H18"/>
    <mergeCell ref="I16:I18"/>
    <mergeCell ref="F19:F20"/>
    <mergeCell ref="G19:G20"/>
    <mergeCell ref="H19:H20"/>
    <mergeCell ref="I19:I20"/>
    <mergeCell ref="A16:A20"/>
    <mergeCell ref="B16:B20"/>
    <mergeCell ref="C16:C20"/>
    <mergeCell ref="D16:D20"/>
    <mergeCell ref="E16:E20"/>
    <mergeCell ref="F16:F18"/>
    <mergeCell ref="C72:I72"/>
    <mergeCell ref="C73:I73"/>
    <mergeCell ref="C82:I82"/>
    <mergeCell ref="C83:I83"/>
    <mergeCell ref="C84:I84"/>
    <mergeCell ref="C85:I85"/>
    <mergeCell ref="C58:I58"/>
    <mergeCell ref="C59:I59"/>
    <mergeCell ref="C68:I68"/>
    <mergeCell ref="C69:I69"/>
    <mergeCell ref="C70:I70"/>
    <mergeCell ref="C71:I71"/>
    <mergeCell ref="C100:I100"/>
    <mergeCell ref="C101:I101"/>
    <mergeCell ref="C109:I109"/>
    <mergeCell ref="C110:I110"/>
    <mergeCell ref="C111:I111"/>
    <mergeCell ref="C112:I112"/>
    <mergeCell ref="C86:I86"/>
    <mergeCell ref="C87:I87"/>
    <mergeCell ref="C96:I96"/>
    <mergeCell ref="C97:I97"/>
    <mergeCell ref="C98:I98"/>
    <mergeCell ref="C99:I99"/>
    <mergeCell ref="C126:I126"/>
    <mergeCell ref="C127:I127"/>
    <mergeCell ref="B129:F129"/>
    <mergeCell ref="A134:I134"/>
    <mergeCell ref="C142:I142"/>
    <mergeCell ref="C143:I143"/>
    <mergeCell ref="C113:I113"/>
    <mergeCell ref="C114:I114"/>
    <mergeCell ref="C122:I122"/>
    <mergeCell ref="C123:I123"/>
    <mergeCell ref="C124:I124"/>
    <mergeCell ref="C125:I125"/>
    <mergeCell ref="C157:I157"/>
    <mergeCell ref="C158:I158"/>
    <mergeCell ref="C166:I166"/>
    <mergeCell ref="C167:I167"/>
    <mergeCell ref="C168:I168"/>
    <mergeCell ref="C169:I169"/>
    <mergeCell ref="C144:I144"/>
    <mergeCell ref="C145:I145"/>
    <mergeCell ref="C146:I146"/>
    <mergeCell ref="C154:I154"/>
    <mergeCell ref="C155:I155"/>
    <mergeCell ref="C156:I156"/>
    <mergeCell ref="C190:I190"/>
    <mergeCell ref="C191:I191"/>
    <mergeCell ref="C192:I192"/>
    <mergeCell ref="C193:I193"/>
    <mergeCell ref="C194:I194"/>
    <mergeCell ref="B196:F196"/>
    <mergeCell ref="C170:I170"/>
    <mergeCell ref="C178:I178"/>
    <mergeCell ref="C179:I179"/>
    <mergeCell ref="C180:I180"/>
    <mergeCell ref="C181:I181"/>
    <mergeCell ref="C182:I182"/>
    <mergeCell ref="C225:I225"/>
    <mergeCell ref="C226:I226"/>
    <mergeCell ref="C227:I227"/>
    <mergeCell ref="C228:I228"/>
    <mergeCell ref="C229:I229"/>
    <mergeCell ref="C241:I241"/>
    <mergeCell ref="A201:I201"/>
    <mergeCell ref="C209:I209"/>
    <mergeCell ref="C210:I210"/>
    <mergeCell ref="C211:I211"/>
    <mergeCell ref="C212:I212"/>
    <mergeCell ref="C213:I213"/>
    <mergeCell ref="C259:I259"/>
    <mergeCell ref="C260:I260"/>
    <mergeCell ref="C261:I261"/>
    <mergeCell ref="C270:I270"/>
    <mergeCell ref="C271:I271"/>
    <mergeCell ref="C272:I272"/>
    <mergeCell ref="C242:I242"/>
    <mergeCell ref="C243:I243"/>
    <mergeCell ref="C244:I244"/>
    <mergeCell ref="C245:I245"/>
    <mergeCell ref="C257:I257"/>
    <mergeCell ref="C258:I258"/>
    <mergeCell ref="B336:F336"/>
    <mergeCell ref="B341:F341"/>
    <mergeCell ref="C290:I290"/>
    <mergeCell ref="C304:I304"/>
    <mergeCell ref="C305:I305"/>
    <mergeCell ref="C306:I306"/>
    <mergeCell ref="C307:I307"/>
    <mergeCell ref="C308:I308"/>
    <mergeCell ref="C273:I273"/>
    <mergeCell ref="C274:I274"/>
    <mergeCell ref="C286:I286"/>
    <mergeCell ref="C287:I287"/>
    <mergeCell ref="C288:I288"/>
    <mergeCell ref="C289:I289"/>
    <mergeCell ref="B355:G355"/>
    <mergeCell ref="H355:I355"/>
    <mergeCell ref="B356:G356"/>
    <mergeCell ref="H356:I356"/>
    <mergeCell ref="C360:F360"/>
    <mergeCell ref="C363:F363"/>
    <mergeCell ref="B352:G352"/>
    <mergeCell ref="H352:I352"/>
    <mergeCell ref="B353:G353"/>
    <mergeCell ref="H353:I353"/>
    <mergeCell ref="B354:G354"/>
    <mergeCell ref="H354:I354"/>
    <mergeCell ref="B346:F346"/>
    <mergeCell ref="B349:G349"/>
    <mergeCell ref="H349:I349"/>
    <mergeCell ref="B350:G350"/>
    <mergeCell ref="H350:I350"/>
    <mergeCell ref="B351:G351"/>
    <mergeCell ref="H351:I351"/>
    <mergeCell ref="B310:F310"/>
    <mergeCell ref="A315:I315"/>
    <mergeCell ref="B321:F321"/>
    <mergeCell ref="A326:I326"/>
  </mergeCells>
  <pageMargins left="0.4" right="0.2" top="0.2" bottom="0.4" header="0.2" footer="0.2"/>
  <pageSetup paperSize="9" scale="71" fitToHeight="0" orientation="portrait" verticalDpi="0" r:id="rId1"/>
  <headerFooter>
    <oddHeader>&amp;L&amp;8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9 граф</vt:lpstr>
      <vt:lpstr>'Смета 9 граф'!Заголовки_для_печати</vt:lpstr>
      <vt:lpstr>'Смета 9 граф'!Область_печати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user226</cp:lastModifiedBy>
  <dcterms:created xsi:type="dcterms:W3CDTF">2018-12-19T16:57:24Z</dcterms:created>
  <dcterms:modified xsi:type="dcterms:W3CDTF">2019-01-15T10:09:57Z</dcterms:modified>
</cp:coreProperties>
</file>