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170" activeTab="4"/>
  </bookViews>
  <sheets>
    <sheet name="Смета 11 граф" sheetId="5" r:id="rId1"/>
    <sheet name="Дефектная ведомость" sheetId="7" r:id="rId2"/>
    <sheet name="Ведомость объемов работ" sheetId="8" r:id="rId3"/>
    <sheet name="RV_DATA" sheetId="10" state="hidden" r:id="rId4"/>
    <sheet name="Расчет стоимости ресурсов" sheetId="9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</sheets>
  <definedNames>
    <definedName name="_xlnm.Print_Titles" localSheetId="2">'Ведомость объемов работ'!$18:$18</definedName>
    <definedName name="_xlnm.Print_Titles" localSheetId="1">'Дефектная ведомость'!$18:$18</definedName>
    <definedName name="_xlnm.Print_Titles" localSheetId="4">'Расчет стоимости ресурсов'!$7:$10</definedName>
    <definedName name="_xlnm.Print_Titles" localSheetId="0">'Смета 11 граф'!$20:$20</definedName>
    <definedName name="_xlnm.Print_Area" localSheetId="2">'Ведомость объемов работ'!$A$1:$E$80</definedName>
    <definedName name="_xlnm.Print_Area" localSheetId="1">'Дефектная ведомость'!$A$1:$E$64</definedName>
    <definedName name="_xlnm.Print_Area" localSheetId="4">'Расчет стоимости ресурсов'!$A$4:$F$194</definedName>
    <definedName name="_xlnm.Print_Area" localSheetId="0">'Смета 11 граф'!$A$1:$K$425</definedName>
  </definedNames>
  <calcPr calcId="144525"/>
</workbook>
</file>

<file path=xl/calcChain.xml><?xml version="1.0" encoding="utf-8"?>
<calcChain xmlns="http://schemas.openxmlformats.org/spreadsheetml/2006/main">
  <c r="N321" i="10" l="1"/>
  <c r="E191" i="9" s="1"/>
  <c r="I321" i="10"/>
  <c r="D191" i="9" s="1"/>
  <c r="N320" i="10"/>
  <c r="E192" i="9" s="1"/>
  <c r="I320" i="10"/>
  <c r="D192" i="9" s="1"/>
  <c r="I311" i="10"/>
  <c r="I312" i="10"/>
  <c r="I318" i="10"/>
  <c r="D186" i="9"/>
  <c r="N314" i="10"/>
  <c r="E177" i="9"/>
  <c r="N313" i="10"/>
  <c r="E187" i="9"/>
  <c r="D182" i="9"/>
  <c r="D180" i="9"/>
  <c r="N304" i="10"/>
  <c r="E175" i="9"/>
  <c r="N303" i="10"/>
  <c r="E176" i="9"/>
  <c r="N302" i="10"/>
  <c r="E178" i="9"/>
  <c r="N301" i="10"/>
  <c r="E179" i="9"/>
  <c r="N300" i="10"/>
  <c r="E181" i="9"/>
  <c r="N299" i="10"/>
  <c r="E183" i="9"/>
  <c r="N298" i="10"/>
  <c r="E184" i="9"/>
  <c r="N297" i="10"/>
  <c r="E185" i="9"/>
  <c r="N316" i="10"/>
  <c r="E168" i="9" s="1"/>
  <c r="N309" i="10"/>
  <c r="E167" i="9" s="1"/>
  <c r="N308" i="10"/>
  <c r="E169" i="9" s="1"/>
  <c r="N307" i="10"/>
  <c r="E170" i="9" s="1"/>
  <c r="N306" i="10"/>
  <c r="E171" i="9"/>
  <c r="N305" i="10"/>
  <c r="E172" i="9"/>
  <c r="N317" i="10"/>
  <c r="E164" i="9" s="1"/>
  <c r="N310" i="10"/>
  <c r="E163" i="9" s="1"/>
  <c r="I295" i="10"/>
  <c r="D159" i="9" s="1"/>
  <c r="I271" i="10"/>
  <c r="I209" i="10"/>
  <c r="I221" i="10"/>
  <c r="I197" i="10"/>
  <c r="I173" i="10"/>
  <c r="I185" i="10"/>
  <c r="I252" i="10"/>
  <c r="N290" i="10"/>
  <c r="E135" i="9" s="1"/>
  <c r="N289" i="10"/>
  <c r="E143" i="9"/>
  <c r="N288" i="10"/>
  <c r="E144" i="9"/>
  <c r="N287" i="10"/>
  <c r="E145" i="9"/>
  <c r="N283" i="10"/>
  <c r="E129" i="9"/>
  <c r="N279" i="10"/>
  <c r="E130" i="9"/>
  <c r="N273" i="10"/>
  <c r="E146" i="9"/>
  <c r="I273" i="10"/>
  <c r="D146" i="9"/>
  <c r="N272" i="10"/>
  <c r="E152" i="9"/>
  <c r="I272" i="10"/>
  <c r="D152" i="9"/>
  <c r="D140" i="9"/>
  <c r="N265" i="10"/>
  <c r="E136" i="9"/>
  <c r="I265" i="10"/>
  <c r="D136" i="9"/>
  <c r="N253" i="10"/>
  <c r="E138" i="9"/>
  <c r="I253" i="10"/>
  <c r="D138" i="9"/>
  <c r="D155" i="9"/>
  <c r="N246" i="10"/>
  <c r="E131" i="9"/>
  <c r="N244" i="10"/>
  <c r="E137" i="9"/>
  <c r="N243" i="10"/>
  <c r="E141" i="9"/>
  <c r="N242" i="10"/>
  <c r="E154" i="9"/>
  <c r="I264" i="10"/>
  <c r="N233" i="10"/>
  <c r="E134" i="9" s="1"/>
  <c r="I233" i="10"/>
  <c r="D134" i="9" s="1"/>
  <c r="N232" i="10"/>
  <c r="E142" i="9" s="1"/>
  <c r="I232" i="10"/>
  <c r="D142" i="9" s="1"/>
  <c r="N231" i="10"/>
  <c r="E150" i="9" s="1"/>
  <c r="I231" i="10"/>
  <c r="D150" i="9" s="1"/>
  <c r="N223" i="10"/>
  <c r="E132" i="9" s="1"/>
  <c r="I223" i="10"/>
  <c r="N222" i="10"/>
  <c r="E153" i="9" s="1"/>
  <c r="I222" i="10"/>
  <c r="D153" i="9" s="1"/>
  <c r="D147" i="9"/>
  <c r="D148" i="9"/>
  <c r="D149" i="9"/>
  <c r="N163" i="10"/>
  <c r="E133" i="9"/>
  <c r="I163" i="10"/>
  <c r="I175" i="10"/>
  <c r="I187" i="10"/>
  <c r="I199" i="10"/>
  <c r="I211" i="10"/>
  <c r="I234" i="10"/>
  <c r="I254" i="10"/>
  <c r="D133" i="9"/>
  <c r="N162" i="10"/>
  <c r="E151" i="9"/>
  <c r="I162" i="10"/>
  <c r="I174" i="10"/>
  <c r="I186" i="10"/>
  <c r="I198" i="10"/>
  <c r="I210" i="10"/>
  <c r="D151" i="9"/>
  <c r="N261" i="10"/>
  <c r="E113" i="9" s="1"/>
  <c r="I261" i="10"/>
  <c r="D113" i="9" s="1"/>
  <c r="N258" i="10"/>
  <c r="E118" i="9" s="1"/>
  <c r="I258" i="10"/>
  <c r="D118" i="9" s="1"/>
  <c r="N257" i="10"/>
  <c r="E119" i="9" s="1"/>
  <c r="I257" i="10"/>
  <c r="D119" i="9" s="1"/>
  <c r="I268" i="10"/>
  <c r="I276" i="10"/>
  <c r="N238" i="10"/>
  <c r="E121" i="9" s="1"/>
  <c r="I238" i="10"/>
  <c r="D121" i="9" s="1"/>
  <c r="N236" i="10"/>
  <c r="E124" i="9" s="1"/>
  <c r="I236" i="10"/>
  <c r="D124" i="9" s="1"/>
  <c r="N229" i="10"/>
  <c r="E112" i="9" s="1"/>
  <c r="I229" i="10"/>
  <c r="D112" i="9" s="1"/>
  <c r="N226" i="10"/>
  <c r="E122" i="9" s="1"/>
  <c r="I226" i="10"/>
  <c r="D122" i="9" s="1"/>
  <c r="N224" i="10"/>
  <c r="E125" i="9" s="1"/>
  <c r="I224" i="10"/>
  <c r="I235" i="10"/>
  <c r="D125" i="9"/>
  <c r="N171" i="10"/>
  <c r="E111" i="9"/>
  <c r="I171" i="10"/>
  <c r="I183" i="10"/>
  <c r="I195" i="10"/>
  <c r="I207" i="10"/>
  <c r="I219" i="10"/>
  <c r="D111" i="9"/>
  <c r="N170" i="10"/>
  <c r="E114" i="9"/>
  <c r="I170" i="10"/>
  <c r="I182" i="10"/>
  <c r="D114" i="9" s="1"/>
  <c r="I194" i="10"/>
  <c r="I206" i="10"/>
  <c r="I218" i="10"/>
  <c r="I260" i="10"/>
  <c r="N169" i="10"/>
  <c r="E115" i="9" s="1"/>
  <c r="I169" i="10"/>
  <c r="I181" i="10"/>
  <c r="I193" i="10"/>
  <c r="I205" i="10"/>
  <c r="I217" i="10"/>
  <c r="I228" i="10"/>
  <c r="I240" i="10"/>
  <c r="I259" i="10"/>
  <c r="I269" i="10"/>
  <c r="I277" i="10"/>
  <c r="N168" i="10"/>
  <c r="E116" i="9"/>
  <c r="I168" i="10"/>
  <c r="I180" i="10"/>
  <c r="I192" i="10"/>
  <c r="I204" i="10"/>
  <c r="I216" i="10"/>
  <c r="N167" i="10"/>
  <c r="E117" i="9" s="1"/>
  <c r="I167" i="10"/>
  <c r="D117" i="9" s="1"/>
  <c r="I179" i="10"/>
  <c r="I191" i="10"/>
  <c r="I203" i="10"/>
  <c r="I215" i="10"/>
  <c r="N166" i="10"/>
  <c r="E120" i="9" s="1"/>
  <c r="I166" i="10"/>
  <c r="I178" i="10"/>
  <c r="I190" i="10"/>
  <c r="I202" i="10"/>
  <c r="I214" i="10"/>
  <c r="I227" i="10"/>
  <c r="I239" i="10"/>
  <c r="I267" i="10"/>
  <c r="I275" i="10"/>
  <c r="N165" i="10"/>
  <c r="E123" i="9"/>
  <c r="I165" i="10"/>
  <c r="I177" i="10"/>
  <c r="I189" i="10"/>
  <c r="I201" i="10"/>
  <c r="I213" i="10"/>
  <c r="I225" i="10"/>
  <c r="I237" i="10"/>
  <c r="I256" i="10"/>
  <c r="I266" i="10"/>
  <c r="I274" i="10"/>
  <c r="N164" i="10"/>
  <c r="E126" i="9" s="1"/>
  <c r="I164" i="10"/>
  <c r="I176" i="10"/>
  <c r="I188" i="10"/>
  <c r="I200" i="10"/>
  <c r="I212" i="10"/>
  <c r="I255" i="10"/>
  <c r="D126" i="9"/>
  <c r="N270" i="10"/>
  <c r="E106" i="9" s="1"/>
  <c r="I270" i="10"/>
  <c r="I278" i="10"/>
  <c r="D106" i="9"/>
  <c r="N262" i="10"/>
  <c r="E101" i="9"/>
  <c r="I262" i="10"/>
  <c r="N241" i="10"/>
  <c r="E102" i="9"/>
  <c r="I241" i="10"/>
  <c r="N230" i="10"/>
  <c r="E104" i="9" s="1"/>
  <c r="I230" i="10"/>
  <c r="D104" i="9" s="1"/>
  <c r="N220" i="10"/>
  <c r="E108" i="9" s="1"/>
  <c r="I220" i="10"/>
  <c r="D108" i="9" s="1"/>
  <c r="N208" i="10"/>
  <c r="E107" i="9" s="1"/>
  <c r="I208" i="10"/>
  <c r="D107" i="9" s="1"/>
  <c r="N184" i="10"/>
  <c r="E105" i="9" s="1"/>
  <c r="I184" i="10"/>
  <c r="I196" i="10"/>
  <c r="D105" i="9"/>
  <c r="N172" i="10"/>
  <c r="E103" i="9"/>
  <c r="I172" i="10"/>
  <c r="I140" i="10"/>
  <c r="N155" i="10"/>
  <c r="E80" i="9" s="1"/>
  <c r="I155" i="10"/>
  <c r="D80" i="9" s="1"/>
  <c r="N154" i="10"/>
  <c r="E81" i="9" s="1"/>
  <c r="I154" i="10"/>
  <c r="D81" i="9" s="1"/>
  <c r="N143" i="10"/>
  <c r="E79" i="9" s="1"/>
  <c r="I143" i="10"/>
  <c r="I156" i="10"/>
  <c r="D79" i="9"/>
  <c r="D96" i="9"/>
  <c r="N131" i="10"/>
  <c r="E78" i="9"/>
  <c r="N130" i="10"/>
  <c r="E84" i="9"/>
  <c r="N118" i="10"/>
  <c r="E82" i="9"/>
  <c r="I118" i="10"/>
  <c r="D82" i="9"/>
  <c r="N117" i="10"/>
  <c r="E85" i="9"/>
  <c r="I117" i="10"/>
  <c r="D85" i="9"/>
  <c r="N116" i="10"/>
  <c r="E86" i="9"/>
  <c r="I116" i="10"/>
  <c r="D86" i="9"/>
  <c r="N115" i="10"/>
  <c r="E88" i="9"/>
  <c r="I115" i="10"/>
  <c r="D88" i="9"/>
  <c r="N114" i="10"/>
  <c r="E89" i="9"/>
  <c r="I114" i="10"/>
  <c r="D89" i="9"/>
  <c r="N113" i="10"/>
  <c r="E90" i="9"/>
  <c r="I113" i="10"/>
  <c r="D90" i="9"/>
  <c r="N112" i="10"/>
  <c r="E92" i="9"/>
  <c r="I112" i="10"/>
  <c r="D92" i="9"/>
  <c r="N111" i="10"/>
  <c r="E93" i="9"/>
  <c r="I111" i="10"/>
  <c r="D93" i="9"/>
  <c r="N110" i="10"/>
  <c r="E94" i="9"/>
  <c r="I110" i="10"/>
  <c r="D94" i="9"/>
  <c r="N109" i="10"/>
  <c r="E95" i="9"/>
  <c r="I109" i="10"/>
  <c r="D95" i="9"/>
  <c r="N88" i="10"/>
  <c r="E72" i="9"/>
  <c r="I88" i="10"/>
  <c r="D72" i="9"/>
  <c r="N87" i="10"/>
  <c r="E73" i="9"/>
  <c r="I87" i="10"/>
  <c r="D73" i="9"/>
  <c r="N86" i="10"/>
  <c r="E74" i="9"/>
  <c r="I86" i="10"/>
  <c r="I100" i="10"/>
  <c r="I144" i="10"/>
  <c r="D74" i="9"/>
  <c r="N83" i="10"/>
  <c r="E77" i="9"/>
  <c r="I83" i="10"/>
  <c r="D77" i="9"/>
  <c r="N80" i="10"/>
  <c r="E91" i="9"/>
  <c r="I80" i="10"/>
  <c r="D91" i="9"/>
  <c r="N69" i="10"/>
  <c r="E75" i="9"/>
  <c r="I69" i="10"/>
  <c r="I85" i="10"/>
  <c r="I120" i="10"/>
  <c r="I158" i="10"/>
  <c r="N68" i="10"/>
  <c r="E76" i="9"/>
  <c r="I68" i="10"/>
  <c r="I84" i="10"/>
  <c r="I119" i="10"/>
  <c r="I157" i="10"/>
  <c r="N67" i="10"/>
  <c r="E83" i="9"/>
  <c r="I67" i="10"/>
  <c r="I82" i="10"/>
  <c r="I99" i="10"/>
  <c r="I142" i="10"/>
  <c r="I153" i="10"/>
  <c r="D83" i="9"/>
  <c r="N66" i="10"/>
  <c r="E87" i="9"/>
  <c r="I66" i="10"/>
  <c r="I81" i="10"/>
  <c r="D87" i="9" s="1"/>
  <c r="N65" i="10"/>
  <c r="E97" i="9" s="1"/>
  <c r="I65" i="10"/>
  <c r="I79" i="10"/>
  <c r="I98" i="10"/>
  <c r="I141" i="10"/>
  <c r="I152" i="10"/>
  <c r="N148" i="10"/>
  <c r="E59" i="9"/>
  <c r="I148" i="10"/>
  <c r="D59" i="9"/>
  <c r="N137" i="10"/>
  <c r="E60" i="9"/>
  <c r="N127" i="10"/>
  <c r="E53" i="9"/>
  <c r="I127" i="10"/>
  <c r="D53" i="9"/>
  <c r="N125" i="10"/>
  <c r="E56" i="9"/>
  <c r="I125" i="10"/>
  <c r="D56" i="9"/>
  <c r="N124" i="10"/>
  <c r="E57" i="9"/>
  <c r="I124" i="10"/>
  <c r="D57" i="9"/>
  <c r="N123" i="10"/>
  <c r="E61" i="9"/>
  <c r="I123" i="10"/>
  <c r="D61" i="9"/>
  <c r="N122" i="10"/>
  <c r="E65" i="9"/>
  <c r="I122" i="10"/>
  <c r="D65" i="9"/>
  <c r="N121" i="10"/>
  <c r="E66" i="9"/>
  <c r="I121" i="10"/>
  <c r="D66" i="9"/>
  <c r="N96" i="10"/>
  <c r="E55" i="9"/>
  <c r="I96" i="10"/>
  <c r="D55" i="9"/>
  <c r="N77" i="10"/>
  <c r="E54" i="9"/>
  <c r="I77" i="10"/>
  <c r="I107" i="10"/>
  <c r="I126" i="10"/>
  <c r="I150" i="10"/>
  <c r="N76" i="10"/>
  <c r="E58" i="9"/>
  <c r="I76" i="10"/>
  <c r="I95" i="10"/>
  <c r="D58" i="9" s="1"/>
  <c r="I106" i="10"/>
  <c r="I149" i="10"/>
  <c r="N75" i="10"/>
  <c r="E62" i="9" s="1"/>
  <c r="I75" i="10"/>
  <c r="I94" i="10"/>
  <c r="I105" i="10"/>
  <c r="I147" i="10"/>
  <c r="N74" i="10"/>
  <c r="E63" i="9" s="1"/>
  <c r="I74" i="10"/>
  <c r="I93" i="10"/>
  <c r="I104" i="10"/>
  <c r="I146" i="10"/>
  <c r="N73" i="10"/>
  <c r="E64" i="9" s="1"/>
  <c r="I73" i="10"/>
  <c r="D64" i="9" s="1"/>
  <c r="I92" i="10"/>
  <c r="I103" i="10"/>
  <c r="N72" i="10"/>
  <c r="E67" i="9" s="1"/>
  <c r="I72" i="10"/>
  <c r="I91" i="10"/>
  <c r="I102" i="10"/>
  <c r="I145" i="10"/>
  <c r="I159" i="10"/>
  <c r="N71" i="10"/>
  <c r="E68" i="9"/>
  <c r="I71" i="10"/>
  <c r="I90" i="10"/>
  <c r="D68" i="9" s="1"/>
  <c r="N70" i="10"/>
  <c r="E69" i="9" s="1"/>
  <c r="I70" i="10"/>
  <c r="D69" i="9" s="1"/>
  <c r="I89" i="10"/>
  <c r="I101" i="10"/>
  <c r="N151" i="10"/>
  <c r="E48" i="9" s="1"/>
  <c r="I151" i="10"/>
  <c r="I160" i="10"/>
  <c r="D48" i="9"/>
  <c r="N139" i="10"/>
  <c r="E47" i="9"/>
  <c r="N108" i="10"/>
  <c r="E49" i="9"/>
  <c r="I108" i="10"/>
  <c r="D49" i="9"/>
  <c r="N97" i="10"/>
  <c r="E50" i="9"/>
  <c r="I97" i="10"/>
  <c r="D50" i="9"/>
  <c r="N78" i="10"/>
  <c r="E46" i="9"/>
  <c r="I78" i="10"/>
  <c r="I128" i="10"/>
  <c r="D46" i="9" s="1"/>
  <c r="N61" i="10"/>
  <c r="E30" i="9"/>
  <c r="N56" i="10"/>
  <c r="E22" i="9"/>
  <c r="I56" i="10"/>
  <c r="D22" i="9"/>
  <c r="N54" i="10"/>
  <c r="E25" i="9"/>
  <c r="I54" i="10"/>
  <c r="D25" i="9"/>
  <c r="N53" i="10"/>
  <c r="E26" i="9"/>
  <c r="I53" i="10"/>
  <c r="D26" i="9"/>
  <c r="N52" i="10"/>
  <c r="E31" i="9"/>
  <c r="I52" i="10"/>
  <c r="D31" i="9"/>
  <c r="N51" i="10"/>
  <c r="E36" i="9"/>
  <c r="I51" i="10"/>
  <c r="D36" i="9"/>
  <c r="N50" i="10"/>
  <c r="E37" i="9"/>
  <c r="I50" i="10"/>
  <c r="D37" i="9"/>
  <c r="N40" i="10"/>
  <c r="E23" i="9"/>
  <c r="I40" i="10"/>
  <c r="I48" i="10"/>
  <c r="I55" i="10"/>
  <c r="N31" i="10"/>
  <c r="E24" i="9" s="1"/>
  <c r="I31" i="10"/>
  <c r="D24" i="9" s="1"/>
  <c r="N30" i="10"/>
  <c r="E28" i="9" s="1"/>
  <c r="I30" i="10"/>
  <c r="I39" i="10"/>
  <c r="I47" i="10"/>
  <c r="N29" i="10"/>
  <c r="E33" i="9" s="1"/>
  <c r="I29" i="10"/>
  <c r="I38" i="10"/>
  <c r="I46" i="10"/>
  <c r="N28" i="10"/>
  <c r="E34" i="9"/>
  <c r="I28" i="10"/>
  <c r="I37" i="10"/>
  <c r="I45" i="10"/>
  <c r="N27" i="10"/>
  <c r="E35" i="9" s="1"/>
  <c r="I27" i="10"/>
  <c r="I36" i="10"/>
  <c r="I44" i="10"/>
  <c r="N26" i="10"/>
  <c r="E38" i="9" s="1"/>
  <c r="I26" i="10"/>
  <c r="I35" i="10"/>
  <c r="I43" i="10"/>
  <c r="N25" i="10"/>
  <c r="E40" i="9"/>
  <c r="I25" i="10"/>
  <c r="I34" i="10"/>
  <c r="D40" i="9" s="1"/>
  <c r="N24" i="10"/>
  <c r="E42" i="9" s="1"/>
  <c r="I24" i="10"/>
  <c r="I33" i="10"/>
  <c r="I42" i="10"/>
  <c r="N19" i="10"/>
  <c r="E29" i="9" s="1"/>
  <c r="N18" i="10"/>
  <c r="E32" i="9"/>
  <c r="N10" i="10"/>
  <c r="E27" i="9" s="1"/>
  <c r="I10" i="10"/>
  <c r="I12" i="10"/>
  <c r="I16" i="10"/>
  <c r="N9" i="10"/>
  <c r="E39" i="9" s="1"/>
  <c r="I9" i="10"/>
  <c r="I15" i="10"/>
  <c r="D39" i="9"/>
  <c r="N8" i="10"/>
  <c r="E41" i="9"/>
  <c r="I8" i="10"/>
  <c r="I14" i="10"/>
  <c r="D41" i="9" s="1"/>
  <c r="N63" i="10"/>
  <c r="E17" i="9"/>
  <c r="N49" i="10"/>
  <c r="E18" i="9"/>
  <c r="I49" i="10"/>
  <c r="D18" i="9"/>
  <c r="N41" i="10"/>
  <c r="E16" i="9"/>
  <c r="I41" i="10"/>
  <c r="I57" i="10"/>
  <c r="D16" i="9" s="1"/>
  <c r="N32" i="10"/>
  <c r="E19" i="9" s="1"/>
  <c r="I32" i="10"/>
  <c r="D19" i="9" s="1"/>
  <c r="N20" i="10"/>
  <c r="E15" i="9" s="1"/>
  <c r="N11" i="10"/>
  <c r="E14" i="9"/>
  <c r="I11" i="10"/>
  <c r="I13" i="10"/>
  <c r="I17" i="10"/>
  <c r="D14" i="9"/>
  <c r="U321" i="10"/>
  <c r="S321" i="10"/>
  <c r="P321" i="10"/>
  <c r="K321" i="10"/>
  <c r="J321" i="10"/>
  <c r="H321" i="10"/>
  <c r="G321" i="10"/>
  <c r="F321" i="10"/>
  <c r="E321" i="10"/>
  <c r="A321" i="10"/>
  <c r="U320" i="10"/>
  <c r="S320" i="10"/>
  <c r="P320" i="10"/>
  <c r="K320" i="10"/>
  <c r="J320" i="10"/>
  <c r="H320" i="10"/>
  <c r="G320" i="10"/>
  <c r="F320" i="10"/>
  <c r="E320" i="10"/>
  <c r="A320" i="10"/>
  <c r="G319" i="10"/>
  <c r="A319" i="10"/>
  <c r="U318" i="10"/>
  <c r="H318" i="10"/>
  <c r="G318" i="10"/>
  <c r="F318" i="10"/>
  <c r="E318" i="10"/>
  <c r="D318" i="10"/>
  <c r="A318" i="10"/>
  <c r="U317" i="10"/>
  <c r="S317" i="10"/>
  <c r="P317" i="10"/>
  <c r="K317" i="10"/>
  <c r="J317" i="10"/>
  <c r="H317" i="10"/>
  <c r="G317" i="10"/>
  <c r="F317" i="10"/>
  <c r="E317" i="10"/>
  <c r="A317" i="10"/>
  <c r="U316" i="10"/>
  <c r="S316" i="10"/>
  <c r="P316" i="10"/>
  <c r="K316" i="10"/>
  <c r="J316" i="10"/>
  <c r="H316" i="10"/>
  <c r="G316" i="10"/>
  <c r="F316" i="10"/>
  <c r="E316" i="10"/>
  <c r="A316" i="10"/>
  <c r="U315" i="10"/>
  <c r="S315" i="10"/>
  <c r="P315" i="10"/>
  <c r="N315" i="10"/>
  <c r="K315" i="10"/>
  <c r="J315" i="10"/>
  <c r="H315" i="10"/>
  <c r="G315" i="10"/>
  <c r="F315" i="10"/>
  <c r="E315" i="10"/>
  <c r="A315" i="10"/>
  <c r="U314" i="10"/>
  <c r="S314" i="10"/>
  <c r="P314" i="10"/>
  <c r="K314" i="10"/>
  <c r="J314" i="10"/>
  <c r="H314" i="10"/>
  <c r="G314" i="10"/>
  <c r="F314" i="10"/>
  <c r="E314" i="10"/>
  <c r="A314" i="10"/>
  <c r="U313" i="10"/>
  <c r="S313" i="10"/>
  <c r="P313" i="10"/>
  <c r="K313" i="10"/>
  <c r="J313" i="10"/>
  <c r="H313" i="10"/>
  <c r="G313" i="10"/>
  <c r="F313" i="10"/>
  <c r="E313" i="10"/>
  <c r="A313" i="10"/>
  <c r="U312" i="10"/>
  <c r="H312" i="10"/>
  <c r="G312" i="10"/>
  <c r="F312" i="10"/>
  <c r="E312" i="10"/>
  <c r="D312" i="10"/>
  <c r="A312" i="10"/>
  <c r="U311" i="10"/>
  <c r="H311" i="10"/>
  <c r="G311" i="10"/>
  <c r="F311" i="10"/>
  <c r="E311" i="10"/>
  <c r="D311" i="10"/>
  <c r="A311" i="10"/>
  <c r="U310" i="10"/>
  <c r="S310" i="10"/>
  <c r="P310" i="10"/>
  <c r="K310" i="10"/>
  <c r="J310" i="10"/>
  <c r="H310" i="10"/>
  <c r="G310" i="10"/>
  <c r="F310" i="10"/>
  <c r="E310" i="10"/>
  <c r="A310" i="10"/>
  <c r="U309" i="10"/>
  <c r="S309" i="10"/>
  <c r="P309" i="10"/>
  <c r="K309" i="10"/>
  <c r="J309" i="10"/>
  <c r="H309" i="10"/>
  <c r="G309" i="10"/>
  <c r="F309" i="10"/>
  <c r="E309" i="10"/>
  <c r="A309" i="10"/>
  <c r="U308" i="10"/>
  <c r="S308" i="10"/>
  <c r="P308" i="10"/>
  <c r="K308" i="10"/>
  <c r="J308" i="10"/>
  <c r="H308" i="10"/>
  <c r="G308" i="10"/>
  <c r="F308" i="10"/>
  <c r="E308" i="10"/>
  <c r="A308" i="10"/>
  <c r="U307" i="10"/>
  <c r="S307" i="10"/>
  <c r="P307" i="10"/>
  <c r="K307" i="10"/>
  <c r="J307" i="10"/>
  <c r="H307" i="10"/>
  <c r="G307" i="10"/>
  <c r="F307" i="10"/>
  <c r="E307" i="10"/>
  <c r="A307" i="10"/>
  <c r="U306" i="10"/>
  <c r="S306" i="10"/>
  <c r="P306" i="10"/>
  <c r="K306" i="10"/>
  <c r="J306" i="10"/>
  <c r="H306" i="10"/>
  <c r="G306" i="10"/>
  <c r="F306" i="10"/>
  <c r="E306" i="10"/>
  <c r="A306" i="10"/>
  <c r="U305" i="10"/>
  <c r="S305" i="10"/>
  <c r="P305" i="10"/>
  <c r="K305" i="10"/>
  <c r="J305" i="10"/>
  <c r="H305" i="10"/>
  <c r="G305" i="10"/>
  <c r="F305" i="10"/>
  <c r="E305" i="10"/>
  <c r="A305" i="10"/>
  <c r="U304" i="10"/>
  <c r="S304" i="10"/>
  <c r="P304" i="10"/>
  <c r="K304" i="10"/>
  <c r="J304" i="10"/>
  <c r="H304" i="10"/>
  <c r="G304" i="10"/>
  <c r="F304" i="10"/>
  <c r="E304" i="10"/>
  <c r="A304" i="10"/>
  <c r="U303" i="10"/>
  <c r="S303" i="10"/>
  <c r="P303" i="10"/>
  <c r="K303" i="10"/>
  <c r="J303" i="10"/>
  <c r="H303" i="10"/>
  <c r="G303" i="10"/>
  <c r="F303" i="10"/>
  <c r="E303" i="10"/>
  <c r="A303" i="10"/>
  <c r="U302" i="10"/>
  <c r="S302" i="10"/>
  <c r="P302" i="10"/>
  <c r="K302" i="10"/>
  <c r="J302" i="10"/>
  <c r="H302" i="10"/>
  <c r="G302" i="10"/>
  <c r="F302" i="10"/>
  <c r="E302" i="10"/>
  <c r="A302" i="10"/>
  <c r="U301" i="10"/>
  <c r="S301" i="10"/>
  <c r="P301" i="10"/>
  <c r="K301" i="10"/>
  <c r="J301" i="10"/>
  <c r="H301" i="10"/>
  <c r="G301" i="10"/>
  <c r="F301" i="10"/>
  <c r="E301" i="10"/>
  <c r="A301" i="10"/>
  <c r="U300" i="10"/>
  <c r="S300" i="10"/>
  <c r="P300" i="10"/>
  <c r="K300" i="10"/>
  <c r="J300" i="10"/>
  <c r="H300" i="10"/>
  <c r="G300" i="10"/>
  <c r="F300" i="10"/>
  <c r="E300" i="10"/>
  <c r="A300" i="10"/>
  <c r="U299" i="10"/>
  <c r="S299" i="10"/>
  <c r="P299" i="10"/>
  <c r="K299" i="10"/>
  <c r="J299" i="10"/>
  <c r="H299" i="10"/>
  <c r="G299" i="10"/>
  <c r="F299" i="10"/>
  <c r="E299" i="10"/>
  <c r="A299" i="10"/>
  <c r="U298" i="10"/>
  <c r="S298" i="10"/>
  <c r="P298" i="10"/>
  <c r="K298" i="10"/>
  <c r="J298" i="10"/>
  <c r="H298" i="10"/>
  <c r="G298" i="10"/>
  <c r="F298" i="10"/>
  <c r="E298" i="10"/>
  <c r="A298" i="10"/>
  <c r="U297" i="10"/>
  <c r="S297" i="10"/>
  <c r="P297" i="10"/>
  <c r="K297" i="10"/>
  <c r="J297" i="10"/>
  <c r="H297" i="10"/>
  <c r="G297" i="10"/>
  <c r="F297" i="10"/>
  <c r="E297" i="10"/>
  <c r="A297" i="10"/>
  <c r="G296" i="10"/>
  <c r="A296" i="10"/>
  <c r="U295" i="10"/>
  <c r="H295" i="10"/>
  <c r="G295" i="10"/>
  <c r="F295" i="10"/>
  <c r="E295" i="10"/>
  <c r="D295" i="10"/>
  <c r="A295" i="10"/>
  <c r="G294" i="10"/>
  <c r="A294" i="10"/>
  <c r="U293" i="10"/>
  <c r="S293" i="10"/>
  <c r="P293" i="10"/>
  <c r="N293" i="10"/>
  <c r="K293" i="10"/>
  <c r="J293" i="10"/>
  <c r="H293" i="10"/>
  <c r="G293" i="10"/>
  <c r="F293" i="10"/>
  <c r="E293" i="10"/>
  <c r="A293" i="10"/>
  <c r="U292" i="10"/>
  <c r="S292" i="10"/>
  <c r="P292" i="10"/>
  <c r="N292" i="10"/>
  <c r="K292" i="10"/>
  <c r="J292" i="10"/>
  <c r="H292" i="10"/>
  <c r="G292" i="10"/>
  <c r="F292" i="10"/>
  <c r="E292" i="10"/>
  <c r="A292" i="10"/>
  <c r="U291" i="10"/>
  <c r="S291" i="10"/>
  <c r="P291" i="10"/>
  <c r="N291" i="10"/>
  <c r="K291" i="10"/>
  <c r="J291" i="10"/>
  <c r="H291" i="10"/>
  <c r="G291" i="10"/>
  <c r="F291" i="10"/>
  <c r="E291" i="10"/>
  <c r="A291" i="10"/>
  <c r="U290" i="10"/>
  <c r="S290" i="10"/>
  <c r="P290" i="10"/>
  <c r="K290" i="10"/>
  <c r="J290" i="10"/>
  <c r="H290" i="10"/>
  <c r="G290" i="10"/>
  <c r="F290" i="10"/>
  <c r="E290" i="10"/>
  <c r="A290" i="10"/>
  <c r="U289" i="10"/>
  <c r="S289" i="10"/>
  <c r="P289" i="10"/>
  <c r="K289" i="10"/>
  <c r="J289" i="10"/>
  <c r="H289" i="10"/>
  <c r="G289" i="10"/>
  <c r="F289" i="10"/>
  <c r="E289" i="10"/>
  <c r="A289" i="10"/>
  <c r="U288" i="10"/>
  <c r="S288" i="10"/>
  <c r="P288" i="10"/>
  <c r="K288" i="10"/>
  <c r="J288" i="10"/>
  <c r="H288" i="10"/>
  <c r="G288" i="10"/>
  <c r="F288" i="10"/>
  <c r="E288" i="10"/>
  <c r="A288" i="10"/>
  <c r="U287" i="10"/>
  <c r="S287" i="10"/>
  <c r="P287" i="10"/>
  <c r="K287" i="10"/>
  <c r="J287" i="10"/>
  <c r="H287" i="10"/>
  <c r="G287" i="10"/>
  <c r="F287" i="10"/>
  <c r="E287" i="10"/>
  <c r="A287" i="10"/>
  <c r="U286" i="10"/>
  <c r="S286" i="10"/>
  <c r="P286" i="10"/>
  <c r="N286" i="10"/>
  <c r="K286" i="10"/>
  <c r="J286" i="10"/>
  <c r="H286" i="10"/>
  <c r="G286" i="10"/>
  <c r="F286" i="10"/>
  <c r="E286" i="10"/>
  <c r="A286" i="10"/>
  <c r="U285" i="10"/>
  <c r="S285" i="10"/>
  <c r="P285" i="10"/>
  <c r="N285" i="10"/>
  <c r="K285" i="10"/>
  <c r="J285" i="10"/>
  <c r="H285" i="10"/>
  <c r="G285" i="10"/>
  <c r="F285" i="10"/>
  <c r="E285" i="10"/>
  <c r="A285" i="10"/>
  <c r="U284" i="10"/>
  <c r="S284" i="10"/>
  <c r="P284" i="10"/>
  <c r="N284" i="10"/>
  <c r="K284" i="10"/>
  <c r="J284" i="10"/>
  <c r="H284" i="10"/>
  <c r="G284" i="10"/>
  <c r="F284" i="10"/>
  <c r="E284" i="10"/>
  <c r="A284" i="10"/>
  <c r="U283" i="10"/>
  <c r="S283" i="10"/>
  <c r="P283" i="10"/>
  <c r="K283" i="10"/>
  <c r="J283" i="10"/>
  <c r="H283" i="10"/>
  <c r="G283" i="10"/>
  <c r="F283" i="10"/>
  <c r="E283" i="10"/>
  <c r="A283" i="10"/>
  <c r="U282" i="10"/>
  <c r="S282" i="10"/>
  <c r="P282" i="10"/>
  <c r="N282" i="10"/>
  <c r="K282" i="10"/>
  <c r="J282" i="10"/>
  <c r="H282" i="10"/>
  <c r="G282" i="10"/>
  <c r="F282" i="10"/>
  <c r="E282" i="10"/>
  <c r="A282" i="10"/>
  <c r="U281" i="10"/>
  <c r="S281" i="10"/>
  <c r="P281" i="10"/>
  <c r="N281" i="10"/>
  <c r="K281" i="10"/>
  <c r="J281" i="10"/>
  <c r="H281" i="10"/>
  <c r="G281" i="10"/>
  <c r="F281" i="10"/>
  <c r="E281" i="10"/>
  <c r="A281" i="10"/>
  <c r="U280" i="10"/>
  <c r="S280" i="10"/>
  <c r="P280" i="10"/>
  <c r="N280" i="10"/>
  <c r="K280" i="10"/>
  <c r="J280" i="10"/>
  <c r="H280" i="10"/>
  <c r="G280" i="10"/>
  <c r="F280" i="10"/>
  <c r="E280" i="10"/>
  <c r="A280" i="10"/>
  <c r="U279" i="10"/>
  <c r="S279" i="10"/>
  <c r="P279" i="10"/>
  <c r="K279" i="10"/>
  <c r="J279" i="10"/>
  <c r="H279" i="10"/>
  <c r="G279" i="10"/>
  <c r="F279" i="10"/>
  <c r="E279" i="10"/>
  <c r="A279" i="10"/>
  <c r="U278" i="10"/>
  <c r="S278" i="10"/>
  <c r="P278" i="10"/>
  <c r="N278" i="10"/>
  <c r="K278" i="10"/>
  <c r="J278" i="10"/>
  <c r="H278" i="10"/>
  <c r="G278" i="10"/>
  <c r="F278" i="10"/>
  <c r="E278" i="10"/>
  <c r="A278" i="10"/>
  <c r="U277" i="10"/>
  <c r="S277" i="10"/>
  <c r="P277" i="10"/>
  <c r="N277" i="10"/>
  <c r="K277" i="10"/>
  <c r="J277" i="10"/>
  <c r="H277" i="10"/>
  <c r="G277" i="10"/>
  <c r="F277" i="10"/>
  <c r="E277" i="10"/>
  <c r="A277" i="10"/>
  <c r="U276" i="10"/>
  <c r="S276" i="10"/>
  <c r="P276" i="10"/>
  <c r="N276" i="10"/>
  <c r="K276" i="10"/>
  <c r="J276" i="10"/>
  <c r="H276" i="10"/>
  <c r="G276" i="10"/>
  <c r="F276" i="10"/>
  <c r="E276" i="10"/>
  <c r="A276" i="10"/>
  <c r="U275" i="10"/>
  <c r="S275" i="10"/>
  <c r="P275" i="10"/>
  <c r="N275" i="10"/>
  <c r="K275" i="10"/>
  <c r="J275" i="10"/>
  <c r="H275" i="10"/>
  <c r="G275" i="10"/>
  <c r="F275" i="10"/>
  <c r="E275" i="10"/>
  <c r="A275" i="10"/>
  <c r="U274" i="10"/>
  <c r="S274" i="10"/>
  <c r="P274" i="10"/>
  <c r="N274" i="10"/>
  <c r="K274" i="10"/>
  <c r="J274" i="10"/>
  <c r="H274" i="10"/>
  <c r="G274" i="10"/>
  <c r="F274" i="10"/>
  <c r="E274" i="10"/>
  <c r="A274" i="10"/>
  <c r="U273" i="10"/>
  <c r="S273" i="10"/>
  <c r="P273" i="10"/>
  <c r="K273" i="10"/>
  <c r="J273" i="10"/>
  <c r="H273" i="10"/>
  <c r="G273" i="10"/>
  <c r="F273" i="10"/>
  <c r="E273" i="10"/>
  <c r="A273" i="10"/>
  <c r="U272" i="10"/>
  <c r="S272" i="10"/>
  <c r="P272" i="10"/>
  <c r="K272" i="10"/>
  <c r="J272" i="10"/>
  <c r="H272" i="10"/>
  <c r="G272" i="10"/>
  <c r="F272" i="10"/>
  <c r="E272" i="10"/>
  <c r="A272" i="10"/>
  <c r="U271" i="10"/>
  <c r="H271" i="10"/>
  <c r="G271" i="10"/>
  <c r="F271" i="10"/>
  <c r="E271" i="10"/>
  <c r="D271" i="10"/>
  <c r="A271" i="10"/>
  <c r="U270" i="10"/>
  <c r="S270" i="10"/>
  <c r="P270" i="10"/>
  <c r="K270" i="10"/>
  <c r="J270" i="10"/>
  <c r="H270" i="10"/>
  <c r="G270" i="10"/>
  <c r="F270" i="10"/>
  <c r="E270" i="10"/>
  <c r="A270" i="10"/>
  <c r="U269" i="10"/>
  <c r="S269" i="10"/>
  <c r="P269" i="10"/>
  <c r="N269" i="10"/>
  <c r="K269" i="10"/>
  <c r="J269" i="10"/>
  <c r="H269" i="10"/>
  <c r="G269" i="10"/>
  <c r="F269" i="10"/>
  <c r="E269" i="10"/>
  <c r="A269" i="10"/>
  <c r="U268" i="10"/>
  <c r="S268" i="10"/>
  <c r="P268" i="10"/>
  <c r="N268" i="10"/>
  <c r="K268" i="10"/>
  <c r="J268" i="10"/>
  <c r="H268" i="10"/>
  <c r="G268" i="10"/>
  <c r="F268" i="10"/>
  <c r="E268" i="10"/>
  <c r="A268" i="10"/>
  <c r="U267" i="10"/>
  <c r="S267" i="10"/>
  <c r="P267" i="10"/>
  <c r="N267" i="10"/>
  <c r="K267" i="10"/>
  <c r="J267" i="10"/>
  <c r="H267" i="10"/>
  <c r="G267" i="10"/>
  <c r="F267" i="10"/>
  <c r="E267" i="10"/>
  <c r="A267" i="10"/>
  <c r="U266" i="10"/>
  <c r="S266" i="10"/>
  <c r="P266" i="10"/>
  <c r="N266" i="10"/>
  <c r="K266" i="10"/>
  <c r="J266" i="10"/>
  <c r="H266" i="10"/>
  <c r="G266" i="10"/>
  <c r="F266" i="10"/>
  <c r="E266" i="10"/>
  <c r="A266" i="10"/>
  <c r="U265" i="10"/>
  <c r="S265" i="10"/>
  <c r="P265" i="10"/>
  <c r="K265" i="10"/>
  <c r="J265" i="10"/>
  <c r="H265" i="10"/>
  <c r="G265" i="10"/>
  <c r="F265" i="10"/>
  <c r="E265" i="10"/>
  <c r="A265" i="10"/>
  <c r="U264" i="10"/>
  <c r="S264" i="10"/>
  <c r="P264" i="10"/>
  <c r="N264" i="10"/>
  <c r="K264" i="10"/>
  <c r="J264" i="10"/>
  <c r="H264" i="10"/>
  <c r="G264" i="10"/>
  <c r="F264" i="10"/>
  <c r="E264" i="10"/>
  <c r="A264" i="10"/>
  <c r="U263" i="10"/>
  <c r="H263" i="10"/>
  <c r="G263" i="10"/>
  <c r="F263" i="10"/>
  <c r="E263" i="10"/>
  <c r="D263" i="10"/>
  <c r="A263" i="10"/>
  <c r="U262" i="10"/>
  <c r="S262" i="10"/>
  <c r="P262" i="10"/>
  <c r="K262" i="10"/>
  <c r="J262" i="10"/>
  <c r="H262" i="10"/>
  <c r="G262" i="10"/>
  <c r="F262" i="10"/>
  <c r="E262" i="10"/>
  <c r="A262" i="10"/>
  <c r="U261" i="10"/>
  <c r="S261" i="10"/>
  <c r="P261" i="10"/>
  <c r="K261" i="10"/>
  <c r="J261" i="10"/>
  <c r="H261" i="10"/>
  <c r="G261" i="10"/>
  <c r="F261" i="10"/>
  <c r="E261" i="10"/>
  <c r="A261" i="10"/>
  <c r="U260" i="10"/>
  <c r="S260" i="10"/>
  <c r="P260" i="10"/>
  <c r="N260" i="10"/>
  <c r="K260" i="10"/>
  <c r="J260" i="10"/>
  <c r="H260" i="10"/>
  <c r="G260" i="10"/>
  <c r="F260" i="10"/>
  <c r="E260" i="10"/>
  <c r="A260" i="10"/>
  <c r="U259" i="10"/>
  <c r="S259" i="10"/>
  <c r="P259" i="10"/>
  <c r="N259" i="10"/>
  <c r="K259" i="10"/>
  <c r="J259" i="10"/>
  <c r="H259" i="10"/>
  <c r="G259" i="10"/>
  <c r="F259" i="10"/>
  <c r="E259" i="10"/>
  <c r="A259" i="10"/>
  <c r="U258" i="10"/>
  <c r="S258" i="10"/>
  <c r="P258" i="10"/>
  <c r="K258" i="10"/>
  <c r="J258" i="10"/>
  <c r="H258" i="10"/>
  <c r="G258" i="10"/>
  <c r="F258" i="10"/>
  <c r="E258" i="10"/>
  <c r="A258" i="10"/>
  <c r="U257" i="10"/>
  <c r="S257" i="10"/>
  <c r="P257" i="10"/>
  <c r="K257" i="10"/>
  <c r="J257" i="10"/>
  <c r="H257" i="10"/>
  <c r="G257" i="10"/>
  <c r="F257" i="10"/>
  <c r="E257" i="10"/>
  <c r="A257" i="10"/>
  <c r="U256" i="10"/>
  <c r="S256" i="10"/>
  <c r="P256" i="10"/>
  <c r="N256" i="10"/>
  <c r="K256" i="10"/>
  <c r="J256" i="10"/>
  <c r="H256" i="10"/>
  <c r="G256" i="10"/>
  <c r="F256" i="10"/>
  <c r="E256" i="10"/>
  <c r="A256" i="10"/>
  <c r="U255" i="10"/>
  <c r="S255" i="10"/>
  <c r="P255" i="10"/>
  <c r="N255" i="10"/>
  <c r="K255" i="10"/>
  <c r="J255" i="10"/>
  <c r="H255" i="10"/>
  <c r="G255" i="10"/>
  <c r="F255" i="10"/>
  <c r="E255" i="10"/>
  <c r="A255" i="10"/>
  <c r="U254" i="10"/>
  <c r="S254" i="10"/>
  <c r="P254" i="10"/>
  <c r="N254" i="10"/>
  <c r="K254" i="10"/>
  <c r="J254" i="10"/>
  <c r="H254" i="10"/>
  <c r="G254" i="10"/>
  <c r="F254" i="10"/>
  <c r="E254" i="10"/>
  <c r="A254" i="10"/>
  <c r="U253" i="10"/>
  <c r="S253" i="10"/>
  <c r="P253" i="10"/>
  <c r="K253" i="10"/>
  <c r="J253" i="10"/>
  <c r="H253" i="10"/>
  <c r="G253" i="10"/>
  <c r="F253" i="10"/>
  <c r="E253" i="10"/>
  <c r="A253" i="10"/>
  <c r="U252" i="10"/>
  <c r="H252" i="10"/>
  <c r="G252" i="10"/>
  <c r="F252" i="10"/>
  <c r="E252" i="10"/>
  <c r="D252" i="10"/>
  <c r="A252" i="10"/>
  <c r="U251" i="10"/>
  <c r="S251" i="10"/>
  <c r="P251" i="10"/>
  <c r="N251" i="10"/>
  <c r="K251" i="10"/>
  <c r="J251" i="10"/>
  <c r="H251" i="10"/>
  <c r="G251" i="10"/>
  <c r="F251" i="10"/>
  <c r="E251" i="10"/>
  <c r="A251" i="10"/>
  <c r="U250" i="10"/>
  <c r="S250" i="10"/>
  <c r="P250" i="10"/>
  <c r="N250" i="10"/>
  <c r="K250" i="10"/>
  <c r="J250" i="10"/>
  <c r="H250" i="10"/>
  <c r="G250" i="10"/>
  <c r="F250" i="10"/>
  <c r="E250" i="10"/>
  <c r="A250" i="10"/>
  <c r="U249" i="10"/>
  <c r="S249" i="10"/>
  <c r="P249" i="10"/>
  <c r="N249" i="10"/>
  <c r="K249" i="10"/>
  <c r="J249" i="10"/>
  <c r="H249" i="10"/>
  <c r="G249" i="10"/>
  <c r="F249" i="10"/>
  <c r="E249" i="10"/>
  <c r="A249" i="10"/>
  <c r="U248" i="10"/>
  <c r="S248" i="10"/>
  <c r="P248" i="10"/>
  <c r="N248" i="10"/>
  <c r="K248" i="10"/>
  <c r="J248" i="10"/>
  <c r="H248" i="10"/>
  <c r="G248" i="10"/>
  <c r="F248" i="10"/>
  <c r="E248" i="10"/>
  <c r="A248" i="10"/>
  <c r="U247" i="10"/>
  <c r="S247" i="10"/>
  <c r="P247" i="10"/>
  <c r="N247" i="10"/>
  <c r="K247" i="10"/>
  <c r="J247" i="10"/>
  <c r="H247" i="10"/>
  <c r="G247" i="10"/>
  <c r="F247" i="10"/>
  <c r="E247" i="10"/>
  <c r="A247" i="10"/>
  <c r="U246" i="10"/>
  <c r="S246" i="10"/>
  <c r="P246" i="10"/>
  <c r="K246" i="10"/>
  <c r="J246" i="10"/>
  <c r="H246" i="10"/>
  <c r="G246" i="10"/>
  <c r="F246" i="10"/>
  <c r="E246" i="10"/>
  <c r="A246" i="10"/>
  <c r="U245" i="10"/>
  <c r="S245" i="10"/>
  <c r="P245" i="10"/>
  <c r="N245" i="10"/>
  <c r="K245" i="10"/>
  <c r="J245" i="10"/>
  <c r="H245" i="10"/>
  <c r="G245" i="10"/>
  <c r="F245" i="10"/>
  <c r="E245" i="10"/>
  <c r="A245" i="10"/>
  <c r="U244" i="10"/>
  <c r="S244" i="10"/>
  <c r="P244" i="10"/>
  <c r="K244" i="10"/>
  <c r="J244" i="10"/>
  <c r="H244" i="10"/>
  <c r="G244" i="10"/>
  <c r="F244" i="10"/>
  <c r="E244" i="10"/>
  <c r="A244" i="10"/>
  <c r="U243" i="10"/>
  <c r="S243" i="10"/>
  <c r="P243" i="10"/>
  <c r="K243" i="10"/>
  <c r="J243" i="10"/>
  <c r="H243" i="10"/>
  <c r="G243" i="10"/>
  <c r="F243" i="10"/>
  <c r="E243" i="10"/>
  <c r="A243" i="10"/>
  <c r="U242" i="10"/>
  <c r="S242" i="10"/>
  <c r="P242" i="10"/>
  <c r="K242" i="10"/>
  <c r="J242" i="10"/>
  <c r="H242" i="10"/>
  <c r="G242" i="10"/>
  <c r="F242" i="10"/>
  <c r="E242" i="10"/>
  <c r="A242" i="10"/>
  <c r="U241" i="10"/>
  <c r="S241" i="10"/>
  <c r="P241" i="10"/>
  <c r="K241" i="10"/>
  <c r="J241" i="10"/>
  <c r="H241" i="10"/>
  <c r="G241" i="10"/>
  <c r="F241" i="10"/>
  <c r="E241" i="10"/>
  <c r="A241" i="10"/>
  <c r="U240" i="10"/>
  <c r="S240" i="10"/>
  <c r="P240" i="10"/>
  <c r="N240" i="10"/>
  <c r="K240" i="10"/>
  <c r="J240" i="10"/>
  <c r="H240" i="10"/>
  <c r="G240" i="10"/>
  <c r="F240" i="10"/>
  <c r="E240" i="10"/>
  <c r="A240" i="10"/>
  <c r="U239" i="10"/>
  <c r="S239" i="10"/>
  <c r="P239" i="10"/>
  <c r="N239" i="10"/>
  <c r="K239" i="10"/>
  <c r="J239" i="10"/>
  <c r="H239" i="10"/>
  <c r="G239" i="10"/>
  <c r="F239" i="10"/>
  <c r="E239" i="10"/>
  <c r="A239" i="10"/>
  <c r="U238" i="10"/>
  <c r="S238" i="10"/>
  <c r="P238" i="10"/>
  <c r="K238" i="10"/>
  <c r="J238" i="10"/>
  <c r="H238" i="10"/>
  <c r="G238" i="10"/>
  <c r="F238" i="10"/>
  <c r="E238" i="10"/>
  <c r="A238" i="10"/>
  <c r="U237" i="10"/>
  <c r="S237" i="10"/>
  <c r="P237" i="10"/>
  <c r="N237" i="10"/>
  <c r="K237" i="10"/>
  <c r="J237" i="10"/>
  <c r="H237" i="10"/>
  <c r="G237" i="10"/>
  <c r="F237" i="10"/>
  <c r="E237" i="10"/>
  <c r="A237" i="10"/>
  <c r="U236" i="10"/>
  <c r="S236" i="10"/>
  <c r="P236" i="10"/>
  <c r="K236" i="10"/>
  <c r="J236" i="10"/>
  <c r="H236" i="10"/>
  <c r="G236" i="10"/>
  <c r="F236" i="10"/>
  <c r="E236" i="10"/>
  <c r="A236" i="10"/>
  <c r="U235" i="10"/>
  <c r="S235" i="10"/>
  <c r="P235" i="10"/>
  <c r="N235" i="10"/>
  <c r="K235" i="10"/>
  <c r="J235" i="10"/>
  <c r="H235" i="10"/>
  <c r="G235" i="10"/>
  <c r="F235" i="10"/>
  <c r="E235" i="10"/>
  <c r="A235" i="10"/>
  <c r="U234" i="10"/>
  <c r="S234" i="10"/>
  <c r="P234" i="10"/>
  <c r="N234" i="10"/>
  <c r="K234" i="10"/>
  <c r="J234" i="10"/>
  <c r="H234" i="10"/>
  <c r="G234" i="10"/>
  <c r="F234" i="10"/>
  <c r="E234" i="10"/>
  <c r="A234" i="10"/>
  <c r="U233" i="10"/>
  <c r="S233" i="10"/>
  <c r="P233" i="10"/>
  <c r="K233" i="10"/>
  <c r="J233" i="10"/>
  <c r="H233" i="10"/>
  <c r="G233" i="10"/>
  <c r="F233" i="10"/>
  <c r="E233" i="10"/>
  <c r="A233" i="10"/>
  <c r="U232" i="10"/>
  <c r="S232" i="10"/>
  <c r="P232" i="10"/>
  <c r="K232" i="10"/>
  <c r="J232" i="10"/>
  <c r="H232" i="10"/>
  <c r="G232" i="10"/>
  <c r="F232" i="10"/>
  <c r="E232" i="10"/>
  <c r="A232" i="10"/>
  <c r="U231" i="10"/>
  <c r="S231" i="10"/>
  <c r="P231" i="10"/>
  <c r="K231" i="10"/>
  <c r="J231" i="10"/>
  <c r="H231" i="10"/>
  <c r="G231" i="10"/>
  <c r="F231" i="10"/>
  <c r="E231" i="10"/>
  <c r="A231" i="10"/>
  <c r="U230" i="10"/>
  <c r="S230" i="10"/>
  <c r="P230" i="10"/>
  <c r="K230" i="10"/>
  <c r="J230" i="10"/>
  <c r="H230" i="10"/>
  <c r="G230" i="10"/>
  <c r="F230" i="10"/>
  <c r="E230" i="10"/>
  <c r="A230" i="10"/>
  <c r="U229" i="10"/>
  <c r="S229" i="10"/>
  <c r="P229" i="10"/>
  <c r="K229" i="10"/>
  <c r="J229" i="10"/>
  <c r="H229" i="10"/>
  <c r="G229" i="10"/>
  <c r="F229" i="10"/>
  <c r="E229" i="10"/>
  <c r="A229" i="10"/>
  <c r="U228" i="10"/>
  <c r="S228" i="10"/>
  <c r="P228" i="10"/>
  <c r="N228" i="10"/>
  <c r="K228" i="10"/>
  <c r="J228" i="10"/>
  <c r="H228" i="10"/>
  <c r="G228" i="10"/>
  <c r="F228" i="10"/>
  <c r="E228" i="10"/>
  <c r="A228" i="10"/>
  <c r="U227" i="10"/>
  <c r="S227" i="10"/>
  <c r="P227" i="10"/>
  <c r="N227" i="10"/>
  <c r="K227" i="10"/>
  <c r="J227" i="10"/>
  <c r="H227" i="10"/>
  <c r="G227" i="10"/>
  <c r="F227" i="10"/>
  <c r="E227" i="10"/>
  <c r="A227" i="10"/>
  <c r="U226" i="10"/>
  <c r="S226" i="10"/>
  <c r="P226" i="10"/>
  <c r="K226" i="10"/>
  <c r="J226" i="10"/>
  <c r="H226" i="10"/>
  <c r="G226" i="10"/>
  <c r="F226" i="10"/>
  <c r="E226" i="10"/>
  <c r="A226" i="10"/>
  <c r="U225" i="10"/>
  <c r="S225" i="10"/>
  <c r="P225" i="10"/>
  <c r="N225" i="10"/>
  <c r="K225" i="10"/>
  <c r="J225" i="10"/>
  <c r="H225" i="10"/>
  <c r="G225" i="10"/>
  <c r="F225" i="10"/>
  <c r="E225" i="10"/>
  <c r="A225" i="10"/>
  <c r="U224" i="10"/>
  <c r="S224" i="10"/>
  <c r="P224" i="10"/>
  <c r="K224" i="10"/>
  <c r="J224" i="10"/>
  <c r="H224" i="10"/>
  <c r="G224" i="10"/>
  <c r="F224" i="10"/>
  <c r="E224" i="10"/>
  <c r="A224" i="10"/>
  <c r="U223" i="10"/>
  <c r="S223" i="10"/>
  <c r="P223" i="10"/>
  <c r="K223" i="10"/>
  <c r="J223" i="10"/>
  <c r="H223" i="10"/>
  <c r="G223" i="10"/>
  <c r="F223" i="10"/>
  <c r="E223" i="10"/>
  <c r="A223" i="10"/>
  <c r="U222" i="10"/>
  <c r="S222" i="10"/>
  <c r="P222" i="10"/>
  <c r="K222" i="10"/>
  <c r="J222" i="10"/>
  <c r="H222" i="10"/>
  <c r="G222" i="10"/>
  <c r="F222" i="10"/>
  <c r="E222" i="10"/>
  <c r="A222" i="10"/>
  <c r="U221" i="10"/>
  <c r="H221" i="10"/>
  <c r="G221" i="10"/>
  <c r="F221" i="10"/>
  <c r="E221" i="10"/>
  <c r="D221" i="10"/>
  <c r="A221" i="10"/>
  <c r="U220" i="10"/>
  <c r="S220" i="10"/>
  <c r="P220" i="10"/>
  <c r="K220" i="10"/>
  <c r="J220" i="10"/>
  <c r="H220" i="10"/>
  <c r="G220" i="10"/>
  <c r="F220" i="10"/>
  <c r="E220" i="10"/>
  <c r="A220" i="10"/>
  <c r="U219" i="10"/>
  <c r="S219" i="10"/>
  <c r="P219" i="10"/>
  <c r="N219" i="10"/>
  <c r="K219" i="10"/>
  <c r="J219" i="10"/>
  <c r="H219" i="10"/>
  <c r="G219" i="10"/>
  <c r="F219" i="10"/>
  <c r="E219" i="10"/>
  <c r="A219" i="10"/>
  <c r="U218" i="10"/>
  <c r="S218" i="10"/>
  <c r="P218" i="10"/>
  <c r="N218" i="10"/>
  <c r="K218" i="10"/>
  <c r="J218" i="10"/>
  <c r="H218" i="10"/>
  <c r="G218" i="10"/>
  <c r="F218" i="10"/>
  <c r="E218" i="10"/>
  <c r="A218" i="10"/>
  <c r="U217" i="10"/>
  <c r="S217" i="10"/>
  <c r="P217" i="10"/>
  <c r="N217" i="10"/>
  <c r="K217" i="10"/>
  <c r="J217" i="10"/>
  <c r="H217" i="10"/>
  <c r="G217" i="10"/>
  <c r="F217" i="10"/>
  <c r="E217" i="10"/>
  <c r="A217" i="10"/>
  <c r="U216" i="10"/>
  <c r="S216" i="10"/>
  <c r="P216" i="10"/>
  <c r="N216" i="10"/>
  <c r="K216" i="10"/>
  <c r="J216" i="10"/>
  <c r="H216" i="10"/>
  <c r="G216" i="10"/>
  <c r="F216" i="10"/>
  <c r="E216" i="10"/>
  <c r="A216" i="10"/>
  <c r="U215" i="10"/>
  <c r="S215" i="10"/>
  <c r="P215" i="10"/>
  <c r="N215" i="10"/>
  <c r="K215" i="10"/>
  <c r="J215" i="10"/>
  <c r="H215" i="10"/>
  <c r="G215" i="10"/>
  <c r="F215" i="10"/>
  <c r="E215" i="10"/>
  <c r="A215" i="10"/>
  <c r="U214" i="10"/>
  <c r="S214" i="10"/>
  <c r="P214" i="10"/>
  <c r="N214" i="10"/>
  <c r="K214" i="10"/>
  <c r="J214" i="10"/>
  <c r="H214" i="10"/>
  <c r="G214" i="10"/>
  <c r="F214" i="10"/>
  <c r="E214" i="10"/>
  <c r="A214" i="10"/>
  <c r="U213" i="10"/>
  <c r="S213" i="10"/>
  <c r="P213" i="10"/>
  <c r="N213" i="10"/>
  <c r="K213" i="10"/>
  <c r="J213" i="10"/>
  <c r="H213" i="10"/>
  <c r="G213" i="10"/>
  <c r="F213" i="10"/>
  <c r="E213" i="10"/>
  <c r="A213" i="10"/>
  <c r="U212" i="10"/>
  <c r="S212" i="10"/>
  <c r="P212" i="10"/>
  <c r="N212" i="10"/>
  <c r="K212" i="10"/>
  <c r="J212" i="10"/>
  <c r="H212" i="10"/>
  <c r="G212" i="10"/>
  <c r="F212" i="10"/>
  <c r="E212" i="10"/>
  <c r="A212" i="10"/>
  <c r="U211" i="10"/>
  <c r="S211" i="10"/>
  <c r="P211" i="10"/>
  <c r="N211" i="10"/>
  <c r="K211" i="10"/>
  <c r="J211" i="10"/>
  <c r="H211" i="10"/>
  <c r="G211" i="10"/>
  <c r="F211" i="10"/>
  <c r="E211" i="10"/>
  <c r="A211" i="10"/>
  <c r="U210" i="10"/>
  <c r="S210" i="10"/>
  <c r="P210" i="10"/>
  <c r="N210" i="10"/>
  <c r="K210" i="10"/>
  <c r="J210" i="10"/>
  <c r="H210" i="10"/>
  <c r="G210" i="10"/>
  <c r="F210" i="10"/>
  <c r="E210" i="10"/>
  <c r="A210" i="10"/>
  <c r="U209" i="10"/>
  <c r="H209" i="10"/>
  <c r="G209" i="10"/>
  <c r="F209" i="10"/>
  <c r="E209" i="10"/>
  <c r="D209" i="10"/>
  <c r="A209" i="10"/>
  <c r="U208" i="10"/>
  <c r="S208" i="10"/>
  <c r="P208" i="10"/>
  <c r="K208" i="10"/>
  <c r="J208" i="10"/>
  <c r="H208" i="10"/>
  <c r="G208" i="10"/>
  <c r="F208" i="10"/>
  <c r="E208" i="10"/>
  <c r="A208" i="10"/>
  <c r="U207" i="10"/>
  <c r="S207" i="10"/>
  <c r="P207" i="10"/>
  <c r="N207" i="10"/>
  <c r="K207" i="10"/>
  <c r="J207" i="10"/>
  <c r="H207" i="10"/>
  <c r="G207" i="10"/>
  <c r="F207" i="10"/>
  <c r="E207" i="10"/>
  <c r="A207" i="10"/>
  <c r="U206" i="10"/>
  <c r="S206" i="10"/>
  <c r="P206" i="10"/>
  <c r="N206" i="10"/>
  <c r="K206" i="10"/>
  <c r="J206" i="10"/>
  <c r="H206" i="10"/>
  <c r="G206" i="10"/>
  <c r="F206" i="10"/>
  <c r="E206" i="10"/>
  <c r="A206" i="10"/>
  <c r="U205" i="10"/>
  <c r="S205" i="10"/>
  <c r="P205" i="10"/>
  <c r="N205" i="10"/>
  <c r="K205" i="10"/>
  <c r="J205" i="10"/>
  <c r="H205" i="10"/>
  <c r="G205" i="10"/>
  <c r="F205" i="10"/>
  <c r="E205" i="10"/>
  <c r="A205" i="10"/>
  <c r="U204" i="10"/>
  <c r="S204" i="10"/>
  <c r="P204" i="10"/>
  <c r="N204" i="10"/>
  <c r="K204" i="10"/>
  <c r="J204" i="10"/>
  <c r="H204" i="10"/>
  <c r="G204" i="10"/>
  <c r="F204" i="10"/>
  <c r="E204" i="10"/>
  <c r="A204" i="10"/>
  <c r="U203" i="10"/>
  <c r="S203" i="10"/>
  <c r="P203" i="10"/>
  <c r="N203" i="10"/>
  <c r="K203" i="10"/>
  <c r="J203" i="10"/>
  <c r="H203" i="10"/>
  <c r="G203" i="10"/>
  <c r="F203" i="10"/>
  <c r="E203" i="10"/>
  <c r="A203" i="10"/>
  <c r="U202" i="10"/>
  <c r="S202" i="10"/>
  <c r="P202" i="10"/>
  <c r="N202" i="10"/>
  <c r="K202" i="10"/>
  <c r="J202" i="10"/>
  <c r="H202" i="10"/>
  <c r="G202" i="10"/>
  <c r="F202" i="10"/>
  <c r="E202" i="10"/>
  <c r="A202" i="10"/>
  <c r="U201" i="10"/>
  <c r="S201" i="10"/>
  <c r="P201" i="10"/>
  <c r="N201" i="10"/>
  <c r="K201" i="10"/>
  <c r="J201" i="10"/>
  <c r="H201" i="10"/>
  <c r="G201" i="10"/>
  <c r="F201" i="10"/>
  <c r="E201" i="10"/>
  <c r="A201" i="10"/>
  <c r="U200" i="10"/>
  <c r="S200" i="10"/>
  <c r="P200" i="10"/>
  <c r="N200" i="10"/>
  <c r="K200" i="10"/>
  <c r="J200" i="10"/>
  <c r="H200" i="10"/>
  <c r="G200" i="10"/>
  <c r="F200" i="10"/>
  <c r="E200" i="10"/>
  <c r="A200" i="10"/>
  <c r="U199" i="10"/>
  <c r="S199" i="10"/>
  <c r="P199" i="10"/>
  <c r="N199" i="10"/>
  <c r="K199" i="10"/>
  <c r="J199" i="10"/>
  <c r="H199" i="10"/>
  <c r="G199" i="10"/>
  <c r="F199" i="10"/>
  <c r="E199" i="10"/>
  <c r="A199" i="10"/>
  <c r="U198" i="10"/>
  <c r="S198" i="10"/>
  <c r="P198" i="10"/>
  <c r="N198" i="10"/>
  <c r="K198" i="10"/>
  <c r="J198" i="10"/>
  <c r="H198" i="10"/>
  <c r="G198" i="10"/>
  <c r="F198" i="10"/>
  <c r="E198" i="10"/>
  <c r="A198" i="10"/>
  <c r="U197" i="10"/>
  <c r="H197" i="10"/>
  <c r="G197" i="10"/>
  <c r="F197" i="10"/>
  <c r="E197" i="10"/>
  <c r="D197" i="10"/>
  <c r="A197" i="10"/>
  <c r="U196" i="10"/>
  <c r="S196" i="10"/>
  <c r="P196" i="10"/>
  <c r="N196" i="10"/>
  <c r="K196" i="10"/>
  <c r="J196" i="10"/>
  <c r="H196" i="10"/>
  <c r="G196" i="10"/>
  <c r="F196" i="10"/>
  <c r="E196" i="10"/>
  <c r="A196" i="10"/>
  <c r="U195" i="10"/>
  <c r="S195" i="10"/>
  <c r="P195" i="10"/>
  <c r="N195" i="10"/>
  <c r="K195" i="10"/>
  <c r="J195" i="10"/>
  <c r="H195" i="10"/>
  <c r="G195" i="10"/>
  <c r="F195" i="10"/>
  <c r="E195" i="10"/>
  <c r="A195" i="10"/>
  <c r="U194" i="10"/>
  <c r="S194" i="10"/>
  <c r="P194" i="10"/>
  <c r="N194" i="10"/>
  <c r="K194" i="10"/>
  <c r="J194" i="10"/>
  <c r="H194" i="10"/>
  <c r="G194" i="10"/>
  <c r="F194" i="10"/>
  <c r="E194" i="10"/>
  <c r="A194" i="10"/>
  <c r="U193" i="10"/>
  <c r="S193" i="10"/>
  <c r="P193" i="10"/>
  <c r="N193" i="10"/>
  <c r="K193" i="10"/>
  <c r="J193" i="10"/>
  <c r="H193" i="10"/>
  <c r="G193" i="10"/>
  <c r="F193" i="10"/>
  <c r="E193" i="10"/>
  <c r="A193" i="10"/>
  <c r="U192" i="10"/>
  <c r="S192" i="10"/>
  <c r="P192" i="10"/>
  <c r="N192" i="10"/>
  <c r="K192" i="10"/>
  <c r="J192" i="10"/>
  <c r="H192" i="10"/>
  <c r="G192" i="10"/>
  <c r="F192" i="10"/>
  <c r="E192" i="10"/>
  <c r="A192" i="10"/>
  <c r="U191" i="10"/>
  <c r="S191" i="10"/>
  <c r="P191" i="10"/>
  <c r="N191" i="10"/>
  <c r="K191" i="10"/>
  <c r="J191" i="10"/>
  <c r="H191" i="10"/>
  <c r="G191" i="10"/>
  <c r="F191" i="10"/>
  <c r="E191" i="10"/>
  <c r="A191" i="10"/>
  <c r="U190" i="10"/>
  <c r="S190" i="10"/>
  <c r="P190" i="10"/>
  <c r="N190" i="10"/>
  <c r="K190" i="10"/>
  <c r="J190" i="10"/>
  <c r="H190" i="10"/>
  <c r="G190" i="10"/>
  <c r="F190" i="10"/>
  <c r="E190" i="10"/>
  <c r="A190" i="10"/>
  <c r="U189" i="10"/>
  <c r="S189" i="10"/>
  <c r="P189" i="10"/>
  <c r="N189" i="10"/>
  <c r="K189" i="10"/>
  <c r="J189" i="10"/>
  <c r="H189" i="10"/>
  <c r="G189" i="10"/>
  <c r="F189" i="10"/>
  <c r="E189" i="10"/>
  <c r="A189" i="10"/>
  <c r="U188" i="10"/>
  <c r="S188" i="10"/>
  <c r="P188" i="10"/>
  <c r="N188" i="10"/>
  <c r="K188" i="10"/>
  <c r="J188" i="10"/>
  <c r="H188" i="10"/>
  <c r="G188" i="10"/>
  <c r="F188" i="10"/>
  <c r="E188" i="10"/>
  <c r="A188" i="10"/>
  <c r="U187" i="10"/>
  <c r="S187" i="10"/>
  <c r="P187" i="10"/>
  <c r="N187" i="10"/>
  <c r="K187" i="10"/>
  <c r="J187" i="10"/>
  <c r="H187" i="10"/>
  <c r="G187" i="10"/>
  <c r="F187" i="10"/>
  <c r="E187" i="10"/>
  <c r="A187" i="10"/>
  <c r="U186" i="10"/>
  <c r="S186" i="10"/>
  <c r="P186" i="10"/>
  <c r="N186" i="10"/>
  <c r="K186" i="10"/>
  <c r="J186" i="10"/>
  <c r="H186" i="10"/>
  <c r="G186" i="10"/>
  <c r="F186" i="10"/>
  <c r="E186" i="10"/>
  <c r="A186" i="10"/>
  <c r="U185" i="10"/>
  <c r="H185" i="10"/>
  <c r="G185" i="10"/>
  <c r="F185" i="10"/>
  <c r="E185" i="10"/>
  <c r="D185" i="10"/>
  <c r="A185" i="10"/>
  <c r="U184" i="10"/>
  <c r="S184" i="10"/>
  <c r="P184" i="10"/>
  <c r="K184" i="10"/>
  <c r="J184" i="10"/>
  <c r="H184" i="10"/>
  <c r="G184" i="10"/>
  <c r="F184" i="10"/>
  <c r="E184" i="10"/>
  <c r="A184" i="10"/>
  <c r="U183" i="10"/>
  <c r="S183" i="10"/>
  <c r="P183" i="10"/>
  <c r="N183" i="10"/>
  <c r="K183" i="10"/>
  <c r="J183" i="10"/>
  <c r="H183" i="10"/>
  <c r="G183" i="10"/>
  <c r="F183" i="10"/>
  <c r="E183" i="10"/>
  <c r="A183" i="10"/>
  <c r="U182" i="10"/>
  <c r="S182" i="10"/>
  <c r="P182" i="10"/>
  <c r="N182" i="10"/>
  <c r="K182" i="10"/>
  <c r="J182" i="10"/>
  <c r="H182" i="10"/>
  <c r="G182" i="10"/>
  <c r="F182" i="10"/>
  <c r="E182" i="10"/>
  <c r="A182" i="10"/>
  <c r="U181" i="10"/>
  <c r="S181" i="10"/>
  <c r="P181" i="10"/>
  <c r="N181" i="10"/>
  <c r="K181" i="10"/>
  <c r="J181" i="10"/>
  <c r="H181" i="10"/>
  <c r="G181" i="10"/>
  <c r="F181" i="10"/>
  <c r="E181" i="10"/>
  <c r="A181" i="10"/>
  <c r="U180" i="10"/>
  <c r="S180" i="10"/>
  <c r="P180" i="10"/>
  <c r="N180" i="10"/>
  <c r="K180" i="10"/>
  <c r="J180" i="10"/>
  <c r="H180" i="10"/>
  <c r="G180" i="10"/>
  <c r="F180" i="10"/>
  <c r="E180" i="10"/>
  <c r="A180" i="10"/>
  <c r="U179" i="10"/>
  <c r="S179" i="10"/>
  <c r="P179" i="10"/>
  <c r="N179" i="10"/>
  <c r="K179" i="10"/>
  <c r="J179" i="10"/>
  <c r="H179" i="10"/>
  <c r="G179" i="10"/>
  <c r="F179" i="10"/>
  <c r="E179" i="10"/>
  <c r="A179" i="10"/>
  <c r="U178" i="10"/>
  <c r="S178" i="10"/>
  <c r="P178" i="10"/>
  <c r="N178" i="10"/>
  <c r="K178" i="10"/>
  <c r="J178" i="10"/>
  <c r="H178" i="10"/>
  <c r="G178" i="10"/>
  <c r="F178" i="10"/>
  <c r="E178" i="10"/>
  <c r="A178" i="10"/>
  <c r="U177" i="10"/>
  <c r="S177" i="10"/>
  <c r="P177" i="10"/>
  <c r="N177" i="10"/>
  <c r="K177" i="10"/>
  <c r="J177" i="10"/>
  <c r="H177" i="10"/>
  <c r="G177" i="10"/>
  <c r="F177" i="10"/>
  <c r="E177" i="10"/>
  <c r="A177" i="10"/>
  <c r="U176" i="10"/>
  <c r="S176" i="10"/>
  <c r="P176" i="10"/>
  <c r="N176" i="10"/>
  <c r="K176" i="10"/>
  <c r="J176" i="10"/>
  <c r="H176" i="10"/>
  <c r="G176" i="10"/>
  <c r="F176" i="10"/>
  <c r="E176" i="10"/>
  <c r="A176" i="10"/>
  <c r="U175" i="10"/>
  <c r="S175" i="10"/>
  <c r="P175" i="10"/>
  <c r="N175" i="10"/>
  <c r="K175" i="10"/>
  <c r="J175" i="10"/>
  <c r="H175" i="10"/>
  <c r="G175" i="10"/>
  <c r="F175" i="10"/>
  <c r="E175" i="10"/>
  <c r="A175" i="10"/>
  <c r="U174" i="10"/>
  <c r="S174" i="10"/>
  <c r="P174" i="10"/>
  <c r="N174" i="10"/>
  <c r="K174" i="10"/>
  <c r="J174" i="10"/>
  <c r="H174" i="10"/>
  <c r="G174" i="10"/>
  <c r="F174" i="10"/>
  <c r="E174" i="10"/>
  <c r="A174" i="10"/>
  <c r="U173" i="10"/>
  <c r="H173" i="10"/>
  <c r="G173" i="10"/>
  <c r="F173" i="10"/>
  <c r="E173" i="10"/>
  <c r="D173" i="10"/>
  <c r="A173" i="10"/>
  <c r="U172" i="10"/>
  <c r="S172" i="10"/>
  <c r="P172" i="10"/>
  <c r="K172" i="10"/>
  <c r="J172" i="10"/>
  <c r="H172" i="10"/>
  <c r="G172" i="10"/>
  <c r="F172" i="10"/>
  <c r="E172" i="10"/>
  <c r="A172" i="10"/>
  <c r="U171" i="10"/>
  <c r="S171" i="10"/>
  <c r="P171" i="10"/>
  <c r="K171" i="10"/>
  <c r="J171" i="10"/>
  <c r="H171" i="10"/>
  <c r="G171" i="10"/>
  <c r="F171" i="10"/>
  <c r="E171" i="10"/>
  <c r="A171" i="10"/>
  <c r="U170" i="10"/>
  <c r="S170" i="10"/>
  <c r="P170" i="10"/>
  <c r="K170" i="10"/>
  <c r="J170" i="10"/>
  <c r="H170" i="10"/>
  <c r="G170" i="10"/>
  <c r="F170" i="10"/>
  <c r="E170" i="10"/>
  <c r="A170" i="10"/>
  <c r="U169" i="10"/>
  <c r="S169" i="10"/>
  <c r="P169" i="10"/>
  <c r="K169" i="10"/>
  <c r="J169" i="10"/>
  <c r="H169" i="10"/>
  <c r="G169" i="10"/>
  <c r="F169" i="10"/>
  <c r="E169" i="10"/>
  <c r="A169" i="10"/>
  <c r="U168" i="10"/>
  <c r="S168" i="10"/>
  <c r="P168" i="10"/>
  <c r="K168" i="10"/>
  <c r="J168" i="10"/>
  <c r="H168" i="10"/>
  <c r="G168" i="10"/>
  <c r="F168" i="10"/>
  <c r="E168" i="10"/>
  <c r="A168" i="10"/>
  <c r="U167" i="10"/>
  <c r="S167" i="10"/>
  <c r="P167" i="10"/>
  <c r="K167" i="10"/>
  <c r="J167" i="10"/>
  <c r="H167" i="10"/>
  <c r="G167" i="10"/>
  <c r="F167" i="10"/>
  <c r="E167" i="10"/>
  <c r="A167" i="10"/>
  <c r="U166" i="10"/>
  <c r="S166" i="10"/>
  <c r="P166" i="10"/>
  <c r="K166" i="10"/>
  <c r="J166" i="10"/>
  <c r="H166" i="10"/>
  <c r="G166" i="10"/>
  <c r="F166" i="10"/>
  <c r="E166" i="10"/>
  <c r="A166" i="10"/>
  <c r="U165" i="10"/>
  <c r="S165" i="10"/>
  <c r="P165" i="10"/>
  <c r="K165" i="10"/>
  <c r="J165" i="10"/>
  <c r="H165" i="10"/>
  <c r="G165" i="10"/>
  <c r="F165" i="10"/>
  <c r="E165" i="10"/>
  <c r="A165" i="10"/>
  <c r="U164" i="10"/>
  <c r="S164" i="10"/>
  <c r="P164" i="10"/>
  <c r="K164" i="10"/>
  <c r="J164" i="10"/>
  <c r="H164" i="10"/>
  <c r="G164" i="10"/>
  <c r="F164" i="10"/>
  <c r="E164" i="10"/>
  <c r="A164" i="10"/>
  <c r="U163" i="10"/>
  <c r="S163" i="10"/>
  <c r="P163" i="10"/>
  <c r="K163" i="10"/>
  <c r="J163" i="10"/>
  <c r="H163" i="10"/>
  <c r="G163" i="10"/>
  <c r="F163" i="10"/>
  <c r="E163" i="10"/>
  <c r="A163" i="10"/>
  <c r="U162" i="10"/>
  <c r="S162" i="10"/>
  <c r="P162" i="10"/>
  <c r="K162" i="10"/>
  <c r="J162" i="10"/>
  <c r="H162" i="10"/>
  <c r="G162" i="10"/>
  <c r="F162" i="10"/>
  <c r="E162" i="10"/>
  <c r="A162" i="10"/>
  <c r="G161" i="10"/>
  <c r="A161" i="10"/>
  <c r="U160" i="10"/>
  <c r="S160" i="10"/>
  <c r="P160" i="10"/>
  <c r="N160" i="10"/>
  <c r="K160" i="10"/>
  <c r="J160" i="10"/>
  <c r="H160" i="10"/>
  <c r="G160" i="10"/>
  <c r="F160" i="10"/>
  <c r="E160" i="10"/>
  <c r="A160" i="10"/>
  <c r="U159" i="10"/>
  <c r="S159" i="10"/>
  <c r="P159" i="10"/>
  <c r="N159" i="10"/>
  <c r="K159" i="10"/>
  <c r="J159" i="10"/>
  <c r="H159" i="10"/>
  <c r="G159" i="10"/>
  <c r="F159" i="10"/>
  <c r="E159" i="10"/>
  <c r="A159" i="10"/>
  <c r="U158" i="10"/>
  <c r="S158" i="10"/>
  <c r="P158" i="10"/>
  <c r="N158" i="10"/>
  <c r="K158" i="10"/>
  <c r="J158" i="10"/>
  <c r="H158" i="10"/>
  <c r="G158" i="10"/>
  <c r="F158" i="10"/>
  <c r="E158" i="10"/>
  <c r="A158" i="10"/>
  <c r="U157" i="10"/>
  <c r="S157" i="10"/>
  <c r="P157" i="10"/>
  <c r="N157" i="10"/>
  <c r="K157" i="10"/>
  <c r="J157" i="10"/>
  <c r="H157" i="10"/>
  <c r="G157" i="10"/>
  <c r="F157" i="10"/>
  <c r="E157" i="10"/>
  <c r="A157" i="10"/>
  <c r="U156" i="10"/>
  <c r="S156" i="10"/>
  <c r="P156" i="10"/>
  <c r="N156" i="10"/>
  <c r="K156" i="10"/>
  <c r="J156" i="10"/>
  <c r="H156" i="10"/>
  <c r="G156" i="10"/>
  <c r="F156" i="10"/>
  <c r="E156" i="10"/>
  <c r="A156" i="10"/>
  <c r="U155" i="10"/>
  <c r="S155" i="10"/>
  <c r="P155" i="10"/>
  <c r="K155" i="10"/>
  <c r="J155" i="10"/>
  <c r="H155" i="10"/>
  <c r="G155" i="10"/>
  <c r="F155" i="10"/>
  <c r="E155" i="10"/>
  <c r="A155" i="10"/>
  <c r="U154" i="10"/>
  <c r="S154" i="10"/>
  <c r="P154" i="10"/>
  <c r="K154" i="10"/>
  <c r="J154" i="10"/>
  <c r="H154" i="10"/>
  <c r="G154" i="10"/>
  <c r="F154" i="10"/>
  <c r="E154" i="10"/>
  <c r="A154" i="10"/>
  <c r="U153" i="10"/>
  <c r="S153" i="10"/>
  <c r="P153" i="10"/>
  <c r="N153" i="10"/>
  <c r="K153" i="10"/>
  <c r="J153" i="10"/>
  <c r="H153" i="10"/>
  <c r="G153" i="10"/>
  <c r="F153" i="10"/>
  <c r="E153" i="10"/>
  <c r="A153" i="10"/>
  <c r="U152" i="10"/>
  <c r="S152" i="10"/>
  <c r="P152" i="10"/>
  <c r="N152" i="10"/>
  <c r="K152" i="10"/>
  <c r="J152" i="10"/>
  <c r="H152" i="10"/>
  <c r="G152" i="10"/>
  <c r="F152" i="10"/>
  <c r="E152" i="10"/>
  <c r="A152" i="10"/>
  <c r="U151" i="10"/>
  <c r="S151" i="10"/>
  <c r="P151" i="10"/>
  <c r="K151" i="10"/>
  <c r="J151" i="10"/>
  <c r="H151" i="10"/>
  <c r="G151" i="10"/>
  <c r="F151" i="10"/>
  <c r="E151" i="10"/>
  <c r="A151" i="10"/>
  <c r="U150" i="10"/>
  <c r="S150" i="10"/>
  <c r="P150" i="10"/>
  <c r="N150" i="10"/>
  <c r="K150" i="10"/>
  <c r="J150" i="10"/>
  <c r="H150" i="10"/>
  <c r="G150" i="10"/>
  <c r="F150" i="10"/>
  <c r="E150" i="10"/>
  <c r="A150" i="10"/>
  <c r="U149" i="10"/>
  <c r="S149" i="10"/>
  <c r="P149" i="10"/>
  <c r="N149" i="10"/>
  <c r="K149" i="10"/>
  <c r="J149" i="10"/>
  <c r="H149" i="10"/>
  <c r="G149" i="10"/>
  <c r="F149" i="10"/>
  <c r="E149" i="10"/>
  <c r="A149" i="10"/>
  <c r="U148" i="10"/>
  <c r="S148" i="10"/>
  <c r="P148" i="10"/>
  <c r="K148" i="10"/>
  <c r="J148" i="10"/>
  <c r="H148" i="10"/>
  <c r="G148" i="10"/>
  <c r="F148" i="10"/>
  <c r="E148" i="10"/>
  <c r="A148" i="10"/>
  <c r="U147" i="10"/>
  <c r="S147" i="10"/>
  <c r="P147" i="10"/>
  <c r="N147" i="10"/>
  <c r="K147" i="10"/>
  <c r="J147" i="10"/>
  <c r="H147" i="10"/>
  <c r="G147" i="10"/>
  <c r="F147" i="10"/>
  <c r="E147" i="10"/>
  <c r="A147" i="10"/>
  <c r="U146" i="10"/>
  <c r="S146" i="10"/>
  <c r="P146" i="10"/>
  <c r="N146" i="10"/>
  <c r="K146" i="10"/>
  <c r="J146" i="10"/>
  <c r="H146" i="10"/>
  <c r="G146" i="10"/>
  <c r="F146" i="10"/>
  <c r="E146" i="10"/>
  <c r="A146" i="10"/>
  <c r="U145" i="10"/>
  <c r="S145" i="10"/>
  <c r="P145" i="10"/>
  <c r="N145" i="10"/>
  <c r="K145" i="10"/>
  <c r="J145" i="10"/>
  <c r="H145" i="10"/>
  <c r="G145" i="10"/>
  <c r="F145" i="10"/>
  <c r="E145" i="10"/>
  <c r="A145" i="10"/>
  <c r="U144" i="10"/>
  <c r="S144" i="10"/>
  <c r="P144" i="10"/>
  <c r="N144" i="10"/>
  <c r="K144" i="10"/>
  <c r="J144" i="10"/>
  <c r="H144" i="10"/>
  <c r="G144" i="10"/>
  <c r="F144" i="10"/>
  <c r="E144" i="10"/>
  <c r="A144" i="10"/>
  <c r="U143" i="10"/>
  <c r="S143" i="10"/>
  <c r="P143" i="10"/>
  <c r="K143" i="10"/>
  <c r="J143" i="10"/>
  <c r="H143" i="10"/>
  <c r="G143" i="10"/>
  <c r="F143" i="10"/>
  <c r="E143" i="10"/>
  <c r="A143" i="10"/>
  <c r="U142" i="10"/>
  <c r="S142" i="10"/>
  <c r="P142" i="10"/>
  <c r="N142" i="10"/>
  <c r="K142" i="10"/>
  <c r="J142" i="10"/>
  <c r="H142" i="10"/>
  <c r="G142" i="10"/>
  <c r="F142" i="10"/>
  <c r="E142" i="10"/>
  <c r="A142" i="10"/>
  <c r="U141" i="10"/>
  <c r="S141" i="10"/>
  <c r="P141" i="10"/>
  <c r="N141" i="10"/>
  <c r="K141" i="10"/>
  <c r="J141" i="10"/>
  <c r="H141" i="10"/>
  <c r="G141" i="10"/>
  <c r="F141" i="10"/>
  <c r="E141" i="10"/>
  <c r="A141" i="10"/>
  <c r="U140" i="10"/>
  <c r="H140" i="10"/>
  <c r="G140" i="10"/>
  <c r="F140" i="10"/>
  <c r="E140" i="10"/>
  <c r="D140" i="10"/>
  <c r="A140" i="10"/>
  <c r="U139" i="10"/>
  <c r="S139" i="10"/>
  <c r="P139" i="10"/>
  <c r="K139" i="10"/>
  <c r="J139" i="10"/>
  <c r="H139" i="10"/>
  <c r="G139" i="10"/>
  <c r="F139" i="10"/>
  <c r="E139" i="10"/>
  <c r="A139" i="10"/>
  <c r="U138" i="10"/>
  <c r="S138" i="10"/>
  <c r="P138" i="10"/>
  <c r="N138" i="10"/>
  <c r="K138" i="10"/>
  <c r="J138" i="10"/>
  <c r="H138" i="10"/>
  <c r="G138" i="10"/>
  <c r="F138" i="10"/>
  <c r="E138" i="10"/>
  <c r="A138" i="10"/>
  <c r="U137" i="10"/>
  <c r="S137" i="10"/>
  <c r="P137" i="10"/>
  <c r="K137" i="10"/>
  <c r="J137" i="10"/>
  <c r="H137" i="10"/>
  <c r="G137" i="10"/>
  <c r="F137" i="10"/>
  <c r="E137" i="10"/>
  <c r="A137" i="10"/>
  <c r="U136" i="10"/>
  <c r="S136" i="10"/>
  <c r="P136" i="10"/>
  <c r="N136" i="10"/>
  <c r="K136" i="10"/>
  <c r="J136" i="10"/>
  <c r="H136" i="10"/>
  <c r="G136" i="10"/>
  <c r="F136" i="10"/>
  <c r="E136" i="10"/>
  <c r="A136" i="10"/>
  <c r="U135" i="10"/>
  <c r="S135" i="10"/>
  <c r="P135" i="10"/>
  <c r="N135" i="10"/>
  <c r="K135" i="10"/>
  <c r="J135" i="10"/>
  <c r="H135" i="10"/>
  <c r="G135" i="10"/>
  <c r="F135" i="10"/>
  <c r="E135" i="10"/>
  <c r="A135" i="10"/>
  <c r="U134" i="10"/>
  <c r="S134" i="10"/>
  <c r="P134" i="10"/>
  <c r="N134" i="10"/>
  <c r="K134" i="10"/>
  <c r="J134" i="10"/>
  <c r="H134" i="10"/>
  <c r="G134" i="10"/>
  <c r="F134" i="10"/>
  <c r="E134" i="10"/>
  <c r="A134" i="10"/>
  <c r="U133" i="10"/>
  <c r="S133" i="10"/>
  <c r="P133" i="10"/>
  <c r="N133" i="10"/>
  <c r="K133" i="10"/>
  <c r="J133" i="10"/>
  <c r="H133" i="10"/>
  <c r="G133" i="10"/>
  <c r="F133" i="10"/>
  <c r="E133" i="10"/>
  <c r="A133" i="10"/>
  <c r="U132" i="10"/>
  <c r="S132" i="10"/>
  <c r="P132" i="10"/>
  <c r="N132" i="10"/>
  <c r="K132" i="10"/>
  <c r="J132" i="10"/>
  <c r="H132" i="10"/>
  <c r="G132" i="10"/>
  <c r="F132" i="10"/>
  <c r="E132" i="10"/>
  <c r="A132" i="10"/>
  <c r="U131" i="10"/>
  <c r="S131" i="10"/>
  <c r="P131" i="10"/>
  <c r="K131" i="10"/>
  <c r="J131" i="10"/>
  <c r="H131" i="10"/>
  <c r="G131" i="10"/>
  <c r="F131" i="10"/>
  <c r="E131" i="10"/>
  <c r="A131" i="10"/>
  <c r="U130" i="10"/>
  <c r="S130" i="10"/>
  <c r="P130" i="10"/>
  <c r="K130" i="10"/>
  <c r="J130" i="10"/>
  <c r="H130" i="10"/>
  <c r="G130" i="10"/>
  <c r="F130" i="10"/>
  <c r="E130" i="10"/>
  <c r="A130" i="10"/>
  <c r="U129" i="10"/>
  <c r="S129" i="10"/>
  <c r="P129" i="10"/>
  <c r="N129" i="10"/>
  <c r="K129" i="10"/>
  <c r="J129" i="10"/>
  <c r="H129" i="10"/>
  <c r="G129" i="10"/>
  <c r="F129" i="10"/>
  <c r="E129" i="10"/>
  <c r="A129" i="10"/>
  <c r="U128" i="10"/>
  <c r="S128" i="10"/>
  <c r="P128" i="10"/>
  <c r="N128" i="10"/>
  <c r="K128" i="10"/>
  <c r="J128" i="10"/>
  <c r="H128" i="10"/>
  <c r="G128" i="10"/>
  <c r="F128" i="10"/>
  <c r="E128" i="10"/>
  <c r="A128" i="10"/>
  <c r="U127" i="10"/>
  <c r="S127" i="10"/>
  <c r="P127" i="10"/>
  <c r="K127" i="10"/>
  <c r="J127" i="10"/>
  <c r="H127" i="10"/>
  <c r="G127" i="10"/>
  <c r="F127" i="10"/>
  <c r="E127" i="10"/>
  <c r="A127" i="10"/>
  <c r="U126" i="10"/>
  <c r="S126" i="10"/>
  <c r="P126" i="10"/>
  <c r="N126" i="10"/>
  <c r="K126" i="10"/>
  <c r="J126" i="10"/>
  <c r="H126" i="10"/>
  <c r="G126" i="10"/>
  <c r="F126" i="10"/>
  <c r="E126" i="10"/>
  <c r="A126" i="10"/>
  <c r="U125" i="10"/>
  <c r="S125" i="10"/>
  <c r="P125" i="10"/>
  <c r="K125" i="10"/>
  <c r="J125" i="10"/>
  <c r="H125" i="10"/>
  <c r="G125" i="10"/>
  <c r="F125" i="10"/>
  <c r="E125" i="10"/>
  <c r="A125" i="10"/>
  <c r="U124" i="10"/>
  <c r="S124" i="10"/>
  <c r="P124" i="10"/>
  <c r="K124" i="10"/>
  <c r="J124" i="10"/>
  <c r="H124" i="10"/>
  <c r="G124" i="10"/>
  <c r="F124" i="10"/>
  <c r="E124" i="10"/>
  <c r="A124" i="10"/>
  <c r="U123" i="10"/>
  <c r="S123" i="10"/>
  <c r="P123" i="10"/>
  <c r="K123" i="10"/>
  <c r="J123" i="10"/>
  <c r="H123" i="10"/>
  <c r="G123" i="10"/>
  <c r="F123" i="10"/>
  <c r="E123" i="10"/>
  <c r="A123" i="10"/>
  <c r="U122" i="10"/>
  <c r="S122" i="10"/>
  <c r="P122" i="10"/>
  <c r="K122" i="10"/>
  <c r="J122" i="10"/>
  <c r="H122" i="10"/>
  <c r="G122" i="10"/>
  <c r="F122" i="10"/>
  <c r="E122" i="10"/>
  <c r="A122" i="10"/>
  <c r="U121" i="10"/>
  <c r="S121" i="10"/>
  <c r="P121" i="10"/>
  <c r="K121" i="10"/>
  <c r="J121" i="10"/>
  <c r="H121" i="10"/>
  <c r="G121" i="10"/>
  <c r="F121" i="10"/>
  <c r="E121" i="10"/>
  <c r="A121" i="10"/>
  <c r="U120" i="10"/>
  <c r="S120" i="10"/>
  <c r="P120" i="10"/>
  <c r="N120" i="10"/>
  <c r="K120" i="10"/>
  <c r="J120" i="10"/>
  <c r="H120" i="10"/>
  <c r="G120" i="10"/>
  <c r="F120" i="10"/>
  <c r="E120" i="10"/>
  <c r="A120" i="10"/>
  <c r="U119" i="10"/>
  <c r="S119" i="10"/>
  <c r="P119" i="10"/>
  <c r="N119" i="10"/>
  <c r="K119" i="10"/>
  <c r="J119" i="10"/>
  <c r="H119" i="10"/>
  <c r="G119" i="10"/>
  <c r="F119" i="10"/>
  <c r="E119" i="10"/>
  <c r="A119" i="10"/>
  <c r="U118" i="10"/>
  <c r="S118" i="10"/>
  <c r="P118" i="10"/>
  <c r="K118" i="10"/>
  <c r="J118" i="10"/>
  <c r="H118" i="10"/>
  <c r="G118" i="10"/>
  <c r="F118" i="10"/>
  <c r="E118" i="10"/>
  <c r="A118" i="10"/>
  <c r="U117" i="10"/>
  <c r="S117" i="10"/>
  <c r="P117" i="10"/>
  <c r="K117" i="10"/>
  <c r="J117" i="10"/>
  <c r="H117" i="10"/>
  <c r="G117" i="10"/>
  <c r="F117" i="10"/>
  <c r="E117" i="10"/>
  <c r="A117" i="10"/>
  <c r="U116" i="10"/>
  <c r="S116" i="10"/>
  <c r="P116" i="10"/>
  <c r="K116" i="10"/>
  <c r="J116" i="10"/>
  <c r="H116" i="10"/>
  <c r="G116" i="10"/>
  <c r="F116" i="10"/>
  <c r="E116" i="10"/>
  <c r="A116" i="10"/>
  <c r="U115" i="10"/>
  <c r="S115" i="10"/>
  <c r="P115" i="10"/>
  <c r="K115" i="10"/>
  <c r="J115" i="10"/>
  <c r="H115" i="10"/>
  <c r="G115" i="10"/>
  <c r="F115" i="10"/>
  <c r="E115" i="10"/>
  <c r="A115" i="10"/>
  <c r="U114" i="10"/>
  <c r="S114" i="10"/>
  <c r="P114" i="10"/>
  <c r="K114" i="10"/>
  <c r="J114" i="10"/>
  <c r="H114" i="10"/>
  <c r="G114" i="10"/>
  <c r="F114" i="10"/>
  <c r="E114" i="10"/>
  <c r="A114" i="10"/>
  <c r="U113" i="10"/>
  <c r="S113" i="10"/>
  <c r="P113" i="10"/>
  <c r="K113" i="10"/>
  <c r="J113" i="10"/>
  <c r="H113" i="10"/>
  <c r="G113" i="10"/>
  <c r="F113" i="10"/>
  <c r="E113" i="10"/>
  <c r="A113" i="10"/>
  <c r="U112" i="10"/>
  <c r="S112" i="10"/>
  <c r="P112" i="10"/>
  <c r="K112" i="10"/>
  <c r="J112" i="10"/>
  <c r="H112" i="10"/>
  <c r="G112" i="10"/>
  <c r="F112" i="10"/>
  <c r="E112" i="10"/>
  <c r="A112" i="10"/>
  <c r="U111" i="10"/>
  <c r="S111" i="10"/>
  <c r="P111" i="10"/>
  <c r="K111" i="10"/>
  <c r="J111" i="10"/>
  <c r="H111" i="10"/>
  <c r="G111" i="10"/>
  <c r="F111" i="10"/>
  <c r="E111" i="10"/>
  <c r="A111" i="10"/>
  <c r="U110" i="10"/>
  <c r="S110" i="10"/>
  <c r="P110" i="10"/>
  <c r="K110" i="10"/>
  <c r="J110" i="10"/>
  <c r="H110" i="10"/>
  <c r="G110" i="10"/>
  <c r="F110" i="10"/>
  <c r="E110" i="10"/>
  <c r="A110" i="10"/>
  <c r="U109" i="10"/>
  <c r="S109" i="10"/>
  <c r="P109" i="10"/>
  <c r="K109" i="10"/>
  <c r="J109" i="10"/>
  <c r="H109" i="10"/>
  <c r="G109" i="10"/>
  <c r="F109" i="10"/>
  <c r="E109" i="10"/>
  <c r="A109" i="10"/>
  <c r="U108" i="10"/>
  <c r="S108" i="10"/>
  <c r="P108" i="10"/>
  <c r="K108" i="10"/>
  <c r="J108" i="10"/>
  <c r="H108" i="10"/>
  <c r="G108" i="10"/>
  <c r="F108" i="10"/>
  <c r="E108" i="10"/>
  <c r="A108" i="10"/>
  <c r="U107" i="10"/>
  <c r="S107" i="10"/>
  <c r="P107" i="10"/>
  <c r="N107" i="10"/>
  <c r="K107" i="10"/>
  <c r="J107" i="10"/>
  <c r="H107" i="10"/>
  <c r="G107" i="10"/>
  <c r="F107" i="10"/>
  <c r="E107" i="10"/>
  <c r="A107" i="10"/>
  <c r="U106" i="10"/>
  <c r="S106" i="10"/>
  <c r="P106" i="10"/>
  <c r="N106" i="10"/>
  <c r="K106" i="10"/>
  <c r="J106" i="10"/>
  <c r="H106" i="10"/>
  <c r="G106" i="10"/>
  <c r="F106" i="10"/>
  <c r="E106" i="10"/>
  <c r="A106" i="10"/>
  <c r="U105" i="10"/>
  <c r="S105" i="10"/>
  <c r="P105" i="10"/>
  <c r="N105" i="10"/>
  <c r="K105" i="10"/>
  <c r="J105" i="10"/>
  <c r="H105" i="10"/>
  <c r="G105" i="10"/>
  <c r="F105" i="10"/>
  <c r="E105" i="10"/>
  <c r="A105" i="10"/>
  <c r="U104" i="10"/>
  <c r="S104" i="10"/>
  <c r="P104" i="10"/>
  <c r="N104" i="10"/>
  <c r="K104" i="10"/>
  <c r="J104" i="10"/>
  <c r="H104" i="10"/>
  <c r="G104" i="10"/>
  <c r="F104" i="10"/>
  <c r="E104" i="10"/>
  <c r="A104" i="10"/>
  <c r="U103" i="10"/>
  <c r="S103" i="10"/>
  <c r="P103" i="10"/>
  <c r="N103" i="10"/>
  <c r="K103" i="10"/>
  <c r="J103" i="10"/>
  <c r="H103" i="10"/>
  <c r="G103" i="10"/>
  <c r="F103" i="10"/>
  <c r="E103" i="10"/>
  <c r="A103" i="10"/>
  <c r="U102" i="10"/>
  <c r="S102" i="10"/>
  <c r="P102" i="10"/>
  <c r="N102" i="10"/>
  <c r="K102" i="10"/>
  <c r="J102" i="10"/>
  <c r="H102" i="10"/>
  <c r="G102" i="10"/>
  <c r="F102" i="10"/>
  <c r="E102" i="10"/>
  <c r="A102" i="10"/>
  <c r="U101" i="10"/>
  <c r="S101" i="10"/>
  <c r="P101" i="10"/>
  <c r="N101" i="10"/>
  <c r="K101" i="10"/>
  <c r="J101" i="10"/>
  <c r="H101" i="10"/>
  <c r="G101" i="10"/>
  <c r="F101" i="10"/>
  <c r="E101" i="10"/>
  <c r="A101" i="10"/>
  <c r="U100" i="10"/>
  <c r="S100" i="10"/>
  <c r="P100" i="10"/>
  <c r="N100" i="10"/>
  <c r="K100" i="10"/>
  <c r="J100" i="10"/>
  <c r="H100" i="10"/>
  <c r="G100" i="10"/>
  <c r="F100" i="10"/>
  <c r="E100" i="10"/>
  <c r="A100" i="10"/>
  <c r="U99" i="10"/>
  <c r="S99" i="10"/>
  <c r="P99" i="10"/>
  <c r="N99" i="10"/>
  <c r="K99" i="10"/>
  <c r="J99" i="10"/>
  <c r="H99" i="10"/>
  <c r="G99" i="10"/>
  <c r="F99" i="10"/>
  <c r="E99" i="10"/>
  <c r="A99" i="10"/>
  <c r="U98" i="10"/>
  <c r="S98" i="10"/>
  <c r="P98" i="10"/>
  <c r="N98" i="10"/>
  <c r="K98" i="10"/>
  <c r="J98" i="10"/>
  <c r="H98" i="10"/>
  <c r="G98" i="10"/>
  <c r="F98" i="10"/>
  <c r="E98" i="10"/>
  <c r="A98" i="10"/>
  <c r="U97" i="10"/>
  <c r="S97" i="10"/>
  <c r="P97" i="10"/>
  <c r="K97" i="10"/>
  <c r="J97" i="10"/>
  <c r="H97" i="10"/>
  <c r="G97" i="10"/>
  <c r="F97" i="10"/>
  <c r="E97" i="10"/>
  <c r="A97" i="10"/>
  <c r="U96" i="10"/>
  <c r="S96" i="10"/>
  <c r="P96" i="10"/>
  <c r="K96" i="10"/>
  <c r="J96" i="10"/>
  <c r="H96" i="10"/>
  <c r="G96" i="10"/>
  <c r="F96" i="10"/>
  <c r="E96" i="10"/>
  <c r="A96" i="10"/>
  <c r="U95" i="10"/>
  <c r="S95" i="10"/>
  <c r="P95" i="10"/>
  <c r="N95" i="10"/>
  <c r="K95" i="10"/>
  <c r="J95" i="10"/>
  <c r="H95" i="10"/>
  <c r="G95" i="10"/>
  <c r="F95" i="10"/>
  <c r="E95" i="10"/>
  <c r="A95" i="10"/>
  <c r="U94" i="10"/>
  <c r="S94" i="10"/>
  <c r="P94" i="10"/>
  <c r="N94" i="10"/>
  <c r="K94" i="10"/>
  <c r="J94" i="10"/>
  <c r="H94" i="10"/>
  <c r="G94" i="10"/>
  <c r="F94" i="10"/>
  <c r="E94" i="10"/>
  <c r="A94" i="10"/>
  <c r="U93" i="10"/>
  <c r="S93" i="10"/>
  <c r="P93" i="10"/>
  <c r="N93" i="10"/>
  <c r="K93" i="10"/>
  <c r="J93" i="10"/>
  <c r="H93" i="10"/>
  <c r="G93" i="10"/>
  <c r="F93" i="10"/>
  <c r="E93" i="10"/>
  <c r="A93" i="10"/>
  <c r="U92" i="10"/>
  <c r="S92" i="10"/>
  <c r="P92" i="10"/>
  <c r="N92" i="10"/>
  <c r="K92" i="10"/>
  <c r="J92" i="10"/>
  <c r="H92" i="10"/>
  <c r="G92" i="10"/>
  <c r="F92" i="10"/>
  <c r="E92" i="10"/>
  <c r="A92" i="10"/>
  <c r="U91" i="10"/>
  <c r="S91" i="10"/>
  <c r="P91" i="10"/>
  <c r="N91" i="10"/>
  <c r="K91" i="10"/>
  <c r="J91" i="10"/>
  <c r="H91" i="10"/>
  <c r="G91" i="10"/>
  <c r="F91" i="10"/>
  <c r="E91" i="10"/>
  <c r="A91" i="10"/>
  <c r="U90" i="10"/>
  <c r="S90" i="10"/>
  <c r="P90" i="10"/>
  <c r="N90" i="10"/>
  <c r="K90" i="10"/>
  <c r="J90" i="10"/>
  <c r="H90" i="10"/>
  <c r="G90" i="10"/>
  <c r="F90" i="10"/>
  <c r="E90" i="10"/>
  <c r="A90" i="10"/>
  <c r="U89" i="10"/>
  <c r="S89" i="10"/>
  <c r="P89" i="10"/>
  <c r="N89" i="10"/>
  <c r="K89" i="10"/>
  <c r="J89" i="10"/>
  <c r="H89" i="10"/>
  <c r="G89" i="10"/>
  <c r="F89" i="10"/>
  <c r="E89" i="10"/>
  <c r="A89" i="10"/>
  <c r="U88" i="10"/>
  <c r="S88" i="10"/>
  <c r="P88" i="10"/>
  <c r="K88" i="10"/>
  <c r="J88" i="10"/>
  <c r="H88" i="10"/>
  <c r="G88" i="10"/>
  <c r="F88" i="10"/>
  <c r="E88" i="10"/>
  <c r="A88" i="10"/>
  <c r="U87" i="10"/>
  <c r="S87" i="10"/>
  <c r="P87" i="10"/>
  <c r="K87" i="10"/>
  <c r="J87" i="10"/>
  <c r="H87" i="10"/>
  <c r="G87" i="10"/>
  <c r="F87" i="10"/>
  <c r="E87" i="10"/>
  <c r="A87" i="10"/>
  <c r="U86" i="10"/>
  <c r="S86" i="10"/>
  <c r="P86" i="10"/>
  <c r="K86" i="10"/>
  <c r="J86" i="10"/>
  <c r="H86" i="10"/>
  <c r="G86" i="10"/>
  <c r="F86" i="10"/>
  <c r="E86" i="10"/>
  <c r="A86" i="10"/>
  <c r="U85" i="10"/>
  <c r="S85" i="10"/>
  <c r="P85" i="10"/>
  <c r="N85" i="10"/>
  <c r="K85" i="10"/>
  <c r="J85" i="10"/>
  <c r="H85" i="10"/>
  <c r="G85" i="10"/>
  <c r="F85" i="10"/>
  <c r="E85" i="10"/>
  <c r="A85" i="10"/>
  <c r="U84" i="10"/>
  <c r="S84" i="10"/>
  <c r="P84" i="10"/>
  <c r="N84" i="10"/>
  <c r="K84" i="10"/>
  <c r="J84" i="10"/>
  <c r="H84" i="10"/>
  <c r="G84" i="10"/>
  <c r="F84" i="10"/>
  <c r="E84" i="10"/>
  <c r="A84" i="10"/>
  <c r="U83" i="10"/>
  <c r="S83" i="10"/>
  <c r="P83" i="10"/>
  <c r="K83" i="10"/>
  <c r="J83" i="10"/>
  <c r="H83" i="10"/>
  <c r="G83" i="10"/>
  <c r="F83" i="10"/>
  <c r="E83" i="10"/>
  <c r="A83" i="10"/>
  <c r="U82" i="10"/>
  <c r="S82" i="10"/>
  <c r="P82" i="10"/>
  <c r="N82" i="10"/>
  <c r="K82" i="10"/>
  <c r="J82" i="10"/>
  <c r="H82" i="10"/>
  <c r="G82" i="10"/>
  <c r="F82" i="10"/>
  <c r="E82" i="10"/>
  <c r="A82" i="10"/>
  <c r="U81" i="10"/>
  <c r="S81" i="10"/>
  <c r="P81" i="10"/>
  <c r="N81" i="10"/>
  <c r="K81" i="10"/>
  <c r="J81" i="10"/>
  <c r="H81" i="10"/>
  <c r="G81" i="10"/>
  <c r="F81" i="10"/>
  <c r="E81" i="10"/>
  <c r="A81" i="10"/>
  <c r="U80" i="10"/>
  <c r="S80" i="10"/>
  <c r="P80" i="10"/>
  <c r="K80" i="10"/>
  <c r="J80" i="10"/>
  <c r="H80" i="10"/>
  <c r="G80" i="10"/>
  <c r="F80" i="10"/>
  <c r="E80" i="10"/>
  <c r="A80" i="10"/>
  <c r="U79" i="10"/>
  <c r="S79" i="10"/>
  <c r="P79" i="10"/>
  <c r="N79" i="10"/>
  <c r="K79" i="10"/>
  <c r="J79" i="10"/>
  <c r="H79" i="10"/>
  <c r="G79" i="10"/>
  <c r="F79" i="10"/>
  <c r="E79" i="10"/>
  <c r="A79" i="10"/>
  <c r="U78" i="10"/>
  <c r="S78" i="10"/>
  <c r="P78" i="10"/>
  <c r="K78" i="10"/>
  <c r="J78" i="10"/>
  <c r="H78" i="10"/>
  <c r="G78" i="10"/>
  <c r="F78" i="10"/>
  <c r="E78" i="10"/>
  <c r="A78" i="10"/>
  <c r="U77" i="10"/>
  <c r="S77" i="10"/>
  <c r="P77" i="10"/>
  <c r="K77" i="10"/>
  <c r="J77" i="10"/>
  <c r="H77" i="10"/>
  <c r="G77" i="10"/>
  <c r="F77" i="10"/>
  <c r="E77" i="10"/>
  <c r="A77" i="10"/>
  <c r="U76" i="10"/>
  <c r="S76" i="10"/>
  <c r="P76" i="10"/>
  <c r="K76" i="10"/>
  <c r="J76" i="10"/>
  <c r="H76" i="10"/>
  <c r="G76" i="10"/>
  <c r="F76" i="10"/>
  <c r="E76" i="10"/>
  <c r="A76" i="10"/>
  <c r="U75" i="10"/>
  <c r="S75" i="10"/>
  <c r="P75" i="10"/>
  <c r="K75" i="10"/>
  <c r="J75" i="10"/>
  <c r="H75" i="10"/>
  <c r="G75" i="10"/>
  <c r="F75" i="10"/>
  <c r="E75" i="10"/>
  <c r="A75" i="10"/>
  <c r="U74" i="10"/>
  <c r="S74" i="10"/>
  <c r="P74" i="10"/>
  <c r="K74" i="10"/>
  <c r="J74" i="10"/>
  <c r="H74" i="10"/>
  <c r="G74" i="10"/>
  <c r="F74" i="10"/>
  <c r="E74" i="10"/>
  <c r="A74" i="10"/>
  <c r="U73" i="10"/>
  <c r="S73" i="10"/>
  <c r="P73" i="10"/>
  <c r="K73" i="10"/>
  <c r="J73" i="10"/>
  <c r="H73" i="10"/>
  <c r="G73" i="10"/>
  <c r="F73" i="10"/>
  <c r="E73" i="10"/>
  <c r="A73" i="10"/>
  <c r="U72" i="10"/>
  <c r="S72" i="10"/>
  <c r="P72" i="10"/>
  <c r="K72" i="10"/>
  <c r="J72" i="10"/>
  <c r="H72" i="10"/>
  <c r="G72" i="10"/>
  <c r="F72" i="10"/>
  <c r="E72" i="10"/>
  <c r="A72" i="10"/>
  <c r="U71" i="10"/>
  <c r="S71" i="10"/>
  <c r="P71" i="10"/>
  <c r="K71" i="10"/>
  <c r="J71" i="10"/>
  <c r="H71" i="10"/>
  <c r="G71" i="10"/>
  <c r="F71" i="10"/>
  <c r="E71" i="10"/>
  <c r="A71" i="10"/>
  <c r="U70" i="10"/>
  <c r="S70" i="10"/>
  <c r="P70" i="10"/>
  <c r="K70" i="10"/>
  <c r="J70" i="10"/>
  <c r="H70" i="10"/>
  <c r="G70" i="10"/>
  <c r="F70" i="10"/>
  <c r="E70" i="10"/>
  <c r="A70" i="10"/>
  <c r="U69" i="10"/>
  <c r="S69" i="10"/>
  <c r="P69" i="10"/>
  <c r="K69" i="10"/>
  <c r="J69" i="10"/>
  <c r="H69" i="10"/>
  <c r="G69" i="10"/>
  <c r="F69" i="10"/>
  <c r="E69" i="10"/>
  <c r="A69" i="10"/>
  <c r="U68" i="10"/>
  <c r="S68" i="10"/>
  <c r="P68" i="10"/>
  <c r="K68" i="10"/>
  <c r="J68" i="10"/>
  <c r="H68" i="10"/>
  <c r="G68" i="10"/>
  <c r="F68" i="10"/>
  <c r="E68" i="10"/>
  <c r="A68" i="10"/>
  <c r="U67" i="10"/>
  <c r="S67" i="10"/>
  <c r="P67" i="10"/>
  <c r="K67" i="10"/>
  <c r="J67" i="10"/>
  <c r="H67" i="10"/>
  <c r="G67" i="10"/>
  <c r="F67" i="10"/>
  <c r="E67" i="10"/>
  <c r="A67" i="10"/>
  <c r="U66" i="10"/>
  <c r="S66" i="10"/>
  <c r="P66" i="10"/>
  <c r="K66" i="10"/>
  <c r="J66" i="10"/>
  <c r="H66" i="10"/>
  <c r="G66" i="10"/>
  <c r="F66" i="10"/>
  <c r="E66" i="10"/>
  <c r="A66" i="10"/>
  <c r="U65" i="10"/>
  <c r="S65" i="10"/>
  <c r="P65" i="10"/>
  <c r="K65" i="10"/>
  <c r="J65" i="10"/>
  <c r="H65" i="10"/>
  <c r="G65" i="10"/>
  <c r="F65" i="10"/>
  <c r="E65" i="10"/>
  <c r="A65" i="10"/>
  <c r="G64" i="10"/>
  <c r="A64" i="10"/>
  <c r="U63" i="10"/>
  <c r="S63" i="10"/>
  <c r="P63" i="10"/>
  <c r="K63" i="10"/>
  <c r="J63" i="10"/>
  <c r="H63" i="10"/>
  <c r="G63" i="10"/>
  <c r="F63" i="10"/>
  <c r="E63" i="10"/>
  <c r="A63" i="10"/>
  <c r="U62" i="10"/>
  <c r="S62" i="10"/>
  <c r="P62" i="10"/>
  <c r="N62" i="10"/>
  <c r="K62" i="10"/>
  <c r="J62" i="10"/>
  <c r="H62" i="10"/>
  <c r="G62" i="10"/>
  <c r="F62" i="10"/>
  <c r="E62" i="10"/>
  <c r="A62" i="10"/>
  <c r="U61" i="10"/>
  <c r="S61" i="10"/>
  <c r="P61" i="10"/>
  <c r="K61" i="10"/>
  <c r="J61" i="10"/>
  <c r="H61" i="10"/>
  <c r="G61" i="10"/>
  <c r="F61" i="10"/>
  <c r="E61" i="10"/>
  <c r="A61" i="10"/>
  <c r="U60" i="10"/>
  <c r="S60" i="10"/>
  <c r="P60" i="10"/>
  <c r="N60" i="10"/>
  <c r="K60" i="10"/>
  <c r="J60" i="10"/>
  <c r="H60" i="10"/>
  <c r="G60" i="10"/>
  <c r="F60" i="10"/>
  <c r="E60" i="10"/>
  <c r="A60" i="10"/>
  <c r="U59" i="10"/>
  <c r="S59" i="10"/>
  <c r="P59" i="10"/>
  <c r="N59" i="10"/>
  <c r="K59" i="10"/>
  <c r="J59" i="10"/>
  <c r="H59" i="10"/>
  <c r="G59" i="10"/>
  <c r="F59" i="10"/>
  <c r="E59" i="10"/>
  <c r="A59" i="10"/>
  <c r="U58" i="10"/>
  <c r="S58" i="10"/>
  <c r="P58" i="10"/>
  <c r="N58" i="10"/>
  <c r="K58" i="10"/>
  <c r="J58" i="10"/>
  <c r="H58" i="10"/>
  <c r="G58" i="10"/>
  <c r="F58" i="10"/>
  <c r="E58" i="10"/>
  <c r="A58" i="10"/>
  <c r="U57" i="10"/>
  <c r="S57" i="10"/>
  <c r="P57" i="10"/>
  <c r="N57" i="10"/>
  <c r="K57" i="10"/>
  <c r="J57" i="10"/>
  <c r="H57" i="10"/>
  <c r="G57" i="10"/>
  <c r="F57" i="10"/>
  <c r="E57" i="10"/>
  <c r="A57" i="10"/>
  <c r="U56" i="10"/>
  <c r="S56" i="10"/>
  <c r="P56" i="10"/>
  <c r="K56" i="10"/>
  <c r="J56" i="10"/>
  <c r="H56" i="10"/>
  <c r="G56" i="10"/>
  <c r="F56" i="10"/>
  <c r="E56" i="10"/>
  <c r="A56" i="10"/>
  <c r="U55" i="10"/>
  <c r="S55" i="10"/>
  <c r="P55" i="10"/>
  <c r="N55" i="10"/>
  <c r="K55" i="10"/>
  <c r="J55" i="10"/>
  <c r="H55" i="10"/>
  <c r="G55" i="10"/>
  <c r="F55" i="10"/>
  <c r="E55" i="10"/>
  <c r="A55" i="10"/>
  <c r="U54" i="10"/>
  <c r="S54" i="10"/>
  <c r="P54" i="10"/>
  <c r="K54" i="10"/>
  <c r="J54" i="10"/>
  <c r="H54" i="10"/>
  <c r="G54" i="10"/>
  <c r="F54" i="10"/>
  <c r="E54" i="10"/>
  <c r="A54" i="10"/>
  <c r="U53" i="10"/>
  <c r="S53" i="10"/>
  <c r="P53" i="10"/>
  <c r="K53" i="10"/>
  <c r="J53" i="10"/>
  <c r="H53" i="10"/>
  <c r="G53" i="10"/>
  <c r="F53" i="10"/>
  <c r="E53" i="10"/>
  <c r="A53" i="10"/>
  <c r="U52" i="10"/>
  <c r="S52" i="10"/>
  <c r="P52" i="10"/>
  <c r="K52" i="10"/>
  <c r="J52" i="10"/>
  <c r="H52" i="10"/>
  <c r="G52" i="10"/>
  <c r="F52" i="10"/>
  <c r="E52" i="10"/>
  <c r="A52" i="10"/>
  <c r="U51" i="10"/>
  <c r="S51" i="10"/>
  <c r="P51" i="10"/>
  <c r="K51" i="10"/>
  <c r="J51" i="10"/>
  <c r="H51" i="10"/>
  <c r="G51" i="10"/>
  <c r="F51" i="10"/>
  <c r="E51" i="10"/>
  <c r="A51" i="10"/>
  <c r="U50" i="10"/>
  <c r="S50" i="10"/>
  <c r="P50" i="10"/>
  <c r="K50" i="10"/>
  <c r="J50" i="10"/>
  <c r="H50" i="10"/>
  <c r="G50" i="10"/>
  <c r="F50" i="10"/>
  <c r="E50" i="10"/>
  <c r="A50" i="10"/>
  <c r="U49" i="10"/>
  <c r="S49" i="10"/>
  <c r="P49" i="10"/>
  <c r="K49" i="10"/>
  <c r="J49" i="10"/>
  <c r="H49" i="10"/>
  <c r="G49" i="10"/>
  <c r="F49" i="10"/>
  <c r="E49" i="10"/>
  <c r="A49" i="10"/>
  <c r="U48" i="10"/>
  <c r="S48" i="10"/>
  <c r="P48" i="10"/>
  <c r="N48" i="10"/>
  <c r="K48" i="10"/>
  <c r="J48" i="10"/>
  <c r="H48" i="10"/>
  <c r="G48" i="10"/>
  <c r="F48" i="10"/>
  <c r="E48" i="10"/>
  <c r="A48" i="10"/>
  <c r="U47" i="10"/>
  <c r="S47" i="10"/>
  <c r="P47" i="10"/>
  <c r="N47" i="10"/>
  <c r="K47" i="10"/>
  <c r="J47" i="10"/>
  <c r="H47" i="10"/>
  <c r="G47" i="10"/>
  <c r="F47" i="10"/>
  <c r="E47" i="10"/>
  <c r="A47" i="10"/>
  <c r="U46" i="10"/>
  <c r="S46" i="10"/>
  <c r="P46" i="10"/>
  <c r="N46" i="10"/>
  <c r="K46" i="10"/>
  <c r="J46" i="10"/>
  <c r="H46" i="10"/>
  <c r="G46" i="10"/>
  <c r="F46" i="10"/>
  <c r="E46" i="10"/>
  <c r="A46" i="10"/>
  <c r="U45" i="10"/>
  <c r="S45" i="10"/>
  <c r="P45" i="10"/>
  <c r="N45" i="10"/>
  <c r="K45" i="10"/>
  <c r="J45" i="10"/>
  <c r="H45" i="10"/>
  <c r="G45" i="10"/>
  <c r="F45" i="10"/>
  <c r="E45" i="10"/>
  <c r="A45" i="10"/>
  <c r="U44" i="10"/>
  <c r="S44" i="10"/>
  <c r="P44" i="10"/>
  <c r="N44" i="10"/>
  <c r="K44" i="10"/>
  <c r="J44" i="10"/>
  <c r="H44" i="10"/>
  <c r="G44" i="10"/>
  <c r="F44" i="10"/>
  <c r="E44" i="10"/>
  <c r="A44" i="10"/>
  <c r="U43" i="10"/>
  <c r="S43" i="10"/>
  <c r="P43" i="10"/>
  <c r="N43" i="10"/>
  <c r="K43" i="10"/>
  <c r="J43" i="10"/>
  <c r="H43" i="10"/>
  <c r="G43" i="10"/>
  <c r="F43" i="10"/>
  <c r="E43" i="10"/>
  <c r="A43" i="10"/>
  <c r="U42" i="10"/>
  <c r="S42" i="10"/>
  <c r="P42" i="10"/>
  <c r="N42" i="10"/>
  <c r="K42" i="10"/>
  <c r="J42" i="10"/>
  <c r="H42" i="10"/>
  <c r="G42" i="10"/>
  <c r="F42" i="10"/>
  <c r="E42" i="10"/>
  <c r="A42" i="10"/>
  <c r="U41" i="10"/>
  <c r="S41" i="10"/>
  <c r="P41" i="10"/>
  <c r="K41" i="10"/>
  <c r="J41" i="10"/>
  <c r="H41" i="10"/>
  <c r="G41" i="10"/>
  <c r="F41" i="10"/>
  <c r="E41" i="10"/>
  <c r="A41" i="10"/>
  <c r="U40" i="10"/>
  <c r="S40" i="10"/>
  <c r="P40" i="10"/>
  <c r="K40" i="10"/>
  <c r="J40" i="10"/>
  <c r="H40" i="10"/>
  <c r="G40" i="10"/>
  <c r="F40" i="10"/>
  <c r="E40" i="10"/>
  <c r="A40" i="10"/>
  <c r="U39" i="10"/>
  <c r="S39" i="10"/>
  <c r="P39" i="10"/>
  <c r="N39" i="10"/>
  <c r="K39" i="10"/>
  <c r="J39" i="10"/>
  <c r="H39" i="10"/>
  <c r="G39" i="10"/>
  <c r="F39" i="10"/>
  <c r="E39" i="10"/>
  <c r="A39" i="10"/>
  <c r="U38" i="10"/>
  <c r="S38" i="10"/>
  <c r="P38" i="10"/>
  <c r="N38" i="10"/>
  <c r="K38" i="10"/>
  <c r="J38" i="10"/>
  <c r="H38" i="10"/>
  <c r="G38" i="10"/>
  <c r="F38" i="10"/>
  <c r="E38" i="10"/>
  <c r="A38" i="10"/>
  <c r="U37" i="10"/>
  <c r="S37" i="10"/>
  <c r="P37" i="10"/>
  <c r="N37" i="10"/>
  <c r="K37" i="10"/>
  <c r="J37" i="10"/>
  <c r="H37" i="10"/>
  <c r="G37" i="10"/>
  <c r="F37" i="10"/>
  <c r="E37" i="10"/>
  <c r="A37" i="10"/>
  <c r="U36" i="10"/>
  <c r="S36" i="10"/>
  <c r="P36" i="10"/>
  <c r="N36" i="10"/>
  <c r="K36" i="10"/>
  <c r="J36" i="10"/>
  <c r="H36" i="10"/>
  <c r="G36" i="10"/>
  <c r="F36" i="10"/>
  <c r="E36" i="10"/>
  <c r="A36" i="10"/>
  <c r="U35" i="10"/>
  <c r="S35" i="10"/>
  <c r="P35" i="10"/>
  <c r="N35" i="10"/>
  <c r="K35" i="10"/>
  <c r="J35" i="10"/>
  <c r="H35" i="10"/>
  <c r="G35" i="10"/>
  <c r="F35" i="10"/>
  <c r="E35" i="10"/>
  <c r="A35" i="10"/>
  <c r="U34" i="10"/>
  <c r="S34" i="10"/>
  <c r="P34" i="10"/>
  <c r="N34" i="10"/>
  <c r="K34" i="10"/>
  <c r="J34" i="10"/>
  <c r="H34" i="10"/>
  <c r="G34" i="10"/>
  <c r="F34" i="10"/>
  <c r="E34" i="10"/>
  <c r="A34" i="10"/>
  <c r="U33" i="10"/>
  <c r="S33" i="10"/>
  <c r="P33" i="10"/>
  <c r="N33" i="10"/>
  <c r="K33" i="10"/>
  <c r="J33" i="10"/>
  <c r="H33" i="10"/>
  <c r="G33" i="10"/>
  <c r="F33" i="10"/>
  <c r="E33" i="10"/>
  <c r="A33" i="10"/>
  <c r="U32" i="10"/>
  <c r="S32" i="10"/>
  <c r="P32" i="10"/>
  <c r="K32" i="10"/>
  <c r="J32" i="10"/>
  <c r="H32" i="10"/>
  <c r="G32" i="10"/>
  <c r="F32" i="10"/>
  <c r="E32" i="10"/>
  <c r="A32" i="10"/>
  <c r="U31" i="10"/>
  <c r="S31" i="10"/>
  <c r="P31" i="10"/>
  <c r="K31" i="10"/>
  <c r="J31" i="10"/>
  <c r="H31" i="10"/>
  <c r="G31" i="10"/>
  <c r="F31" i="10"/>
  <c r="E31" i="10"/>
  <c r="A31" i="10"/>
  <c r="U30" i="10"/>
  <c r="S30" i="10"/>
  <c r="P30" i="10"/>
  <c r="K30" i="10"/>
  <c r="J30" i="10"/>
  <c r="H30" i="10"/>
  <c r="G30" i="10"/>
  <c r="F30" i="10"/>
  <c r="E30" i="10"/>
  <c r="A30" i="10"/>
  <c r="U29" i="10"/>
  <c r="S29" i="10"/>
  <c r="P29" i="10"/>
  <c r="K29" i="10"/>
  <c r="J29" i="10"/>
  <c r="H29" i="10"/>
  <c r="G29" i="10"/>
  <c r="F29" i="10"/>
  <c r="E29" i="10"/>
  <c r="A29" i="10"/>
  <c r="U28" i="10"/>
  <c r="S28" i="10"/>
  <c r="P28" i="10"/>
  <c r="K28" i="10"/>
  <c r="J28" i="10"/>
  <c r="H28" i="10"/>
  <c r="G28" i="10"/>
  <c r="F28" i="10"/>
  <c r="E28" i="10"/>
  <c r="A28" i="10"/>
  <c r="U27" i="10"/>
  <c r="S27" i="10"/>
  <c r="P27" i="10"/>
  <c r="K27" i="10"/>
  <c r="J27" i="10"/>
  <c r="H27" i="10"/>
  <c r="G27" i="10"/>
  <c r="F27" i="10"/>
  <c r="E27" i="10"/>
  <c r="A27" i="10"/>
  <c r="U26" i="10"/>
  <c r="S26" i="10"/>
  <c r="P26" i="10"/>
  <c r="K26" i="10"/>
  <c r="J26" i="10"/>
  <c r="H26" i="10"/>
  <c r="G26" i="10"/>
  <c r="F26" i="10"/>
  <c r="E26" i="10"/>
  <c r="A26" i="10"/>
  <c r="U25" i="10"/>
  <c r="S25" i="10"/>
  <c r="P25" i="10"/>
  <c r="K25" i="10"/>
  <c r="J25" i="10"/>
  <c r="H25" i="10"/>
  <c r="G25" i="10"/>
  <c r="F25" i="10"/>
  <c r="E25" i="10"/>
  <c r="A25" i="10"/>
  <c r="U24" i="10"/>
  <c r="S24" i="10"/>
  <c r="P24" i="10"/>
  <c r="K24" i="10"/>
  <c r="J24" i="10"/>
  <c r="H24" i="10"/>
  <c r="G24" i="10"/>
  <c r="F24" i="10"/>
  <c r="E24" i="10"/>
  <c r="A24" i="10"/>
  <c r="U23" i="10"/>
  <c r="S23" i="10"/>
  <c r="P23" i="10"/>
  <c r="N23" i="10"/>
  <c r="K23" i="10"/>
  <c r="J23" i="10"/>
  <c r="H23" i="10"/>
  <c r="G23" i="10"/>
  <c r="F23" i="10"/>
  <c r="E23" i="10"/>
  <c r="A23" i="10"/>
  <c r="U22" i="10"/>
  <c r="S22" i="10"/>
  <c r="P22" i="10"/>
  <c r="N22" i="10"/>
  <c r="K22" i="10"/>
  <c r="J22" i="10"/>
  <c r="H22" i="10"/>
  <c r="G22" i="10"/>
  <c r="F22" i="10"/>
  <c r="E22" i="10"/>
  <c r="A22" i="10"/>
  <c r="U21" i="10"/>
  <c r="S21" i="10"/>
  <c r="P21" i="10"/>
  <c r="N21" i="10"/>
  <c r="K21" i="10"/>
  <c r="J21" i="10"/>
  <c r="H21" i="10"/>
  <c r="G21" i="10"/>
  <c r="F21" i="10"/>
  <c r="E21" i="10"/>
  <c r="A21" i="10"/>
  <c r="U20" i="10"/>
  <c r="S20" i="10"/>
  <c r="P20" i="10"/>
  <c r="K20" i="10"/>
  <c r="J20" i="10"/>
  <c r="H20" i="10"/>
  <c r="G20" i="10"/>
  <c r="F20" i="10"/>
  <c r="E20" i="10"/>
  <c r="A20" i="10"/>
  <c r="U19" i="10"/>
  <c r="S19" i="10"/>
  <c r="P19" i="10"/>
  <c r="K19" i="10"/>
  <c r="J19" i="10"/>
  <c r="H19" i="10"/>
  <c r="G19" i="10"/>
  <c r="F19" i="10"/>
  <c r="E19" i="10"/>
  <c r="A19" i="10"/>
  <c r="U18" i="10"/>
  <c r="S18" i="10"/>
  <c r="P18" i="10"/>
  <c r="K18" i="10"/>
  <c r="J18" i="10"/>
  <c r="H18" i="10"/>
  <c r="G18" i="10"/>
  <c r="F18" i="10"/>
  <c r="E18" i="10"/>
  <c r="A18" i="10"/>
  <c r="U17" i="10"/>
  <c r="S17" i="10"/>
  <c r="P17" i="10"/>
  <c r="N17" i="10"/>
  <c r="K17" i="10"/>
  <c r="J17" i="10"/>
  <c r="H17" i="10"/>
  <c r="G17" i="10"/>
  <c r="F17" i="10"/>
  <c r="E17" i="10"/>
  <c r="A17" i="10"/>
  <c r="U16" i="10"/>
  <c r="S16" i="10"/>
  <c r="P16" i="10"/>
  <c r="N16" i="10"/>
  <c r="K16" i="10"/>
  <c r="J16" i="10"/>
  <c r="H16" i="10"/>
  <c r="G16" i="10"/>
  <c r="F16" i="10"/>
  <c r="E16" i="10"/>
  <c r="A16" i="10"/>
  <c r="U15" i="10"/>
  <c r="S15" i="10"/>
  <c r="P15" i="10"/>
  <c r="N15" i="10"/>
  <c r="K15" i="10"/>
  <c r="J15" i="10"/>
  <c r="H15" i="10"/>
  <c r="G15" i="10"/>
  <c r="F15" i="10"/>
  <c r="E15" i="10"/>
  <c r="A15" i="10"/>
  <c r="U14" i="10"/>
  <c r="S14" i="10"/>
  <c r="P14" i="10"/>
  <c r="N14" i="10"/>
  <c r="K14" i="10"/>
  <c r="J14" i="10"/>
  <c r="H14" i="10"/>
  <c r="G14" i="10"/>
  <c r="F14" i="10"/>
  <c r="E14" i="10"/>
  <c r="A14" i="10"/>
  <c r="U13" i="10"/>
  <c r="S13" i="10"/>
  <c r="P13" i="10"/>
  <c r="N13" i="10"/>
  <c r="K13" i="10"/>
  <c r="J13" i="10"/>
  <c r="H13" i="10"/>
  <c r="G13" i="10"/>
  <c r="F13" i="10"/>
  <c r="E13" i="10"/>
  <c r="A13" i="10"/>
  <c r="U12" i="10"/>
  <c r="S12" i="10"/>
  <c r="P12" i="10"/>
  <c r="N12" i="10"/>
  <c r="K12" i="10"/>
  <c r="J12" i="10"/>
  <c r="H12" i="10"/>
  <c r="G12" i="10"/>
  <c r="F12" i="10"/>
  <c r="E12" i="10"/>
  <c r="A12" i="10"/>
  <c r="U11" i="10"/>
  <c r="S11" i="10"/>
  <c r="P11" i="10"/>
  <c r="K11" i="10"/>
  <c r="J11" i="10"/>
  <c r="H11" i="10"/>
  <c r="G11" i="10"/>
  <c r="F11" i="10"/>
  <c r="E11" i="10"/>
  <c r="A11" i="10"/>
  <c r="U10" i="10"/>
  <c r="S10" i="10"/>
  <c r="P10" i="10"/>
  <c r="K10" i="10"/>
  <c r="J10" i="10"/>
  <c r="H10" i="10"/>
  <c r="G10" i="10"/>
  <c r="F10" i="10"/>
  <c r="E10" i="10"/>
  <c r="A10" i="10"/>
  <c r="U9" i="10"/>
  <c r="S9" i="10"/>
  <c r="P9" i="10"/>
  <c r="K9" i="10"/>
  <c r="J9" i="10"/>
  <c r="H9" i="10"/>
  <c r="G9" i="10"/>
  <c r="F9" i="10"/>
  <c r="E9" i="10"/>
  <c r="A9" i="10"/>
  <c r="U8" i="10"/>
  <c r="S8" i="10"/>
  <c r="P8" i="10"/>
  <c r="K8" i="10"/>
  <c r="J8" i="10"/>
  <c r="H8" i="10"/>
  <c r="G8" i="10"/>
  <c r="F8" i="10"/>
  <c r="E8" i="10"/>
  <c r="A8" i="10"/>
  <c r="G7" i="10"/>
  <c r="A7" i="10"/>
  <c r="G6" i="10"/>
  <c r="A6" i="10"/>
  <c r="D75" i="8"/>
  <c r="C75" i="8"/>
  <c r="B75" i="8"/>
  <c r="A75" i="8"/>
  <c r="AE74" i="8"/>
  <c r="A74" i="8"/>
  <c r="D73" i="8"/>
  <c r="C73" i="8"/>
  <c r="B73" i="8"/>
  <c r="A73" i="8"/>
  <c r="C72" i="8"/>
  <c r="B72" i="8"/>
  <c r="A72" i="8"/>
  <c r="D71" i="8"/>
  <c r="C71" i="8"/>
  <c r="B71" i="8"/>
  <c r="A71" i="8"/>
  <c r="D70" i="8"/>
  <c r="C70" i="8"/>
  <c r="B70" i="8"/>
  <c r="A70" i="8"/>
  <c r="C69" i="8"/>
  <c r="B69" i="8"/>
  <c r="A69" i="8"/>
  <c r="A68" i="8"/>
  <c r="D67" i="8"/>
  <c r="C67" i="8"/>
  <c r="B67" i="8"/>
  <c r="A67" i="8"/>
  <c r="D66" i="8"/>
  <c r="C66" i="8"/>
  <c r="B66" i="8"/>
  <c r="A66" i="8"/>
  <c r="D65" i="8"/>
  <c r="C65" i="8"/>
  <c r="B65" i="8"/>
  <c r="A65" i="8"/>
  <c r="D64" i="8"/>
  <c r="C64" i="8"/>
  <c r="B64" i="8"/>
  <c r="A64" i="8"/>
  <c r="A63" i="8"/>
  <c r="C62" i="8"/>
  <c r="B62" i="8"/>
  <c r="A62" i="8"/>
  <c r="C61" i="8"/>
  <c r="B61" i="8"/>
  <c r="A61" i="8"/>
  <c r="C60" i="8"/>
  <c r="B60" i="8"/>
  <c r="A60" i="8"/>
  <c r="D59" i="8"/>
  <c r="C59" i="8"/>
  <c r="B59" i="8"/>
  <c r="A59" i="8"/>
  <c r="D58" i="8"/>
  <c r="C58" i="8"/>
  <c r="B58" i="8"/>
  <c r="A58" i="8"/>
  <c r="D57" i="8"/>
  <c r="C57" i="8"/>
  <c r="B57" i="8"/>
  <c r="A57" i="8"/>
  <c r="C56" i="8"/>
  <c r="B56" i="8"/>
  <c r="A56" i="8"/>
  <c r="D55" i="8"/>
  <c r="C55" i="8"/>
  <c r="B55" i="8"/>
  <c r="A55" i="8"/>
  <c r="D54" i="8"/>
  <c r="C54" i="8"/>
  <c r="B54" i="8"/>
  <c r="A54" i="8"/>
  <c r="C53" i="8"/>
  <c r="B53" i="8"/>
  <c r="A53" i="8"/>
  <c r="D52" i="8"/>
  <c r="C52" i="8"/>
  <c r="B52" i="8"/>
  <c r="A52" i="8"/>
  <c r="D51" i="8"/>
  <c r="C51" i="8"/>
  <c r="B51" i="8"/>
  <c r="A51" i="8"/>
  <c r="D50" i="8"/>
  <c r="C50" i="8"/>
  <c r="B50" i="8"/>
  <c r="A50" i="8"/>
  <c r="D49" i="8"/>
  <c r="C49" i="8"/>
  <c r="B49" i="8"/>
  <c r="A49" i="8"/>
  <c r="D48" i="8"/>
  <c r="C48" i="8"/>
  <c r="B48" i="8"/>
  <c r="A48" i="8"/>
  <c r="D47" i="8"/>
  <c r="C47" i="8"/>
  <c r="B47" i="8"/>
  <c r="A47" i="8"/>
  <c r="D46" i="8"/>
  <c r="C46" i="8"/>
  <c r="B46" i="8"/>
  <c r="A46" i="8"/>
  <c r="D45" i="8"/>
  <c r="C45" i="8"/>
  <c r="B45" i="8"/>
  <c r="A45" i="8"/>
  <c r="D44" i="8"/>
  <c r="C44" i="8"/>
  <c r="B44" i="8"/>
  <c r="A44" i="8"/>
  <c r="D43" i="8"/>
  <c r="C43" i="8"/>
  <c r="B43" i="8"/>
  <c r="A43" i="8"/>
  <c r="D42" i="8"/>
  <c r="C42" i="8"/>
  <c r="B42" i="8"/>
  <c r="A42" i="8"/>
  <c r="D41" i="8"/>
  <c r="C41" i="8"/>
  <c r="B41" i="8"/>
  <c r="A41" i="8"/>
  <c r="A40" i="8"/>
  <c r="D39" i="8"/>
  <c r="C39" i="8"/>
  <c r="B39" i="8"/>
  <c r="A39" i="8"/>
  <c r="D38" i="8"/>
  <c r="C38" i="8"/>
  <c r="B38" i="8"/>
  <c r="A38" i="8"/>
  <c r="D37" i="8"/>
  <c r="C37" i="8"/>
  <c r="B37" i="8"/>
  <c r="A37" i="8"/>
  <c r="C36" i="8"/>
  <c r="B36" i="8"/>
  <c r="A36" i="8"/>
  <c r="D35" i="8"/>
  <c r="C35" i="8"/>
  <c r="B35" i="8"/>
  <c r="A35" i="8"/>
  <c r="D34" i="8"/>
  <c r="C34" i="8"/>
  <c r="B34" i="8"/>
  <c r="A34" i="8"/>
  <c r="D33" i="8"/>
  <c r="C33" i="8"/>
  <c r="B33" i="8"/>
  <c r="A33" i="8"/>
  <c r="D32" i="8"/>
  <c r="C32" i="8"/>
  <c r="B32" i="8"/>
  <c r="A32" i="8"/>
  <c r="A31" i="8"/>
  <c r="C30" i="8"/>
  <c r="B30" i="8"/>
  <c r="A30" i="8"/>
  <c r="D29" i="8"/>
  <c r="C29" i="8"/>
  <c r="B29" i="8"/>
  <c r="A29" i="8"/>
  <c r="D28" i="8"/>
  <c r="C28" i="8"/>
  <c r="B28" i="8"/>
  <c r="A28" i="8"/>
  <c r="D27" i="8"/>
  <c r="C27" i="8"/>
  <c r="B27" i="8"/>
  <c r="A27" i="8"/>
  <c r="D26" i="8"/>
  <c r="C26" i="8"/>
  <c r="B26" i="8"/>
  <c r="A26" i="8"/>
  <c r="C25" i="8"/>
  <c r="B25" i="8"/>
  <c r="A25" i="8"/>
  <c r="C24" i="8"/>
  <c r="B24" i="8"/>
  <c r="A24" i="8"/>
  <c r="D23" i="8"/>
  <c r="C23" i="8"/>
  <c r="B23" i="8"/>
  <c r="A23" i="8"/>
  <c r="D22" i="8"/>
  <c r="C22" i="8"/>
  <c r="B22" i="8"/>
  <c r="A22" i="8"/>
  <c r="D21" i="8"/>
  <c r="C21" i="8"/>
  <c r="B21" i="8"/>
  <c r="A21" i="8"/>
  <c r="A20" i="8"/>
  <c r="AE19" i="8"/>
  <c r="A19" i="8"/>
  <c r="A12" i="8"/>
  <c r="A11" i="8"/>
  <c r="A1" i="8"/>
  <c r="D59" i="7"/>
  <c r="C59" i="7"/>
  <c r="B59" i="7"/>
  <c r="AE58" i="7"/>
  <c r="A58" i="7"/>
  <c r="C57" i="7"/>
  <c r="B57" i="7"/>
  <c r="C56" i="7"/>
  <c r="B56" i="7"/>
  <c r="A55" i="7"/>
  <c r="A54" i="7"/>
  <c r="C53" i="7"/>
  <c r="B53" i="7"/>
  <c r="C52" i="7"/>
  <c r="B52" i="7"/>
  <c r="C51" i="7"/>
  <c r="B51" i="7"/>
  <c r="D50" i="7"/>
  <c r="C50" i="7"/>
  <c r="B50" i="7"/>
  <c r="D49" i="7"/>
  <c r="C49" i="7"/>
  <c r="B49" i="7"/>
  <c r="D48" i="7"/>
  <c r="C48" i="7"/>
  <c r="B48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A39" i="7"/>
  <c r="D38" i="7"/>
  <c r="C38" i="7"/>
  <c r="B38" i="7"/>
  <c r="D37" i="7"/>
  <c r="C37" i="7"/>
  <c r="B37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A31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C25" i="7"/>
  <c r="B25" i="7"/>
  <c r="C24" i="7"/>
  <c r="B24" i="7"/>
  <c r="D23" i="7"/>
  <c r="C23" i="7"/>
  <c r="B23" i="7"/>
  <c r="D22" i="7"/>
  <c r="C22" i="7"/>
  <c r="B22" i="7"/>
  <c r="D21" i="7"/>
  <c r="C21" i="7"/>
  <c r="B21" i="7"/>
  <c r="A20" i="7"/>
  <c r="AE19" i="7"/>
  <c r="A19" i="7"/>
  <c r="A12" i="7"/>
  <c r="A11" i="7"/>
  <c r="A1" i="7"/>
  <c r="D407" i="5"/>
  <c r="D406" i="5"/>
  <c r="D404" i="5"/>
  <c r="C405" i="5"/>
  <c r="C404" i="5"/>
  <c r="B404" i="5"/>
  <c r="A404" i="5"/>
  <c r="D403" i="5"/>
  <c r="D402" i="5"/>
  <c r="D401" i="5"/>
  <c r="D400" i="5"/>
  <c r="D399" i="5"/>
  <c r="C397" i="5"/>
  <c r="C396" i="5"/>
  <c r="B396" i="5"/>
  <c r="A396" i="5"/>
  <c r="D395" i="5"/>
  <c r="D394" i="5"/>
  <c r="D392" i="5"/>
  <c r="C393" i="5"/>
  <c r="C392" i="5"/>
  <c r="B392" i="5"/>
  <c r="A392" i="5"/>
  <c r="D391" i="5"/>
  <c r="D390" i="5"/>
  <c r="D388" i="5"/>
  <c r="C389" i="5"/>
  <c r="C388" i="5"/>
  <c r="B388" i="5"/>
  <c r="A388" i="5"/>
  <c r="D387" i="5"/>
  <c r="D386" i="5"/>
  <c r="D385" i="5"/>
  <c r="D384" i="5"/>
  <c r="D383" i="5"/>
  <c r="C381" i="5"/>
  <c r="C380" i="5"/>
  <c r="B380" i="5"/>
  <c r="A380" i="5"/>
  <c r="A379" i="5"/>
  <c r="D372" i="5"/>
  <c r="D371" i="5"/>
  <c r="D369" i="5"/>
  <c r="C370" i="5"/>
  <c r="B369" i="5"/>
  <c r="A369" i="5"/>
  <c r="D368" i="5"/>
  <c r="D367" i="5"/>
  <c r="D365" i="5"/>
  <c r="C366" i="5"/>
  <c r="B365" i="5"/>
  <c r="A365" i="5"/>
  <c r="D364" i="5"/>
  <c r="D363" i="5"/>
  <c r="D361" i="5"/>
  <c r="C362" i="5"/>
  <c r="B361" i="5"/>
  <c r="A361" i="5"/>
  <c r="D360" i="5"/>
  <c r="D359" i="5"/>
  <c r="D357" i="5"/>
  <c r="C358" i="5"/>
  <c r="B357" i="5"/>
  <c r="A357" i="5"/>
  <c r="A356" i="5"/>
  <c r="D349" i="5"/>
  <c r="D348" i="5"/>
  <c r="D347" i="5"/>
  <c r="D346" i="5"/>
  <c r="D345" i="5"/>
  <c r="C343" i="5"/>
  <c r="C342" i="5"/>
  <c r="B342" i="5"/>
  <c r="A342" i="5"/>
  <c r="D341" i="5"/>
  <c r="D340" i="5"/>
  <c r="D339" i="5"/>
  <c r="D338" i="5"/>
  <c r="D337" i="5"/>
  <c r="C335" i="5"/>
  <c r="C334" i="5"/>
  <c r="B334" i="5"/>
  <c r="A334" i="5"/>
  <c r="D333" i="5"/>
  <c r="D332" i="5"/>
  <c r="D331" i="5"/>
  <c r="D330" i="5"/>
  <c r="D329" i="5"/>
  <c r="C327" i="5"/>
  <c r="C326" i="5"/>
  <c r="B326" i="5"/>
  <c r="A326" i="5"/>
  <c r="D325" i="5"/>
  <c r="D324" i="5"/>
  <c r="D323" i="5"/>
  <c r="D322" i="5"/>
  <c r="D321" i="5"/>
  <c r="D319" i="5"/>
  <c r="C320" i="5"/>
  <c r="C319" i="5"/>
  <c r="B319" i="5"/>
  <c r="A319" i="5"/>
  <c r="D318" i="5"/>
  <c r="D317" i="5"/>
  <c r="D315" i="5"/>
  <c r="C316" i="5"/>
  <c r="C315" i="5"/>
  <c r="B315" i="5"/>
  <c r="A315" i="5"/>
  <c r="D314" i="5"/>
  <c r="D313" i="5"/>
  <c r="D312" i="5"/>
  <c r="D311" i="5"/>
  <c r="D310" i="5"/>
  <c r="D308" i="5"/>
  <c r="C309" i="5"/>
  <c r="C308" i="5"/>
  <c r="B308" i="5"/>
  <c r="A308" i="5"/>
  <c r="D307" i="5"/>
  <c r="D306" i="5"/>
  <c r="C304" i="5"/>
  <c r="C303" i="5"/>
  <c r="B303" i="5"/>
  <c r="A303" i="5"/>
  <c r="D302" i="5"/>
  <c r="D301" i="5"/>
  <c r="D300" i="5"/>
  <c r="D299" i="5"/>
  <c r="D298" i="5"/>
  <c r="D296" i="5"/>
  <c r="C297" i="5"/>
  <c r="C296" i="5"/>
  <c r="B296" i="5"/>
  <c r="A296" i="5"/>
  <c r="D295" i="5"/>
  <c r="D294" i="5"/>
  <c r="D292" i="5"/>
  <c r="C293" i="5"/>
  <c r="C292" i="5"/>
  <c r="B292" i="5"/>
  <c r="A292" i="5"/>
  <c r="D291" i="5"/>
  <c r="D290" i="5"/>
  <c r="D289" i="5"/>
  <c r="D288" i="5"/>
  <c r="D287" i="5"/>
  <c r="C285" i="5"/>
  <c r="C284" i="5"/>
  <c r="B284" i="5"/>
  <c r="A284" i="5"/>
  <c r="D283" i="5"/>
  <c r="D282" i="5"/>
  <c r="D281" i="5"/>
  <c r="D280" i="5"/>
  <c r="D279" i="5"/>
  <c r="D277" i="5"/>
  <c r="C278" i="5"/>
  <c r="C277" i="5"/>
  <c r="B277" i="5"/>
  <c r="A277" i="5"/>
  <c r="D276" i="5"/>
  <c r="D275" i="5"/>
  <c r="D274" i="5"/>
  <c r="D273" i="5"/>
  <c r="D272" i="5"/>
  <c r="D270" i="5"/>
  <c r="C271" i="5"/>
  <c r="C270" i="5"/>
  <c r="B270" i="5"/>
  <c r="A270" i="5"/>
  <c r="D269" i="5"/>
  <c r="D268" i="5"/>
  <c r="D266" i="5"/>
  <c r="C267" i="5"/>
  <c r="C266" i="5"/>
  <c r="B266" i="5"/>
  <c r="A266" i="5"/>
  <c r="D265" i="5"/>
  <c r="D264" i="5"/>
  <c r="D263" i="5"/>
  <c r="D262" i="5"/>
  <c r="D261" i="5"/>
  <c r="D259" i="5"/>
  <c r="C260" i="5"/>
  <c r="C259" i="5"/>
  <c r="B259" i="5"/>
  <c r="A259" i="5"/>
  <c r="D258" i="5"/>
  <c r="D257" i="5"/>
  <c r="D255" i="5"/>
  <c r="C256" i="5"/>
  <c r="C255" i="5"/>
  <c r="B255" i="5"/>
  <c r="A255" i="5"/>
  <c r="D254" i="5"/>
  <c r="D253" i="5"/>
  <c r="D252" i="5"/>
  <c r="D251" i="5"/>
  <c r="D250" i="5"/>
  <c r="D248" i="5"/>
  <c r="C249" i="5"/>
  <c r="C248" i="5"/>
  <c r="B248" i="5"/>
  <c r="A248" i="5"/>
  <c r="D247" i="5"/>
  <c r="D246" i="5"/>
  <c r="D244" i="5"/>
  <c r="C245" i="5"/>
  <c r="C244" i="5"/>
  <c r="B244" i="5"/>
  <c r="A244" i="5"/>
  <c r="D243" i="5"/>
  <c r="D242" i="5"/>
  <c r="D241" i="5"/>
  <c r="D240" i="5"/>
  <c r="D239" i="5"/>
  <c r="D237" i="5"/>
  <c r="C238" i="5"/>
  <c r="C237" i="5"/>
  <c r="B237" i="5"/>
  <c r="A237" i="5"/>
  <c r="D236" i="5"/>
  <c r="D235" i="5"/>
  <c r="D233" i="5"/>
  <c r="C234" i="5"/>
  <c r="C233" i="5"/>
  <c r="B233" i="5"/>
  <c r="A233" i="5"/>
  <c r="D232" i="5"/>
  <c r="D231" i="5"/>
  <c r="D230" i="5"/>
  <c r="D229" i="5"/>
  <c r="D228" i="5"/>
  <c r="D226" i="5"/>
  <c r="C227" i="5"/>
  <c r="C226" i="5"/>
  <c r="B226" i="5"/>
  <c r="A226" i="5"/>
  <c r="D225" i="5"/>
  <c r="D224" i="5"/>
  <c r="D222" i="5"/>
  <c r="C223" i="5"/>
  <c r="C222" i="5"/>
  <c r="B222" i="5"/>
  <c r="A222" i="5"/>
  <c r="D221" i="5"/>
  <c r="D220" i="5"/>
  <c r="D219" i="5"/>
  <c r="D218" i="5"/>
  <c r="D217" i="5"/>
  <c r="D215" i="5"/>
  <c r="C216" i="5"/>
  <c r="C215" i="5"/>
  <c r="B215" i="5"/>
  <c r="A215" i="5"/>
  <c r="A214" i="5"/>
  <c r="D207" i="5"/>
  <c r="D206" i="5"/>
  <c r="D205" i="5"/>
  <c r="D204" i="5"/>
  <c r="D203" i="5"/>
  <c r="D201" i="5"/>
  <c r="C202" i="5"/>
  <c r="C201" i="5"/>
  <c r="B201" i="5"/>
  <c r="A201" i="5"/>
  <c r="D200" i="5"/>
  <c r="D199" i="5"/>
  <c r="D198" i="5"/>
  <c r="D197" i="5"/>
  <c r="D196" i="5"/>
  <c r="D194" i="5"/>
  <c r="C195" i="5"/>
  <c r="C194" i="5"/>
  <c r="B194" i="5"/>
  <c r="A194" i="5"/>
  <c r="D193" i="5"/>
  <c r="D192" i="5"/>
  <c r="D190" i="5"/>
  <c r="C191" i="5"/>
  <c r="C190" i="5"/>
  <c r="B190" i="5"/>
  <c r="A190" i="5"/>
  <c r="D189" i="5"/>
  <c r="D188" i="5"/>
  <c r="D187" i="5"/>
  <c r="D186" i="5"/>
  <c r="D185" i="5"/>
  <c r="C183" i="5"/>
  <c r="C182" i="5"/>
  <c r="B182" i="5"/>
  <c r="A182" i="5"/>
  <c r="D181" i="5"/>
  <c r="D180" i="5"/>
  <c r="D179" i="5"/>
  <c r="D178" i="5"/>
  <c r="D177" i="5"/>
  <c r="D175" i="5"/>
  <c r="C176" i="5"/>
  <c r="C175" i="5"/>
  <c r="B175" i="5"/>
  <c r="A175" i="5"/>
  <c r="D174" i="5"/>
  <c r="D173" i="5"/>
  <c r="D172" i="5"/>
  <c r="D171" i="5"/>
  <c r="D170" i="5"/>
  <c r="D168" i="5"/>
  <c r="C169" i="5"/>
  <c r="C168" i="5"/>
  <c r="B168" i="5"/>
  <c r="A168" i="5"/>
  <c r="D167" i="5"/>
  <c r="D166" i="5"/>
  <c r="D165" i="5"/>
  <c r="D164" i="5"/>
  <c r="D163" i="5"/>
  <c r="D161" i="5"/>
  <c r="C162" i="5"/>
  <c r="C161" i="5"/>
  <c r="B161" i="5"/>
  <c r="A161" i="5"/>
  <c r="D160" i="5"/>
  <c r="D159" i="5"/>
  <c r="D158" i="5"/>
  <c r="D157" i="5"/>
  <c r="D156" i="5"/>
  <c r="D154" i="5"/>
  <c r="C155" i="5"/>
  <c r="C154" i="5"/>
  <c r="B154" i="5"/>
  <c r="A154" i="5"/>
  <c r="A153" i="5"/>
  <c r="C140" i="5"/>
  <c r="D139" i="5"/>
  <c r="D138" i="5"/>
  <c r="D137" i="5"/>
  <c r="D136" i="5"/>
  <c r="D135" i="5"/>
  <c r="C133" i="5"/>
  <c r="C132" i="5"/>
  <c r="B132" i="5"/>
  <c r="A132" i="5"/>
  <c r="C125" i="5"/>
  <c r="D124" i="5"/>
  <c r="D123" i="5"/>
  <c r="D122" i="5"/>
  <c r="D121" i="5"/>
  <c r="D120" i="5"/>
  <c r="D118" i="5"/>
  <c r="C119" i="5"/>
  <c r="C118" i="5"/>
  <c r="B118" i="5"/>
  <c r="A118" i="5"/>
  <c r="C111" i="5"/>
  <c r="D110" i="5"/>
  <c r="D109" i="5"/>
  <c r="D108" i="5"/>
  <c r="D107" i="5"/>
  <c r="D106" i="5"/>
  <c r="D104" i="5"/>
  <c r="C105" i="5"/>
  <c r="C104" i="5"/>
  <c r="B104" i="5"/>
  <c r="A104" i="5"/>
  <c r="C97" i="5"/>
  <c r="D96" i="5"/>
  <c r="D95" i="5"/>
  <c r="D94" i="5"/>
  <c r="D93" i="5"/>
  <c r="D92" i="5"/>
  <c r="D90" i="5"/>
  <c r="C91" i="5"/>
  <c r="C90" i="5"/>
  <c r="B90" i="5"/>
  <c r="A90" i="5"/>
  <c r="C83" i="5"/>
  <c r="D82" i="5"/>
  <c r="D81" i="5"/>
  <c r="D80" i="5"/>
  <c r="D79" i="5"/>
  <c r="D78" i="5"/>
  <c r="D76" i="5"/>
  <c r="C77" i="5"/>
  <c r="C76" i="5"/>
  <c r="B76" i="5"/>
  <c r="A76" i="5"/>
  <c r="C69" i="5"/>
  <c r="D68" i="5"/>
  <c r="D67" i="5"/>
  <c r="D66" i="5"/>
  <c r="D65" i="5"/>
  <c r="D64" i="5"/>
  <c r="C62" i="5"/>
  <c r="C61" i="5"/>
  <c r="B61" i="5"/>
  <c r="A61" i="5"/>
  <c r="C54" i="5"/>
  <c r="D53" i="5"/>
  <c r="D52" i="5"/>
  <c r="D51" i="5"/>
  <c r="D50" i="5"/>
  <c r="D49" i="5"/>
  <c r="C47" i="5"/>
  <c r="C46" i="5"/>
  <c r="B46" i="5"/>
  <c r="A46" i="5"/>
  <c r="D45" i="5"/>
  <c r="D44" i="5"/>
  <c r="D43" i="5"/>
  <c r="D42" i="5"/>
  <c r="D41" i="5"/>
  <c r="D39" i="5"/>
  <c r="C40" i="5"/>
  <c r="C39" i="5"/>
  <c r="B39" i="5"/>
  <c r="A39" i="5"/>
  <c r="D38" i="5"/>
  <c r="D37" i="5"/>
  <c r="D36" i="5"/>
  <c r="D35" i="5"/>
  <c r="D34" i="5"/>
  <c r="D32" i="5"/>
  <c r="C33" i="5"/>
  <c r="C32" i="5"/>
  <c r="B32" i="5"/>
  <c r="A32" i="5"/>
  <c r="D31" i="5"/>
  <c r="D30" i="5"/>
  <c r="D29" i="5"/>
  <c r="D28" i="5"/>
  <c r="D27" i="5"/>
  <c r="D25" i="5"/>
  <c r="C26" i="5"/>
  <c r="C25" i="5"/>
  <c r="B25" i="5"/>
  <c r="A25" i="5"/>
  <c r="A24" i="5"/>
  <c r="AC22" i="5"/>
  <c r="B22" i="5"/>
  <c r="A10" i="5"/>
  <c r="AD8" i="5"/>
  <c r="C8" i="5"/>
  <c r="AF6" i="5"/>
  <c r="A6" i="5"/>
  <c r="A5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1" i="3"/>
  <c r="CX1" i="3"/>
  <c r="CY1" i="3"/>
  <c r="CZ1" i="3"/>
  <c r="DA1" i="3"/>
  <c r="DB1" i="3"/>
  <c r="DC1" i="3"/>
  <c r="A2" i="3"/>
  <c r="CX2" i="3"/>
  <c r="CY2" i="3"/>
  <c r="CZ2" i="3"/>
  <c r="DA2" i="3"/>
  <c r="DB2" i="3"/>
  <c r="DC2" i="3"/>
  <c r="A3" i="3"/>
  <c r="CX3" i="3"/>
  <c r="CY3" i="3"/>
  <c r="CZ3" i="3"/>
  <c r="DA3" i="3"/>
  <c r="DB3" i="3"/>
  <c r="DC3" i="3"/>
  <c r="A4" i="3"/>
  <c r="CX4" i="3"/>
  <c r="CY4" i="3"/>
  <c r="CZ4" i="3"/>
  <c r="DA4" i="3"/>
  <c r="DB4" i="3"/>
  <c r="DC4" i="3"/>
  <c r="A5" i="3"/>
  <c r="CX5" i="3"/>
  <c r="CY5" i="3"/>
  <c r="CZ5" i="3"/>
  <c r="DA5" i="3"/>
  <c r="DB5" i="3"/>
  <c r="DC5" i="3"/>
  <c r="A6" i="3"/>
  <c r="CX6" i="3"/>
  <c r="CY6" i="3"/>
  <c r="CZ6" i="3"/>
  <c r="DA6" i="3"/>
  <c r="DB6" i="3"/>
  <c r="L11" i="10" s="1"/>
  <c r="DC6" i="3"/>
  <c r="Q11" i="10" s="1"/>
  <c r="A7" i="3"/>
  <c r="CX7" i="3"/>
  <c r="CY7" i="3"/>
  <c r="CZ7" i="3"/>
  <c r="DA7" i="3"/>
  <c r="DB7" i="3"/>
  <c r="DC7" i="3"/>
  <c r="A8" i="3"/>
  <c r="CX8" i="3"/>
  <c r="CY8" i="3"/>
  <c r="CZ8" i="3"/>
  <c r="DA8" i="3"/>
  <c r="DB8" i="3"/>
  <c r="L10" i="10" s="1"/>
  <c r="DC8" i="3"/>
  <c r="Q10" i="10" s="1"/>
  <c r="A9" i="3"/>
  <c r="CX9" i="3"/>
  <c r="CY9" i="3"/>
  <c r="CZ9" i="3"/>
  <c r="DA9" i="3"/>
  <c r="DB9" i="3"/>
  <c r="L9" i="10" s="1"/>
  <c r="DC9" i="3"/>
  <c r="Q9" i="10" s="1"/>
  <c r="A10" i="3"/>
  <c r="CX10" i="3"/>
  <c r="CY10" i="3"/>
  <c r="CZ10" i="3"/>
  <c r="DA10" i="3"/>
  <c r="DB10" i="3"/>
  <c r="L8" i="10" s="1"/>
  <c r="DC10" i="3"/>
  <c r="Q8" i="10" s="1"/>
  <c r="A11" i="3"/>
  <c r="CX11" i="3"/>
  <c r="CY11" i="3"/>
  <c r="CZ11" i="3"/>
  <c r="DA11" i="3"/>
  <c r="DB11" i="3"/>
  <c r="DC11" i="3"/>
  <c r="A12" i="3"/>
  <c r="CX12" i="3"/>
  <c r="CY12" i="3"/>
  <c r="CZ12" i="3"/>
  <c r="DA12" i="3"/>
  <c r="DB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A14" i="3"/>
  <c r="DB14" i="3"/>
  <c r="L13" i="10" s="1"/>
  <c r="DC14" i="3"/>
  <c r="Q13" i="10" s="1"/>
  <c r="A15" i="3"/>
  <c r="CX15" i="3"/>
  <c r="CY15" i="3"/>
  <c r="CZ15" i="3"/>
  <c r="DA15" i="3"/>
  <c r="DB15" i="3"/>
  <c r="DC15" i="3"/>
  <c r="A16" i="3"/>
  <c r="CX16" i="3"/>
  <c r="CY16" i="3"/>
  <c r="CZ16" i="3"/>
  <c r="DA16" i="3"/>
  <c r="DB16" i="3"/>
  <c r="L12" i="10" s="1"/>
  <c r="DC16" i="3"/>
  <c r="Q12" i="10" s="1"/>
  <c r="A17" i="3"/>
  <c r="CX17" i="3"/>
  <c r="CY17" i="3"/>
  <c r="CZ17" i="3"/>
  <c r="DA17" i="3"/>
  <c r="DB17" i="3"/>
  <c r="DC17" i="3"/>
  <c r="A18" i="3"/>
  <c r="CX18" i="3"/>
  <c r="CY18" i="3"/>
  <c r="CZ18" i="3"/>
  <c r="DA18" i="3"/>
  <c r="DB18" i="3"/>
  <c r="DC18" i="3"/>
  <c r="A19" i="3"/>
  <c r="CX19" i="3"/>
  <c r="CY19" i="3"/>
  <c r="CZ19" i="3"/>
  <c r="DA19" i="3"/>
  <c r="DB19" i="3"/>
  <c r="DC19" i="3"/>
  <c r="A20" i="3"/>
  <c r="CX20" i="3"/>
  <c r="CY20" i="3"/>
  <c r="CZ20" i="3"/>
  <c r="DA20" i="3"/>
  <c r="DB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A22" i="3"/>
  <c r="DB22" i="3"/>
  <c r="L17" i="10" s="1"/>
  <c r="DC22" i="3"/>
  <c r="Q17" i="10" s="1"/>
  <c r="A23" i="3"/>
  <c r="CX23" i="3"/>
  <c r="CY23" i="3"/>
  <c r="CZ23" i="3"/>
  <c r="DA23" i="3"/>
  <c r="DB23" i="3"/>
  <c r="DC23" i="3"/>
  <c r="A24" i="3"/>
  <c r="CX24" i="3"/>
  <c r="CY24" i="3"/>
  <c r="CZ24" i="3"/>
  <c r="DA24" i="3"/>
  <c r="DB24" i="3"/>
  <c r="L16" i="10" s="1"/>
  <c r="DC24" i="3"/>
  <c r="Q16" i="10" s="1"/>
  <c r="A25" i="3"/>
  <c r="CX25" i="3"/>
  <c r="CY25" i="3"/>
  <c r="CZ25" i="3"/>
  <c r="DA25" i="3"/>
  <c r="DB25" i="3"/>
  <c r="L15" i="10" s="1"/>
  <c r="DC25" i="3"/>
  <c r="Q15" i="10" s="1"/>
  <c r="A26" i="3"/>
  <c r="CX26" i="3"/>
  <c r="CY26" i="3"/>
  <c r="CZ26" i="3"/>
  <c r="DA26" i="3"/>
  <c r="DB26" i="3"/>
  <c r="L14" i="10" s="1"/>
  <c r="DC26" i="3"/>
  <c r="Q14" i="10" s="1"/>
  <c r="A27" i="3"/>
  <c r="I36" i="1"/>
  <c r="CX27" i="3"/>
  <c r="CY27" i="3"/>
  <c r="CZ27" i="3"/>
  <c r="DA27" i="3"/>
  <c r="DB27" i="3"/>
  <c r="DC27" i="3"/>
  <c r="A28" i="3"/>
  <c r="CX28" i="3"/>
  <c r="CY28" i="3"/>
  <c r="CZ28" i="3"/>
  <c r="DA28" i="3"/>
  <c r="DB28" i="3"/>
  <c r="DC28" i="3"/>
  <c r="A29" i="3"/>
  <c r="CX29" i="3"/>
  <c r="CY29" i="3"/>
  <c r="CZ29" i="3"/>
  <c r="DA29" i="3"/>
  <c r="DB29" i="3"/>
  <c r="DC29" i="3"/>
  <c r="A30" i="3"/>
  <c r="CX30" i="3"/>
  <c r="CY30" i="3"/>
  <c r="CZ30" i="3"/>
  <c r="DA30" i="3"/>
  <c r="DB30" i="3"/>
  <c r="DC30" i="3"/>
  <c r="A31" i="3"/>
  <c r="CX31" i="3"/>
  <c r="CY31" i="3"/>
  <c r="CZ31" i="3"/>
  <c r="DA31" i="3"/>
  <c r="DB31" i="3"/>
  <c r="DC31" i="3"/>
  <c r="A32" i="3"/>
  <c r="I37" i="1"/>
  <c r="CX32" i="3"/>
  <c r="CY32" i="3"/>
  <c r="CZ32" i="3"/>
  <c r="DA32" i="3"/>
  <c r="DB32" i="3"/>
  <c r="L20" i="10" s="1"/>
  <c r="DC32" i="3"/>
  <c r="Q20" i="10" s="1"/>
  <c r="A33" i="3"/>
  <c r="CX33" i="3"/>
  <c r="CY33" i="3"/>
  <c r="CZ33" i="3"/>
  <c r="DA33" i="3"/>
  <c r="DB33" i="3"/>
  <c r="DC33" i="3"/>
  <c r="A34" i="3"/>
  <c r="CX34" i="3"/>
  <c r="CY34" i="3"/>
  <c r="CZ34" i="3"/>
  <c r="DA34" i="3"/>
  <c r="DB34" i="3"/>
  <c r="L19" i="10" s="1"/>
  <c r="DC34" i="3"/>
  <c r="Q19" i="10" s="1"/>
  <c r="A35" i="3"/>
  <c r="CX35" i="3"/>
  <c r="CY35" i="3"/>
  <c r="CZ35" i="3"/>
  <c r="DA35" i="3"/>
  <c r="DB35" i="3"/>
  <c r="L18" i="10" s="1"/>
  <c r="DC35" i="3"/>
  <c r="Q18" i="10" s="1"/>
  <c r="A36" i="3"/>
  <c r="CX36" i="3"/>
  <c r="CY36" i="3"/>
  <c r="CZ36" i="3"/>
  <c r="DA36" i="3"/>
  <c r="DB36" i="3"/>
  <c r="DC36" i="3"/>
  <c r="A37" i="3"/>
  <c r="I38" i="1"/>
  <c r="CX37" i="3"/>
  <c r="CY37" i="3"/>
  <c r="CZ37" i="3"/>
  <c r="DA37" i="3"/>
  <c r="DB37" i="3"/>
  <c r="DC37" i="3"/>
  <c r="A38" i="3"/>
  <c r="CX38" i="3"/>
  <c r="CY38" i="3"/>
  <c r="CZ38" i="3"/>
  <c r="DA38" i="3"/>
  <c r="DB38" i="3"/>
  <c r="DC38" i="3"/>
  <c r="A39" i="3"/>
  <c r="CX39" i="3"/>
  <c r="CY39" i="3"/>
  <c r="CZ39" i="3"/>
  <c r="DA39" i="3"/>
  <c r="DB39" i="3"/>
  <c r="DC39" i="3"/>
  <c r="A40" i="3"/>
  <c r="CX40" i="3"/>
  <c r="CY40" i="3"/>
  <c r="CZ40" i="3"/>
  <c r="DA40" i="3"/>
  <c r="DB40" i="3"/>
  <c r="DC40" i="3"/>
  <c r="A41" i="3"/>
  <c r="CX41" i="3"/>
  <c r="CY41" i="3"/>
  <c r="CZ41" i="3"/>
  <c r="DA41" i="3"/>
  <c r="DB41" i="3"/>
  <c r="DC41" i="3"/>
  <c r="A42" i="3"/>
  <c r="I39" i="1"/>
  <c r="CX42" i="3"/>
  <c r="CY42" i="3"/>
  <c r="CZ42" i="3"/>
  <c r="DA42" i="3"/>
  <c r="DB42" i="3"/>
  <c r="L23" i="10" s="1"/>
  <c r="DC42" i="3"/>
  <c r="Q23" i="10" s="1"/>
  <c r="A43" i="3"/>
  <c r="CX43" i="3"/>
  <c r="CY43" i="3"/>
  <c r="CZ43" i="3"/>
  <c r="DA43" i="3"/>
  <c r="DB43" i="3"/>
  <c r="DC43" i="3"/>
  <c r="A44" i="3"/>
  <c r="CX44" i="3"/>
  <c r="CY44" i="3"/>
  <c r="CZ44" i="3"/>
  <c r="DA44" i="3"/>
  <c r="DB44" i="3"/>
  <c r="L22" i="10" s="1"/>
  <c r="DC44" i="3"/>
  <c r="Q22" i="10" s="1"/>
  <c r="A45" i="3"/>
  <c r="CX45" i="3"/>
  <c r="CY45" i="3"/>
  <c r="CZ45" i="3"/>
  <c r="DA45" i="3"/>
  <c r="DB45" i="3"/>
  <c r="L21" i="10" s="1"/>
  <c r="DC45" i="3"/>
  <c r="Q21" i="10" s="1"/>
  <c r="A46" i="3"/>
  <c r="CX46" i="3"/>
  <c r="CY46" i="3"/>
  <c r="CZ46" i="3"/>
  <c r="DA46" i="3"/>
  <c r="DB46" i="3"/>
  <c r="DC46" i="3"/>
  <c r="A47" i="3"/>
  <c r="CX47" i="3"/>
  <c r="CY47" i="3"/>
  <c r="CZ47" i="3"/>
  <c r="DA47" i="3"/>
  <c r="DB47" i="3"/>
  <c r="DC47" i="3"/>
  <c r="A48" i="3"/>
  <c r="CX48" i="3"/>
  <c r="CY48" i="3"/>
  <c r="CZ48" i="3"/>
  <c r="DA48" i="3"/>
  <c r="DB48" i="3"/>
  <c r="DC48" i="3"/>
  <c r="A49" i="3"/>
  <c r="CX49" i="3"/>
  <c r="CY49" i="3"/>
  <c r="CZ49" i="3"/>
  <c r="DA49" i="3"/>
  <c r="DB49" i="3"/>
  <c r="DC49" i="3"/>
  <c r="A50" i="3"/>
  <c r="CX50" i="3"/>
  <c r="CY50" i="3"/>
  <c r="CZ50" i="3"/>
  <c r="DA50" i="3"/>
  <c r="DB50" i="3"/>
  <c r="DC50" i="3"/>
  <c r="A51" i="3"/>
  <c r="CX51" i="3"/>
  <c r="CY51" i="3"/>
  <c r="CZ51" i="3"/>
  <c r="DA51" i="3"/>
  <c r="DB51" i="3"/>
  <c r="DC51" i="3"/>
  <c r="A52" i="3"/>
  <c r="CX52" i="3"/>
  <c r="CY52" i="3"/>
  <c r="CZ52" i="3"/>
  <c r="DA52" i="3"/>
  <c r="DB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A54" i="3"/>
  <c r="DB54" i="3"/>
  <c r="DC54" i="3"/>
  <c r="A55" i="3"/>
  <c r="CX55" i="3"/>
  <c r="CY55" i="3"/>
  <c r="CZ55" i="3"/>
  <c r="DA55" i="3"/>
  <c r="DB55" i="3"/>
  <c r="DC55" i="3"/>
  <c r="A56" i="3"/>
  <c r="CX56" i="3"/>
  <c r="CY56" i="3"/>
  <c r="CZ56" i="3"/>
  <c r="DA56" i="3"/>
  <c r="DB56" i="3"/>
  <c r="DC56" i="3"/>
  <c r="A57" i="3"/>
  <c r="CX57" i="3"/>
  <c r="CY57" i="3"/>
  <c r="CZ57" i="3"/>
  <c r="DA57" i="3"/>
  <c r="DB57" i="3"/>
  <c r="DC57" i="3"/>
  <c r="A58" i="3"/>
  <c r="CX58" i="3"/>
  <c r="CY58" i="3"/>
  <c r="CZ58" i="3"/>
  <c r="DA58" i="3"/>
  <c r="DB58" i="3"/>
  <c r="DC58" i="3"/>
  <c r="A59" i="3"/>
  <c r="CX59" i="3"/>
  <c r="CY59" i="3"/>
  <c r="CZ59" i="3"/>
  <c r="DA59" i="3"/>
  <c r="DB59" i="3"/>
  <c r="DC59" i="3"/>
  <c r="A60" i="3"/>
  <c r="CX60" i="3"/>
  <c r="CY60" i="3"/>
  <c r="CZ60" i="3"/>
  <c r="DA60" i="3"/>
  <c r="DB60" i="3"/>
  <c r="DC60" i="3"/>
  <c r="A61" i="3"/>
  <c r="CX61" i="3"/>
  <c r="CY61" i="3"/>
  <c r="CZ61" i="3"/>
  <c r="DA61" i="3"/>
  <c r="DB61" i="3"/>
  <c r="DC61" i="3"/>
  <c r="A62" i="3"/>
  <c r="CX62" i="3"/>
  <c r="CY62" i="3"/>
  <c r="CZ62" i="3"/>
  <c r="DA62" i="3"/>
  <c r="DB62" i="3"/>
  <c r="DC62" i="3"/>
  <c r="A63" i="3"/>
  <c r="CX63" i="3"/>
  <c r="CY63" i="3"/>
  <c r="CZ63" i="3"/>
  <c r="DA63" i="3"/>
  <c r="DB63" i="3"/>
  <c r="DC63" i="3"/>
  <c r="A64" i="3"/>
  <c r="CX64" i="3"/>
  <c r="CY64" i="3"/>
  <c r="CZ64" i="3"/>
  <c r="DA64" i="3"/>
  <c r="DB64" i="3"/>
  <c r="DC64" i="3"/>
  <c r="A65" i="3"/>
  <c r="CX65" i="3"/>
  <c r="CY65" i="3"/>
  <c r="CZ65" i="3"/>
  <c r="DA65" i="3"/>
  <c r="DB65" i="3"/>
  <c r="DC65" i="3"/>
  <c r="A66" i="3"/>
  <c r="CX66" i="3"/>
  <c r="CY66" i="3"/>
  <c r="CZ66" i="3"/>
  <c r="DA66" i="3"/>
  <c r="DB66" i="3"/>
  <c r="DC66" i="3"/>
  <c r="A67" i="3"/>
  <c r="CX67" i="3"/>
  <c r="CY67" i="3"/>
  <c r="CZ67" i="3"/>
  <c r="DA67" i="3"/>
  <c r="DB67" i="3"/>
  <c r="L32" i="10" s="1"/>
  <c r="DC67" i="3"/>
  <c r="Q32" i="10" s="1"/>
  <c r="A68" i="3"/>
  <c r="CX68" i="3"/>
  <c r="CY68" i="3"/>
  <c r="CZ68" i="3"/>
  <c r="DA68" i="3"/>
  <c r="DB68" i="3"/>
  <c r="DC68" i="3"/>
  <c r="A69" i="3"/>
  <c r="CX69" i="3"/>
  <c r="CY69" i="3"/>
  <c r="CZ69" i="3"/>
  <c r="DA69" i="3"/>
  <c r="DB69" i="3"/>
  <c r="L31" i="10" s="1"/>
  <c r="DC69" i="3"/>
  <c r="Q31" i="10" s="1"/>
  <c r="A70" i="3"/>
  <c r="CX70" i="3"/>
  <c r="CY70" i="3"/>
  <c r="CZ70" i="3"/>
  <c r="DA70" i="3"/>
  <c r="DB70" i="3"/>
  <c r="L30" i="10" s="1"/>
  <c r="DC70" i="3"/>
  <c r="Q30" i="10" s="1"/>
  <c r="A71" i="3"/>
  <c r="CX71" i="3"/>
  <c r="CY71" i="3"/>
  <c r="CZ71" i="3"/>
  <c r="DA71" i="3"/>
  <c r="DB71" i="3"/>
  <c r="L29" i="10" s="1"/>
  <c r="DC71" i="3"/>
  <c r="Q29" i="10" s="1"/>
  <c r="A72" i="3"/>
  <c r="CX72" i="3"/>
  <c r="CY72" i="3"/>
  <c r="CZ72" i="3"/>
  <c r="DA72" i="3"/>
  <c r="DB72" i="3"/>
  <c r="L28" i="10" s="1"/>
  <c r="DC72" i="3"/>
  <c r="Q28" i="10" s="1"/>
  <c r="A73" i="3"/>
  <c r="CX73" i="3"/>
  <c r="CY73" i="3"/>
  <c r="CZ73" i="3"/>
  <c r="DA73" i="3"/>
  <c r="DB73" i="3"/>
  <c r="L27" i="10" s="1"/>
  <c r="DC73" i="3"/>
  <c r="Q27" i="10" s="1"/>
  <c r="A74" i="3"/>
  <c r="CX74" i="3"/>
  <c r="CY74" i="3"/>
  <c r="CZ74" i="3"/>
  <c r="DA74" i="3"/>
  <c r="DB74" i="3"/>
  <c r="L26" i="10" s="1"/>
  <c r="DC74" i="3"/>
  <c r="Q26" i="10" s="1"/>
  <c r="A75" i="3"/>
  <c r="CX75" i="3"/>
  <c r="CY75" i="3"/>
  <c r="CZ75" i="3"/>
  <c r="DA75" i="3"/>
  <c r="DB75" i="3"/>
  <c r="L25" i="10" s="1"/>
  <c r="DC75" i="3"/>
  <c r="Q25" i="10" s="1"/>
  <c r="A76" i="3"/>
  <c r="CX76" i="3"/>
  <c r="CY76" i="3"/>
  <c r="CZ76" i="3"/>
  <c r="DA76" i="3"/>
  <c r="DB76" i="3"/>
  <c r="L24" i="10" s="1"/>
  <c r="DC76" i="3"/>
  <c r="Q24" i="10" s="1"/>
  <c r="A77" i="3"/>
  <c r="CX77" i="3"/>
  <c r="CY77" i="3"/>
  <c r="CZ77" i="3"/>
  <c r="DA77" i="3"/>
  <c r="DB77" i="3"/>
  <c r="DC77" i="3"/>
  <c r="A78" i="3"/>
  <c r="CX78" i="3"/>
  <c r="CY78" i="3"/>
  <c r="CZ78" i="3"/>
  <c r="DA78" i="3"/>
  <c r="DB78" i="3"/>
  <c r="DC78" i="3"/>
  <c r="A79" i="3"/>
  <c r="CX79" i="3"/>
  <c r="CY79" i="3"/>
  <c r="CZ79" i="3"/>
  <c r="DA79" i="3"/>
  <c r="DB79" i="3"/>
  <c r="DC79" i="3"/>
  <c r="A80" i="3"/>
  <c r="CX80" i="3"/>
  <c r="CY80" i="3"/>
  <c r="CZ80" i="3"/>
  <c r="DA80" i="3"/>
  <c r="DB80" i="3"/>
  <c r="DC80" i="3"/>
  <c r="A81" i="3"/>
  <c r="CX81" i="3"/>
  <c r="CY81" i="3"/>
  <c r="CZ81" i="3"/>
  <c r="DA81" i="3"/>
  <c r="DB81" i="3"/>
  <c r="DC81" i="3"/>
  <c r="A82" i="3"/>
  <c r="CX82" i="3"/>
  <c r="CY82" i="3"/>
  <c r="CZ82" i="3"/>
  <c r="DA82" i="3"/>
  <c r="DB82" i="3"/>
  <c r="DC82" i="3"/>
  <c r="A83" i="3"/>
  <c r="CX83" i="3"/>
  <c r="CY83" i="3"/>
  <c r="CZ83" i="3"/>
  <c r="DA83" i="3"/>
  <c r="DB83" i="3"/>
  <c r="DC83" i="3"/>
  <c r="A84" i="3"/>
  <c r="CX84" i="3"/>
  <c r="CY84" i="3"/>
  <c r="CZ84" i="3"/>
  <c r="DA84" i="3"/>
  <c r="DB84" i="3"/>
  <c r="DC84" i="3"/>
  <c r="A85" i="3"/>
  <c r="CX85" i="3"/>
  <c r="CY85" i="3"/>
  <c r="CZ85" i="3"/>
  <c r="DA85" i="3"/>
  <c r="DB85" i="3"/>
  <c r="DC85" i="3"/>
  <c r="A86" i="3"/>
  <c r="CX86" i="3"/>
  <c r="CY86" i="3"/>
  <c r="CZ86" i="3"/>
  <c r="DA86" i="3"/>
  <c r="DB86" i="3"/>
  <c r="DC86" i="3"/>
  <c r="A87" i="3"/>
  <c r="CX87" i="3"/>
  <c r="CY87" i="3"/>
  <c r="CZ87" i="3"/>
  <c r="DA87" i="3"/>
  <c r="DB87" i="3"/>
  <c r="DC87" i="3"/>
  <c r="A88" i="3"/>
  <c r="CX88" i="3"/>
  <c r="CY88" i="3"/>
  <c r="CZ88" i="3"/>
  <c r="DA88" i="3"/>
  <c r="DB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A90" i="3"/>
  <c r="DB90" i="3"/>
  <c r="DC90" i="3"/>
  <c r="A91" i="3"/>
  <c r="CX91" i="3"/>
  <c r="CY91" i="3"/>
  <c r="CZ91" i="3"/>
  <c r="DA91" i="3"/>
  <c r="DB91" i="3"/>
  <c r="DC91" i="3"/>
  <c r="A92" i="3"/>
  <c r="CX92" i="3"/>
  <c r="CY92" i="3"/>
  <c r="CZ92" i="3"/>
  <c r="DA92" i="3"/>
  <c r="DB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A94" i="3"/>
  <c r="DB94" i="3"/>
  <c r="DC94" i="3"/>
  <c r="A95" i="3"/>
  <c r="CX95" i="3"/>
  <c r="CY95" i="3"/>
  <c r="CZ95" i="3"/>
  <c r="DA95" i="3"/>
  <c r="DB95" i="3"/>
  <c r="DC95" i="3"/>
  <c r="A96" i="3"/>
  <c r="CX96" i="3"/>
  <c r="CY96" i="3"/>
  <c r="CZ96" i="3"/>
  <c r="DA96" i="3"/>
  <c r="DB96" i="3"/>
  <c r="DC96" i="3"/>
  <c r="A97" i="3"/>
  <c r="CX97" i="3"/>
  <c r="CY97" i="3"/>
  <c r="CZ97" i="3"/>
  <c r="DA97" i="3"/>
  <c r="DB97" i="3"/>
  <c r="DC97" i="3"/>
  <c r="A98" i="3"/>
  <c r="CX98" i="3"/>
  <c r="CY98" i="3"/>
  <c r="CZ98" i="3"/>
  <c r="DA98" i="3"/>
  <c r="DB98" i="3"/>
  <c r="DC98" i="3"/>
  <c r="A99" i="3"/>
  <c r="CX99" i="3"/>
  <c r="CY99" i="3"/>
  <c r="CZ99" i="3"/>
  <c r="DA99" i="3"/>
  <c r="DB99" i="3"/>
  <c r="DC99" i="3"/>
  <c r="A100" i="3"/>
  <c r="CX100" i="3"/>
  <c r="CY100" i="3"/>
  <c r="CZ100" i="3"/>
  <c r="DA100" i="3"/>
  <c r="DB100" i="3"/>
  <c r="DC100" i="3"/>
  <c r="A101" i="3"/>
  <c r="CX101" i="3"/>
  <c r="CY101" i="3"/>
  <c r="CZ101" i="3"/>
  <c r="DA101" i="3"/>
  <c r="DB101" i="3"/>
  <c r="DC101" i="3"/>
  <c r="A102" i="3"/>
  <c r="CX102" i="3"/>
  <c r="CY102" i="3"/>
  <c r="CZ102" i="3"/>
  <c r="DA102" i="3"/>
  <c r="DB102" i="3"/>
  <c r="L41" i="10" s="1"/>
  <c r="DC102" i="3"/>
  <c r="Q41" i="10" s="1"/>
  <c r="A103" i="3"/>
  <c r="CX103" i="3"/>
  <c r="CY103" i="3"/>
  <c r="CZ103" i="3"/>
  <c r="DA103" i="3"/>
  <c r="DB103" i="3"/>
  <c r="DC103" i="3"/>
  <c r="A104" i="3"/>
  <c r="CX104" i="3"/>
  <c r="CY104" i="3"/>
  <c r="CZ104" i="3"/>
  <c r="DA104" i="3"/>
  <c r="DB104" i="3"/>
  <c r="L40" i="10" s="1"/>
  <c r="DC104" i="3"/>
  <c r="Q40" i="10" s="1"/>
  <c r="A105" i="3"/>
  <c r="CX105" i="3"/>
  <c r="CY105" i="3"/>
  <c r="CZ105" i="3"/>
  <c r="DA105" i="3"/>
  <c r="DB105" i="3"/>
  <c r="L39" i="10" s="1"/>
  <c r="DC105" i="3"/>
  <c r="Q39" i="10" s="1"/>
  <c r="A106" i="3"/>
  <c r="CX106" i="3"/>
  <c r="CY106" i="3"/>
  <c r="CZ106" i="3"/>
  <c r="DA106" i="3"/>
  <c r="DB106" i="3"/>
  <c r="L38" i="10" s="1"/>
  <c r="DC106" i="3"/>
  <c r="Q38" i="10" s="1"/>
  <c r="A107" i="3"/>
  <c r="CX107" i="3"/>
  <c r="CY107" i="3"/>
  <c r="CZ107" i="3"/>
  <c r="DA107" i="3"/>
  <c r="DB107" i="3"/>
  <c r="L37" i="10" s="1"/>
  <c r="DC107" i="3"/>
  <c r="Q37" i="10" s="1"/>
  <c r="A108" i="3"/>
  <c r="CX108" i="3"/>
  <c r="CY108" i="3"/>
  <c r="CZ108" i="3"/>
  <c r="DA108" i="3"/>
  <c r="DB108" i="3"/>
  <c r="L36" i="10" s="1"/>
  <c r="DC108" i="3"/>
  <c r="Q36" i="10" s="1"/>
  <c r="A109" i="3"/>
  <c r="CX109" i="3"/>
  <c r="CY109" i="3"/>
  <c r="CZ109" i="3"/>
  <c r="DA109" i="3"/>
  <c r="DB109" i="3"/>
  <c r="L35" i="10" s="1"/>
  <c r="DC109" i="3"/>
  <c r="Q35" i="10" s="1"/>
  <c r="A110" i="3"/>
  <c r="CX110" i="3"/>
  <c r="CY110" i="3"/>
  <c r="CZ110" i="3"/>
  <c r="DA110" i="3"/>
  <c r="DB110" i="3"/>
  <c r="L34" i="10" s="1"/>
  <c r="DC110" i="3"/>
  <c r="Q34" i="10" s="1"/>
  <c r="A111" i="3"/>
  <c r="CX111" i="3"/>
  <c r="CY111" i="3"/>
  <c r="CZ111" i="3"/>
  <c r="DA111" i="3"/>
  <c r="DB111" i="3"/>
  <c r="L33" i="10" s="1"/>
  <c r="DC111" i="3"/>
  <c r="Q33" i="10" s="1"/>
  <c r="A112" i="3"/>
  <c r="CX112" i="3"/>
  <c r="CY112" i="3"/>
  <c r="CZ112" i="3"/>
  <c r="DA112" i="3"/>
  <c r="DB112" i="3"/>
  <c r="DC112" i="3"/>
  <c r="A113" i="3"/>
  <c r="CX113" i="3"/>
  <c r="CY113" i="3"/>
  <c r="CZ113" i="3"/>
  <c r="DA113" i="3"/>
  <c r="DB113" i="3"/>
  <c r="DC113" i="3"/>
  <c r="A114" i="3"/>
  <c r="CX114" i="3"/>
  <c r="CY114" i="3"/>
  <c r="CZ114" i="3"/>
  <c r="DA114" i="3"/>
  <c r="DB114" i="3"/>
  <c r="DC114" i="3"/>
  <c r="A115" i="3"/>
  <c r="CX115" i="3"/>
  <c r="CY115" i="3"/>
  <c r="CZ115" i="3"/>
  <c r="DA115" i="3"/>
  <c r="DB115" i="3"/>
  <c r="DC115" i="3"/>
  <c r="A116" i="3"/>
  <c r="CX116" i="3"/>
  <c r="CY116" i="3"/>
  <c r="CZ116" i="3"/>
  <c r="DA116" i="3"/>
  <c r="DB116" i="3"/>
  <c r="DC116" i="3"/>
  <c r="A117" i="3"/>
  <c r="CX117" i="3"/>
  <c r="CY117" i="3"/>
  <c r="CZ117" i="3"/>
  <c r="DA117" i="3"/>
  <c r="DB117" i="3"/>
  <c r="DC117" i="3"/>
  <c r="A118" i="3"/>
  <c r="CX118" i="3"/>
  <c r="CY118" i="3"/>
  <c r="CZ118" i="3"/>
  <c r="DA118" i="3"/>
  <c r="DB118" i="3"/>
  <c r="DC118" i="3"/>
  <c r="A119" i="3"/>
  <c r="CX119" i="3"/>
  <c r="CY119" i="3"/>
  <c r="CZ119" i="3"/>
  <c r="DA119" i="3"/>
  <c r="DB119" i="3"/>
  <c r="DC119" i="3"/>
  <c r="A120" i="3"/>
  <c r="CX120" i="3"/>
  <c r="CY120" i="3"/>
  <c r="CZ120" i="3"/>
  <c r="DA120" i="3"/>
  <c r="DB120" i="3"/>
  <c r="DC120" i="3"/>
  <c r="A121" i="3"/>
  <c r="CX121" i="3"/>
  <c r="CY121" i="3"/>
  <c r="CZ121" i="3"/>
  <c r="DA121" i="3"/>
  <c r="DB121" i="3"/>
  <c r="DC121" i="3"/>
  <c r="A122" i="3"/>
  <c r="CX122" i="3"/>
  <c r="CY122" i="3"/>
  <c r="CZ122" i="3"/>
  <c r="DA122" i="3"/>
  <c r="DB122" i="3"/>
  <c r="DC122" i="3"/>
  <c r="A123" i="3"/>
  <c r="CX123" i="3"/>
  <c r="CY123" i="3"/>
  <c r="CZ123" i="3"/>
  <c r="DA123" i="3"/>
  <c r="DB123" i="3"/>
  <c r="DC123" i="3"/>
  <c r="A124" i="3"/>
  <c r="CX124" i="3"/>
  <c r="CY124" i="3"/>
  <c r="CZ124" i="3"/>
  <c r="DA124" i="3"/>
  <c r="DB124" i="3"/>
  <c r="DC124" i="3"/>
  <c r="A125" i="3"/>
  <c r="CX125" i="3"/>
  <c r="CY125" i="3"/>
  <c r="CZ125" i="3"/>
  <c r="DA125" i="3"/>
  <c r="DB125" i="3"/>
  <c r="DC125" i="3"/>
  <c r="A126" i="3"/>
  <c r="CX126" i="3"/>
  <c r="CY126" i="3"/>
  <c r="CZ126" i="3"/>
  <c r="DA126" i="3"/>
  <c r="DB126" i="3"/>
  <c r="DC126" i="3"/>
  <c r="A127" i="3"/>
  <c r="CX127" i="3"/>
  <c r="CY127" i="3"/>
  <c r="CZ127" i="3"/>
  <c r="DA127" i="3"/>
  <c r="DB127" i="3"/>
  <c r="DC127" i="3"/>
  <c r="A128" i="3"/>
  <c r="CX128" i="3"/>
  <c r="CY128" i="3"/>
  <c r="CZ128" i="3"/>
  <c r="DA128" i="3"/>
  <c r="DB128" i="3"/>
  <c r="DC128" i="3"/>
  <c r="A129" i="3"/>
  <c r="CX129" i="3"/>
  <c r="CY129" i="3"/>
  <c r="CZ129" i="3"/>
  <c r="DA129" i="3"/>
  <c r="DB129" i="3"/>
  <c r="L49" i="10" s="1"/>
  <c r="DC129" i="3"/>
  <c r="Q49" i="10" s="1"/>
  <c r="A130" i="3"/>
  <c r="CX130" i="3"/>
  <c r="CY130" i="3"/>
  <c r="CZ130" i="3"/>
  <c r="DA130" i="3"/>
  <c r="DB130" i="3"/>
  <c r="DC130" i="3"/>
  <c r="A131" i="3"/>
  <c r="CX131" i="3"/>
  <c r="CY131" i="3"/>
  <c r="CZ131" i="3"/>
  <c r="DA131" i="3"/>
  <c r="DB131" i="3"/>
  <c r="L48" i="10" s="1"/>
  <c r="DC131" i="3"/>
  <c r="Q48" i="10" s="1"/>
  <c r="A132" i="3"/>
  <c r="CX132" i="3"/>
  <c r="CY132" i="3"/>
  <c r="CZ132" i="3"/>
  <c r="DA132" i="3"/>
  <c r="DB132" i="3"/>
  <c r="L47" i="10" s="1"/>
  <c r="DC132" i="3"/>
  <c r="Q47" i="10" s="1"/>
  <c r="A133" i="3"/>
  <c r="CX133" i="3"/>
  <c r="CY133" i="3"/>
  <c r="CZ133" i="3"/>
  <c r="DA133" i="3"/>
  <c r="DB133" i="3"/>
  <c r="L46" i="10" s="1"/>
  <c r="DC133" i="3"/>
  <c r="Q46" i="10" s="1"/>
  <c r="A134" i="3"/>
  <c r="CX134" i="3"/>
  <c r="CY134" i="3"/>
  <c r="CZ134" i="3"/>
  <c r="DA134" i="3"/>
  <c r="DB134" i="3"/>
  <c r="L45" i="10" s="1"/>
  <c r="DC134" i="3"/>
  <c r="Q45" i="10" s="1"/>
  <c r="A135" i="3"/>
  <c r="CX135" i="3"/>
  <c r="CY135" i="3"/>
  <c r="CZ135" i="3"/>
  <c r="DA135" i="3"/>
  <c r="DB135" i="3"/>
  <c r="L44" i="10" s="1"/>
  <c r="DC135" i="3"/>
  <c r="Q44" i="10" s="1"/>
  <c r="A136" i="3"/>
  <c r="CX136" i="3"/>
  <c r="CY136" i="3"/>
  <c r="CZ136" i="3"/>
  <c r="DA136" i="3"/>
  <c r="DB136" i="3"/>
  <c r="L43" i="10" s="1"/>
  <c r="DC136" i="3"/>
  <c r="Q43" i="10" s="1"/>
  <c r="A137" i="3"/>
  <c r="CX137" i="3"/>
  <c r="CY137" i="3"/>
  <c r="CZ137" i="3"/>
  <c r="DA137" i="3"/>
  <c r="DB137" i="3"/>
  <c r="L42" i="10" s="1"/>
  <c r="DC137" i="3"/>
  <c r="Q42" i="10" s="1"/>
  <c r="A138" i="3"/>
  <c r="CX138" i="3"/>
  <c r="CY138" i="3"/>
  <c r="CZ138" i="3"/>
  <c r="DA138" i="3"/>
  <c r="DB138" i="3"/>
  <c r="DC138" i="3"/>
  <c r="A139" i="3"/>
  <c r="CX139" i="3"/>
  <c r="CY139" i="3"/>
  <c r="CZ139" i="3"/>
  <c r="DA139" i="3"/>
  <c r="DB139" i="3"/>
  <c r="DC139" i="3"/>
  <c r="A140" i="3"/>
  <c r="CX140" i="3"/>
  <c r="CY140" i="3"/>
  <c r="CZ140" i="3"/>
  <c r="DA140" i="3"/>
  <c r="DB140" i="3"/>
  <c r="DC140" i="3"/>
  <c r="A141" i="3"/>
  <c r="CX141" i="3"/>
  <c r="CY141" i="3"/>
  <c r="CZ141" i="3"/>
  <c r="DA141" i="3"/>
  <c r="DB141" i="3"/>
  <c r="DC141" i="3"/>
  <c r="A142" i="3"/>
  <c r="CX142" i="3"/>
  <c r="CY142" i="3"/>
  <c r="CZ142" i="3"/>
  <c r="DA142" i="3"/>
  <c r="DB142" i="3"/>
  <c r="DC142" i="3"/>
  <c r="A143" i="3"/>
  <c r="CX143" i="3"/>
  <c r="CY143" i="3"/>
  <c r="CZ143" i="3"/>
  <c r="DA143" i="3"/>
  <c r="DB143" i="3"/>
  <c r="DC143" i="3"/>
  <c r="A144" i="3"/>
  <c r="CX144" i="3"/>
  <c r="CY144" i="3"/>
  <c r="CZ144" i="3"/>
  <c r="DA144" i="3"/>
  <c r="DB144" i="3"/>
  <c r="DC144" i="3"/>
  <c r="A145" i="3"/>
  <c r="CX145" i="3"/>
  <c r="CY145" i="3"/>
  <c r="CZ145" i="3"/>
  <c r="DA145" i="3"/>
  <c r="DB145" i="3"/>
  <c r="DC145" i="3"/>
  <c r="A146" i="3"/>
  <c r="CX146" i="3"/>
  <c r="CY146" i="3"/>
  <c r="CZ146" i="3"/>
  <c r="DA146" i="3"/>
  <c r="DB146" i="3"/>
  <c r="DC146" i="3"/>
  <c r="A147" i="3"/>
  <c r="CX147" i="3"/>
  <c r="CY147" i="3"/>
  <c r="CZ147" i="3"/>
  <c r="DA147" i="3"/>
  <c r="DB147" i="3"/>
  <c r="DC147" i="3"/>
  <c r="A148" i="3"/>
  <c r="CX148" i="3"/>
  <c r="CY148" i="3"/>
  <c r="CZ148" i="3"/>
  <c r="DA148" i="3"/>
  <c r="DB148" i="3"/>
  <c r="DC148" i="3"/>
  <c r="A149" i="3"/>
  <c r="CX149" i="3"/>
  <c r="CY149" i="3"/>
  <c r="CZ149" i="3"/>
  <c r="DA149" i="3"/>
  <c r="DB149" i="3"/>
  <c r="DC149" i="3"/>
  <c r="A150" i="3"/>
  <c r="CX150" i="3"/>
  <c r="CY150" i="3"/>
  <c r="CZ150" i="3"/>
  <c r="DA150" i="3"/>
  <c r="DB150" i="3"/>
  <c r="DC150" i="3"/>
  <c r="A151" i="3"/>
  <c r="CX151" i="3"/>
  <c r="CY151" i="3"/>
  <c r="CZ151" i="3"/>
  <c r="DA151" i="3"/>
  <c r="DB151" i="3"/>
  <c r="DC151" i="3"/>
  <c r="A152" i="3"/>
  <c r="CX152" i="3"/>
  <c r="CY152" i="3"/>
  <c r="CZ152" i="3"/>
  <c r="DA152" i="3"/>
  <c r="DB152" i="3"/>
  <c r="DC152" i="3"/>
  <c r="A153" i="3"/>
  <c r="CX153" i="3"/>
  <c r="CY153" i="3"/>
  <c r="CZ153" i="3"/>
  <c r="DA153" i="3"/>
  <c r="DB153" i="3"/>
  <c r="DC153" i="3"/>
  <c r="A154" i="3"/>
  <c r="CX154" i="3"/>
  <c r="CY154" i="3"/>
  <c r="CZ154" i="3"/>
  <c r="DA154" i="3"/>
  <c r="DB154" i="3"/>
  <c r="DC154" i="3"/>
  <c r="A155" i="3"/>
  <c r="CX155" i="3"/>
  <c r="CY155" i="3"/>
  <c r="CZ155" i="3"/>
  <c r="DA155" i="3"/>
  <c r="DB155" i="3"/>
  <c r="DC155" i="3"/>
  <c r="A156" i="3"/>
  <c r="CX156" i="3"/>
  <c r="CY156" i="3"/>
  <c r="CZ156" i="3"/>
  <c r="DA156" i="3"/>
  <c r="DB156" i="3"/>
  <c r="DC156" i="3"/>
  <c r="A157" i="3"/>
  <c r="CX157" i="3"/>
  <c r="CY157" i="3"/>
  <c r="CZ157" i="3"/>
  <c r="DA157" i="3"/>
  <c r="DB157" i="3"/>
  <c r="DC157" i="3"/>
  <c r="A158" i="3"/>
  <c r="CX158" i="3"/>
  <c r="CY158" i="3"/>
  <c r="CZ158" i="3"/>
  <c r="DA158" i="3"/>
  <c r="DB158" i="3"/>
  <c r="DC158" i="3"/>
  <c r="A159" i="3"/>
  <c r="CX159" i="3"/>
  <c r="CY159" i="3"/>
  <c r="CZ159" i="3"/>
  <c r="DA159" i="3"/>
  <c r="DB159" i="3"/>
  <c r="DC159" i="3"/>
  <c r="A160" i="3"/>
  <c r="CX160" i="3"/>
  <c r="CY160" i="3"/>
  <c r="CZ160" i="3"/>
  <c r="DA160" i="3"/>
  <c r="DB160" i="3"/>
  <c r="DC160" i="3"/>
  <c r="A161" i="3"/>
  <c r="CX161" i="3"/>
  <c r="CY161" i="3"/>
  <c r="CZ161" i="3"/>
  <c r="DA161" i="3"/>
  <c r="DB161" i="3"/>
  <c r="DC161" i="3"/>
  <c r="A162" i="3"/>
  <c r="CX162" i="3"/>
  <c r="CY162" i="3"/>
  <c r="CZ162" i="3"/>
  <c r="DA162" i="3"/>
  <c r="DB162" i="3"/>
  <c r="L57" i="10" s="1"/>
  <c r="DC162" i="3"/>
  <c r="Q57" i="10" s="1"/>
  <c r="A163" i="3"/>
  <c r="CX163" i="3"/>
  <c r="CY163" i="3"/>
  <c r="CZ163" i="3"/>
  <c r="DA163" i="3"/>
  <c r="DB163" i="3"/>
  <c r="DC163" i="3"/>
  <c r="A164" i="3"/>
  <c r="CX164" i="3"/>
  <c r="CY164" i="3"/>
  <c r="CZ164" i="3"/>
  <c r="DA164" i="3"/>
  <c r="DB164" i="3"/>
  <c r="L56" i="10" s="1"/>
  <c r="DC164" i="3"/>
  <c r="Q56" i="10" s="1"/>
  <c r="A165" i="3"/>
  <c r="CX165" i="3"/>
  <c r="CY165" i="3"/>
  <c r="CZ165" i="3"/>
  <c r="DA165" i="3"/>
  <c r="DB165" i="3"/>
  <c r="L55" i="10" s="1"/>
  <c r="DC165" i="3"/>
  <c r="Q55" i="10" s="1"/>
  <c r="A166" i="3"/>
  <c r="CX166" i="3"/>
  <c r="CY166" i="3"/>
  <c r="CZ166" i="3"/>
  <c r="DA166" i="3"/>
  <c r="DB166" i="3"/>
  <c r="L54" i="10" s="1"/>
  <c r="DC166" i="3"/>
  <c r="Q54" i="10" s="1"/>
  <c r="A167" i="3"/>
  <c r="CX167" i="3"/>
  <c r="CY167" i="3"/>
  <c r="CZ167" i="3"/>
  <c r="DA167" i="3"/>
  <c r="DB167" i="3"/>
  <c r="L53" i="10" s="1"/>
  <c r="DC167" i="3"/>
  <c r="Q53" i="10" s="1"/>
  <c r="A168" i="3"/>
  <c r="CX168" i="3"/>
  <c r="CY168" i="3"/>
  <c r="CZ168" i="3"/>
  <c r="DA168" i="3"/>
  <c r="DB168" i="3"/>
  <c r="L52" i="10" s="1"/>
  <c r="DC168" i="3"/>
  <c r="Q52" i="10" s="1"/>
  <c r="A169" i="3"/>
  <c r="CX169" i="3"/>
  <c r="CY169" i="3"/>
  <c r="CZ169" i="3"/>
  <c r="DA169" i="3"/>
  <c r="DB169" i="3"/>
  <c r="L51" i="10" s="1"/>
  <c r="DC169" i="3"/>
  <c r="Q51" i="10" s="1"/>
  <c r="A170" i="3"/>
  <c r="CX170" i="3"/>
  <c r="CY170" i="3"/>
  <c r="CZ170" i="3"/>
  <c r="DA170" i="3"/>
  <c r="DB170" i="3"/>
  <c r="L50" i="10" s="1"/>
  <c r="DC170" i="3"/>
  <c r="Q50" i="10" s="1"/>
  <c r="A171" i="3"/>
  <c r="CX171" i="3"/>
  <c r="CY171" i="3"/>
  <c r="CZ171" i="3"/>
  <c r="DA171" i="3"/>
  <c r="DB171" i="3"/>
  <c r="DC171" i="3"/>
  <c r="A172" i="3"/>
  <c r="CX172" i="3"/>
  <c r="CY172" i="3"/>
  <c r="CZ172" i="3"/>
  <c r="DA172" i="3"/>
  <c r="DB172" i="3"/>
  <c r="DC172" i="3"/>
  <c r="A173" i="3"/>
  <c r="CX173" i="3"/>
  <c r="CY173" i="3"/>
  <c r="CZ173" i="3"/>
  <c r="DA173" i="3"/>
  <c r="DB173" i="3"/>
  <c r="DC173" i="3"/>
  <c r="A174" i="3"/>
  <c r="CX174" i="3"/>
  <c r="CY174" i="3"/>
  <c r="CZ174" i="3"/>
  <c r="DA174" i="3"/>
  <c r="DB174" i="3"/>
  <c r="DC174" i="3"/>
  <c r="A175" i="3"/>
  <c r="CX175" i="3"/>
  <c r="CY175" i="3"/>
  <c r="CZ175" i="3"/>
  <c r="DA175" i="3"/>
  <c r="DB175" i="3"/>
  <c r="DC175" i="3"/>
  <c r="A176" i="3"/>
  <c r="CX176" i="3"/>
  <c r="CY176" i="3"/>
  <c r="CZ176" i="3"/>
  <c r="DA176" i="3"/>
  <c r="DB176" i="3"/>
  <c r="DC176" i="3"/>
  <c r="A177" i="3"/>
  <c r="CX177" i="3"/>
  <c r="CY177" i="3"/>
  <c r="CZ177" i="3"/>
  <c r="DA177" i="3"/>
  <c r="DB177" i="3"/>
  <c r="DC177" i="3"/>
  <c r="A178" i="3"/>
  <c r="CX178" i="3"/>
  <c r="CY178" i="3"/>
  <c r="CZ178" i="3"/>
  <c r="DA178" i="3"/>
  <c r="DB178" i="3"/>
  <c r="DC178" i="3"/>
  <c r="A179" i="3"/>
  <c r="CX179" i="3"/>
  <c r="CY179" i="3"/>
  <c r="CZ179" i="3"/>
  <c r="DA179" i="3"/>
  <c r="DB179" i="3"/>
  <c r="DC179" i="3"/>
  <c r="A180" i="3"/>
  <c r="CX180" i="3"/>
  <c r="CY180" i="3"/>
  <c r="CZ180" i="3"/>
  <c r="DA180" i="3"/>
  <c r="DB180" i="3"/>
  <c r="DC180" i="3"/>
  <c r="A181" i="3"/>
  <c r="CX181" i="3"/>
  <c r="CY181" i="3"/>
  <c r="CZ181" i="3"/>
  <c r="DA181" i="3"/>
  <c r="DB181" i="3"/>
  <c r="DC181" i="3"/>
  <c r="A182" i="3"/>
  <c r="CX182" i="3"/>
  <c r="CY182" i="3"/>
  <c r="CZ182" i="3"/>
  <c r="DA182" i="3"/>
  <c r="DB182" i="3"/>
  <c r="DC182" i="3"/>
  <c r="A183" i="3"/>
  <c r="I48" i="1"/>
  <c r="CX183" i="3"/>
  <c r="CY183" i="3"/>
  <c r="CZ183" i="3"/>
  <c r="DA183" i="3"/>
  <c r="DB183" i="3"/>
  <c r="DC183" i="3"/>
  <c r="A184" i="3"/>
  <c r="CX184" i="3"/>
  <c r="CY184" i="3"/>
  <c r="CZ184" i="3"/>
  <c r="DA184" i="3"/>
  <c r="DB184" i="3"/>
  <c r="DC184" i="3"/>
  <c r="A185" i="3"/>
  <c r="CX185" i="3"/>
  <c r="CY185" i="3"/>
  <c r="CZ185" i="3"/>
  <c r="DA185" i="3"/>
  <c r="DB185" i="3"/>
  <c r="DC185" i="3"/>
  <c r="A186" i="3"/>
  <c r="CX186" i="3"/>
  <c r="CY186" i="3"/>
  <c r="CZ186" i="3"/>
  <c r="DA186" i="3"/>
  <c r="DB186" i="3"/>
  <c r="DC186" i="3"/>
  <c r="A187" i="3"/>
  <c r="CX187" i="3"/>
  <c r="CY187" i="3"/>
  <c r="CZ187" i="3"/>
  <c r="DA187" i="3"/>
  <c r="DB187" i="3"/>
  <c r="DC187" i="3"/>
  <c r="A188" i="3"/>
  <c r="CX188" i="3"/>
  <c r="CY188" i="3"/>
  <c r="CZ188" i="3"/>
  <c r="DA188" i="3"/>
  <c r="DB188" i="3"/>
  <c r="DC188" i="3"/>
  <c r="A189" i="3"/>
  <c r="CX189" i="3"/>
  <c r="CY189" i="3"/>
  <c r="CZ189" i="3"/>
  <c r="DA189" i="3"/>
  <c r="DB189" i="3"/>
  <c r="DC189" i="3"/>
  <c r="A190" i="3"/>
  <c r="CX190" i="3"/>
  <c r="CY190" i="3"/>
  <c r="CZ190" i="3"/>
  <c r="DA190" i="3"/>
  <c r="DB190" i="3"/>
  <c r="DC190" i="3"/>
  <c r="A191" i="3"/>
  <c r="CX191" i="3"/>
  <c r="CY191" i="3"/>
  <c r="CZ191" i="3"/>
  <c r="DA191" i="3"/>
  <c r="DB191" i="3"/>
  <c r="DC191" i="3"/>
  <c r="A192" i="3"/>
  <c r="CX192" i="3"/>
  <c r="CY192" i="3"/>
  <c r="CZ192" i="3"/>
  <c r="DA192" i="3"/>
  <c r="DB192" i="3"/>
  <c r="DC192" i="3"/>
  <c r="A193" i="3"/>
  <c r="CX193" i="3"/>
  <c r="CY193" i="3"/>
  <c r="CZ193" i="3"/>
  <c r="DA193" i="3"/>
  <c r="DB193" i="3"/>
  <c r="DC193" i="3"/>
  <c r="A194" i="3"/>
  <c r="CX194" i="3"/>
  <c r="CY194" i="3"/>
  <c r="CZ194" i="3"/>
  <c r="DA194" i="3"/>
  <c r="DB194" i="3"/>
  <c r="DC194" i="3"/>
  <c r="A195" i="3"/>
  <c r="I49" i="1"/>
  <c r="C134" i="5" s="1"/>
  <c r="CY195" i="3"/>
  <c r="CZ195" i="3"/>
  <c r="DA195" i="3"/>
  <c r="DB195" i="3"/>
  <c r="L63" i="10" s="1"/>
  <c r="DC195" i="3"/>
  <c r="Q63" i="10" s="1"/>
  <c r="A196" i="3"/>
  <c r="CX196" i="3"/>
  <c r="CY196" i="3"/>
  <c r="CZ196" i="3"/>
  <c r="DA196" i="3"/>
  <c r="DB196" i="3"/>
  <c r="DC196" i="3"/>
  <c r="A197" i="3"/>
  <c r="CY197" i="3"/>
  <c r="CZ197" i="3"/>
  <c r="DA197" i="3"/>
  <c r="DB197" i="3"/>
  <c r="L62" i="10" s="1"/>
  <c r="DC197" i="3"/>
  <c r="Q62" i="10" s="1"/>
  <c r="A198" i="3"/>
  <c r="CX198" i="3"/>
  <c r="CY198" i="3"/>
  <c r="CZ198" i="3"/>
  <c r="DA198" i="3"/>
  <c r="DB198" i="3"/>
  <c r="L61" i="10" s="1"/>
  <c r="DC198" i="3"/>
  <c r="Q61" i="10" s="1"/>
  <c r="A199" i="3"/>
  <c r="CX199" i="3"/>
  <c r="CY199" i="3"/>
  <c r="CZ199" i="3"/>
  <c r="DA199" i="3"/>
  <c r="DB199" i="3"/>
  <c r="L60" i="10" s="1"/>
  <c r="DC199" i="3"/>
  <c r="Q60" i="10" s="1"/>
  <c r="A200" i="3"/>
  <c r="CX200" i="3"/>
  <c r="CY200" i="3"/>
  <c r="CZ200" i="3"/>
  <c r="DA200" i="3"/>
  <c r="DB200" i="3"/>
  <c r="L59" i="10" s="1"/>
  <c r="DC200" i="3"/>
  <c r="Q59" i="10" s="1"/>
  <c r="A201" i="3"/>
  <c r="CX201" i="3"/>
  <c r="CY201" i="3"/>
  <c r="CZ201" i="3"/>
  <c r="DA201" i="3"/>
  <c r="DB201" i="3"/>
  <c r="L58" i="10" s="1"/>
  <c r="DC201" i="3"/>
  <c r="Q58" i="10" s="1"/>
  <c r="A202" i="3"/>
  <c r="CX202" i="3"/>
  <c r="CY202" i="3"/>
  <c r="CZ202" i="3"/>
  <c r="DA202" i="3"/>
  <c r="DB202" i="3"/>
  <c r="DC202" i="3"/>
  <c r="A203" i="3"/>
  <c r="CX203" i="3"/>
  <c r="CY203" i="3"/>
  <c r="CZ203" i="3"/>
  <c r="DA203" i="3"/>
  <c r="DB203" i="3"/>
  <c r="DC203" i="3"/>
  <c r="A204" i="3"/>
  <c r="CX204" i="3"/>
  <c r="CY204" i="3"/>
  <c r="CZ204" i="3"/>
  <c r="DA204" i="3"/>
  <c r="DB204" i="3"/>
  <c r="DC204" i="3"/>
  <c r="A205" i="3"/>
  <c r="CX205" i="3"/>
  <c r="CY205" i="3"/>
  <c r="CZ205" i="3"/>
  <c r="DA205" i="3"/>
  <c r="DB205" i="3"/>
  <c r="DC205" i="3"/>
  <c r="A206" i="3"/>
  <c r="CX206" i="3"/>
  <c r="CY206" i="3"/>
  <c r="CZ206" i="3"/>
  <c r="DA206" i="3"/>
  <c r="DB206" i="3"/>
  <c r="DC206" i="3"/>
  <c r="A207" i="3"/>
  <c r="CX207" i="3"/>
  <c r="CY207" i="3"/>
  <c r="CZ207" i="3"/>
  <c r="DA207" i="3"/>
  <c r="DB207" i="3"/>
  <c r="DC207" i="3"/>
  <c r="A208" i="3"/>
  <c r="CX208" i="3"/>
  <c r="CY208" i="3"/>
  <c r="CZ208" i="3"/>
  <c r="DA208" i="3"/>
  <c r="DB208" i="3"/>
  <c r="DC208" i="3"/>
  <c r="A209" i="3"/>
  <c r="CX209" i="3"/>
  <c r="CY209" i="3"/>
  <c r="CZ209" i="3"/>
  <c r="DA209" i="3"/>
  <c r="DB209" i="3"/>
  <c r="DC209" i="3"/>
  <c r="A210" i="3"/>
  <c r="CX210" i="3"/>
  <c r="CY210" i="3"/>
  <c r="CZ210" i="3"/>
  <c r="DA210" i="3"/>
  <c r="DB210" i="3"/>
  <c r="DC210" i="3"/>
  <c r="A211" i="3"/>
  <c r="CX211" i="3"/>
  <c r="CY211" i="3"/>
  <c r="CZ211" i="3"/>
  <c r="DA211" i="3"/>
  <c r="DB211" i="3"/>
  <c r="DC211" i="3"/>
  <c r="A212" i="3"/>
  <c r="CX212" i="3"/>
  <c r="CY212" i="3"/>
  <c r="CZ212" i="3"/>
  <c r="DA212" i="3"/>
  <c r="DB212" i="3"/>
  <c r="DC212" i="3"/>
  <c r="A213" i="3"/>
  <c r="CX213" i="3"/>
  <c r="CY213" i="3"/>
  <c r="CZ213" i="3"/>
  <c r="DA213" i="3"/>
  <c r="DB213" i="3"/>
  <c r="DC213" i="3"/>
  <c r="A214" i="3"/>
  <c r="CX214" i="3"/>
  <c r="CY214" i="3"/>
  <c r="CZ214" i="3"/>
  <c r="DA214" i="3"/>
  <c r="DB214" i="3"/>
  <c r="DC214" i="3"/>
  <c r="A215" i="3"/>
  <c r="CX215" i="3"/>
  <c r="CY215" i="3"/>
  <c r="CZ215" i="3"/>
  <c r="DA215" i="3"/>
  <c r="DB215" i="3"/>
  <c r="DC215" i="3"/>
  <c r="A216" i="3"/>
  <c r="CX216" i="3"/>
  <c r="CY216" i="3"/>
  <c r="CZ216" i="3"/>
  <c r="DA216" i="3"/>
  <c r="DB216" i="3"/>
  <c r="DC216" i="3"/>
  <c r="A217" i="3"/>
  <c r="CX217" i="3"/>
  <c r="CY217" i="3"/>
  <c r="CZ217" i="3"/>
  <c r="DA217" i="3"/>
  <c r="DB217" i="3"/>
  <c r="DC217" i="3"/>
  <c r="A218" i="3"/>
  <c r="CX218" i="3"/>
  <c r="CY218" i="3"/>
  <c r="CZ218" i="3"/>
  <c r="DA218" i="3"/>
  <c r="DB218" i="3"/>
  <c r="DC218" i="3"/>
  <c r="A219" i="3"/>
  <c r="CX219" i="3"/>
  <c r="CY219" i="3"/>
  <c r="CZ219" i="3"/>
  <c r="DA219" i="3"/>
  <c r="DB219" i="3"/>
  <c r="DC219" i="3"/>
  <c r="A220" i="3"/>
  <c r="CX220" i="3"/>
  <c r="CY220" i="3"/>
  <c r="CZ220" i="3"/>
  <c r="DA220" i="3"/>
  <c r="DB220" i="3"/>
  <c r="DC220" i="3"/>
  <c r="A221" i="3"/>
  <c r="CX221" i="3"/>
  <c r="CY221" i="3"/>
  <c r="CZ221" i="3"/>
  <c r="DA221" i="3"/>
  <c r="DB221" i="3"/>
  <c r="DC221" i="3"/>
  <c r="A222" i="3"/>
  <c r="CX222" i="3"/>
  <c r="CY222" i="3"/>
  <c r="CZ222" i="3"/>
  <c r="DA222" i="3"/>
  <c r="DB222" i="3"/>
  <c r="L78" i="10" s="1"/>
  <c r="DC222" i="3"/>
  <c r="Q78" i="10" s="1"/>
  <c r="A223" i="3"/>
  <c r="CX223" i="3"/>
  <c r="CY223" i="3"/>
  <c r="CZ223" i="3"/>
  <c r="DA223" i="3"/>
  <c r="DB223" i="3"/>
  <c r="DC223" i="3"/>
  <c r="A224" i="3"/>
  <c r="CX224" i="3"/>
  <c r="CY224" i="3"/>
  <c r="CZ224" i="3"/>
  <c r="DA224" i="3"/>
  <c r="DB224" i="3"/>
  <c r="L77" i="10" s="1"/>
  <c r="DC224" i="3"/>
  <c r="Q77" i="10" s="1"/>
  <c r="A225" i="3"/>
  <c r="CX225" i="3"/>
  <c r="CY225" i="3"/>
  <c r="CZ225" i="3"/>
  <c r="DA225" i="3"/>
  <c r="DB225" i="3"/>
  <c r="L76" i="10" s="1"/>
  <c r="DC225" i="3"/>
  <c r="Q76" i="10" s="1"/>
  <c r="A226" i="3"/>
  <c r="CX226" i="3"/>
  <c r="CY226" i="3"/>
  <c r="CZ226" i="3"/>
  <c r="DA226" i="3"/>
  <c r="DB226" i="3"/>
  <c r="L75" i="10" s="1"/>
  <c r="DC226" i="3"/>
  <c r="Q75" i="10" s="1"/>
  <c r="A227" i="3"/>
  <c r="CX227" i="3"/>
  <c r="CY227" i="3"/>
  <c r="CZ227" i="3"/>
  <c r="DA227" i="3"/>
  <c r="DB227" i="3"/>
  <c r="L74" i="10" s="1"/>
  <c r="DC227" i="3"/>
  <c r="Q74" i="10" s="1"/>
  <c r="A228" i="3"/>
  <c r="CX228" i="3"/>
  <c r="CY228" i="3"/>
  <c r="CZ228" i="3"/>
  <c r="DA228" i="3"/>
  <c r="DB228" i="3"/>
  <c r="L73" i="10" s="1"/>
  <c r="DC228" i="3"/>
  <c r="Q73" i="10" s="1"/>
  <c r="A229" i="3"/>
  <c r="CX229" i="3"/>
  <c r="CY229" i="3"/>
  <c r="CZ229" i="3"/>
  <c r="DA229" i="3"/>
  <c r="DB229" i="3"/>
  <c r="L72" i="10" s="1"/>
  <c r="DC229" i="3"/>
  <c r="Q72" i="10" s="1"/>
  <c r="A230" i="3"/>
  <c r="CX230" i="3"/>
  <c r="CY230" i="3"/>
  <c r="CZ230" i="3"/>
  <c r="DA230" i="3"/>
  <c r="DB230" i="3"/>
  <c r="L71" i="10" s="1"/>
  <c r="DC230" i="3"/>
  <c r="Q71" i="10" s="1"/>
  <c r="A231" i="3"/>
  <c r="CX231" i="3"/>
  <c r="CY231" i="3"/>
  <c r="CZ231" i="3"/>
  <c r="DA231" i="3"/>
  <c r="DB231" i="3"/>
  <c r="L70" i="10" s="1"/>
  <c r="DC231" i="3"/>
  <c r="Q70" i="10" s="1"/>
  <c r="A232" i="3"/>
  <c r="CX232" i="3"/>
  <c r="CY232" i="3"/>
  <c r="CZ232" i="3"/>
  <c r="DA232" i="3"/>
  <c r="DB232" i="3"/>
  <c r="L69" i="10" s="1"/>
  <c r="DC232" i="3"/>
  <c r="Q69" i="10" s="1"/>
  <c r="A233" i="3"/>
  <c r="CX233" i="3"/>
  <c r="CY233" i="3"/>
  <c r="CZ233" i="3"/>
  <c r="DA233" i="3"/>
  <c r="DB233" i="3"/>
  <c r="L68" i="10" s="1"/>
  <c r="DC233" i="3"/>
  <c r="Q68" i="10" s="1"/>
  <c r="A234" i="3"/>
  <c r="CX234" i="3"/>
  <c r="CY234" i="3"/>
  <c r="CZ234" i="3"/>
  <c r="DA234" i="3"/>
  <c r="DB234" i="3"/>
  <c r="L67" i="10" s="1"/>
  <c r="DC234" i="3"/>
  <c r="Q67" i="10" s="1"/>
  <c r="A235" i="3"/>
  <c r="CX235" i="3"/>
  <c r="CY235" i="3"/>
  <c r="CZ235" i="3"/>
  <c r="DA235" i="3"/>
  <c r="DB235" i="3"/>
  <c r="L66" i="10" s="1"/>
  <c r="DC235" i="3"/>
  <c r="Q66" i="10" s="1"/>
  <c r="A236" i="3"/>
  <c r="CX236" i="3"/>
  <c r="CY236" i="3"/>
  <c r="CZ236" i="3"/>
  <c r="DA236" i="3"/>
  <c r="DB236" i="3"/>
  <c r="L65" i="10" s="1"/>
  <c r="DC236" i="3"/>
  <c r="Q65" i="10" s="1"/>
  <c r="A237" i="3"/>
  <c r="CX237" i="3"/>
  <c r="CY237" i="3"/>
  <c r="CZ237" i="3"/>
  <c r="DA237" i="3"/>
  <c r="DB237" i="3"/>
  <c r="DC237" i="3"/>
  <c r="A238" i="3"/>
  <c r="CX238" i="3"/>
  <c r="CY238" i="3"/>
  <c r="CZ238" i="3"/>
  <c r="DA238" i="3"/>
  <c r="DB238" i="3"/>
  <c r="DC238" i="3"/>
  <c r="A239" i="3"/>
  <c r="CX239" i="3"/>
  <c r="CY239" i="3"/>
  <c r="CZ239" i="3"/>
  <c r="DA239" i="3"/>
  <c r="DB239" i="3"/>
  <c r="DC239" i="3"/>
  <c r="A240" i="3"/>
  <c r="CX240" i="3"/>
  <c r="CY240" i="3"/>
  <c r="CZ240" i="3"/>
  <c r="DA240" i="3"/>
  <c r="DB240" i="3"/>
  <c r="DC240" i="3"/>
  <c r="A241" i="3"/>
  <c r="CX241" i="3"/>
  <c r="CY241" i="3"/>
  <c r="CZ241" i="3"/>
  <c r="DA241" i="3"/>
  <c r="DB241" i="3"/>
  <c r="DC241" i="3"/>
  <c r="A242" i="3"/>
  <c r="CX242" i="3"/>
  <c r="CY242" i="3"/>
  <c r="CZ242" i="3"/>
  <c r="DA242" i="3"/>
  <c r="DB242" i="3"/>
  <c r="DC242" i="3"/>
  <c r="A243" i="3"/>
  <c r="CX243" i="3"/>
  <c r="CY243" i="3"/>
  <c r="CZ243" i="3"/>
  <c r="DA243" i="3"/>
  <c r="DB243" i="3"/>
  <c r="DC243" i="3"/>
  <c r="A244" i="3"/>
  <c r="CX244" i="3"/>
  <c r="CY244" i="3"/>
  <c r="CZ244" i="3"/>
  <c r="DA244" i="3"/>
  <c r="DB244" i="3"/>
  <c r="DC244" i="3"/>
  <c r="A245" i="3"/>
  <c r="CX245" i="3"/>
  <c r="CY245" i="3"/>
  <c r="CZ245" i="3"/>
  <c r="DA245" i="3"/>
  <c r="DB245" i="3"/>
  <c r="DC245" i="3"/>
  <c r="A246" i="3"/>
  <c r="CX246" i="3"/>
  <c r="CY246" i="3"/>
  <c r="CZ246" i="3"/>
  <c r="DA246" i="3"/>
  <c r="DB246" i="3"/>
  <c r="DC246" i="3"/>
  <c r="A247" i="3"/>
  <c r="CX247" i="3"/>
  <c r="CY247" i="3"/>
  <c r="CZ247" i="3"/>
  <c r="DA247" i="3"/>
  <c r="DB247" i="3"/>
  <c r="DC247" i="3"/>
  <c r="A248" i="3"/>
  <c r="CX248" i="3"/>
  <c r="CY248" i="3"/>
  <c r="CZ248" i="3"/>
  <c r="DA248" i="3"/>
  <c r="DB248" i="3"/>
  <c r="DC248" i="3"/>
  <c r="A249" i="3"/>
  <c r="CX249" i="3"/>
  <c r="CY249" i="3"/>
  <c r="CZ249" i="3"/>
  <c r="DA249" i="3"/>
  <c r="DB249" i="3"/>
  <c r="DC249" i="3"/>
  <c r="A250" i="3"/>
  <c r="CX250" i="3"/>
  <c r="CY250" i="3"/>
  <c r="CZ250" i="3"/>
  <c r="DA250" i="3"/>
  <c r="DB250" i="3"/>
  <c r="DC250" i="3"/>
  <c r="A251" i="3"/>
  <c r="CX251" i="3"/>
  <c r="CY251" i="3"/>
  <c r="CZ251" i="3"/>
  <c r="DA251" i="3"/>
  <c r="DB251" i="3"/>
  <c r="DC251" i="3"/>
  <c r="A252" i="3"/>
  <c r="CX252" i="3"/>
  <c r="CY252" i="3"/>
  <c r="CZ252" i="3"/>
  <c r="DA252" i="3"/>
  <c r="DB252" i="3"/>
  <c r="DC252" i="3"/>
  <c r="A253" i="3"/>
  <c r="CX253" i="3"/>
  <c r="CY253" i="3"/>
  <c r="CZ253" i="3"/>
  <c r="DA253" i="3"/>
  <c r="DB253" i="3"/>
  <c r="DC253" i="3"/>
  <c r="A254" i="3"/>
  <c r="CX254" i="3"/>
  <c r="CY254" i="3"/>
  <c r="CZ254" i="3"/>
  <c r="DA254" i="3"/>
  <c r="DB254" i="3"/>
  <c r="DC254" i="3"/>
  <c r="A255" i="3"/>
  <c r="CX255" i="3"/>
  <c r="CY255" i="3"/>
  <c r="CZ255" i="3"/>
  <c r="DA255" i="3"/>
  <c r="DB255" i="3"/>
  <c r="DC255" i="3"/>
  <c r="A256" i="3"/>
  <c r="CX256" i="3"/>
  <c r="CY256" i="3"/>
  <c r="CZ256" i="3"/>
  <c r="DA256" i="3"/>
  <c r="DB256" i="3"/>
  <c r="DC256" i="3"/>
  <c r="A257" i="3"/>
  <c r="CX257" i="3"/>
  <c r="CY257" i="3"/>
  <c r="CZ257" i="3"/>
  <c r="DA257" i="3"/>
  <c r="DB257" i="3"/>
  <c r="L97" i="10" s="1"/>
  <c r="DC257" i="3"/>
  <c r="Q97" i="10" s="1"/>
  <c r="A258" i="3"/>
  <c r="CX258" i="3"/>
  <c r="CY258" i="3"/>
  <c r="CZ258" i="3"/>
  <c r="DA258" i="3"/>
  <c r="DB258" i="3"/>
  <c r="DC258" i="3"/>
  <c r="A259" i="3"/>
  <c r="CX259" i="3"/>
  <c r="CY259" i="3"/>
  <c r="CZ259" i="3"/>
  <c r="DA259" i="3"/>
  <c r="DB259" i="3"/>
  <c r="L96" i="10" s="1"/>
  <c r="DC259" i="3"/>
  <c r="Q96" i="10" s="1"/>
  <c r="A260" i="3"/>
  <c r="CX260" i="3"/>
  <c r="CY260" i="3"/>
  <c r="CZ260" i="3"/>
  <c r="DA260" i="3"/>
  <c r="DB260" i="3"/>
  <c r="L95" i="10" s="1"/>
  <c r="DC260" i="3"/>
  <c r="Q95" i="10" s="1"/>
  <c r="A261" i="3"/>
  <c r="CX261" i="3"/>
  <c r="CY261" i="3"/>
  <c r="CZ261" i="3"/>
  <c r="DA261" i="3"/>
  <c r="DB261" i="3"/>
  <c r="L94" i="10" s="1"/>
  <c r="DC261" i="3"/>
  <c r="Q94" i="10" s="1"/>
  <c r="A262" i="3"/>
  <c r="CX262" i="3"/>
  <c r="CY262" i="3"/>
  <c r="CZ262" i="3"/>
  <c r="DA262" i="3"/>
  <c r="DB262" i="3"/>
  <c r="L93" i="10" s="1"/>
  <c r="DC262" i="3"/>
  <c r="Q93" i="10" s="1"/>
  <c r="A263" i="3"/>
  <c r="CX263" i="3"/>
  <c r="CY263" i="3"/>
  <c r="CZ263" i="3"/>
  <c r="DA263" i="3"/>
  <c r="DB263" i="3"/>
  <c r="L92" i="10" s="1"/>
  <c r="DC263" i="3"/>
  <c r="Q92" i="10" s="1"/>
  <c r="A264" i="3"/>
  <c r="CX264" i="3"/>
  <c r="CY264" i="3"/>
  <c r="CZ264" i="3"/>
  <c r="DA264" i="3"/>
  <c r="DB264" i="3"/>
  <c r="L91" i="10" s="1"/>
  <c r="DC264" i="3"/>
  <c r="Q91" i="10" s="1"/>
  <c r="A265" i="3"/>
  <c r="CX265" i="3"/>
  <c r="CY265" i="3"/>
  <c r="CZ265" i="3"/>
  <c r="DA265" i="3"/>
  <c r="DB265" i="3"/>
  <c r="L90" i="10" s="1"/>
  <c r="DC265" i="3"/>
  <c r="Q90" i="10" s="1"/>
  <c r="A266" i="3"/>
  <c r="CX266" i="3"/>
  <c r="CY266" i="3"/>
  <c r="CZ266" i="3"/>
  <c r="DA266" i="3"/>
  <c r="DB266" i="3"/>
  <c r="L89" i="10" s="1"/>
  <c r="DC266" i="3"/>
  <c r="Q89" i="10" s="1"/>
  <c r="A267" i="3"/>
  <c r="CX267" i="3"/>
  <c r="CY267" i="3"/>
  <c r="CZ267" i="3"/>
  <c r="DA267" i="3"/>
  <c r="DB267" i="3"/>
  <c r="L88" i="10" s="1"/>
  <c r="DC267" i="3"/>
  <c r="Q88" i="10" s="1"/>
  <c r="A268" i="3"/>
  <c r="CX268" i="3"/>
  <c r="CY268" i="3"/>
  <c r="CZ268" i="3"/>
  <c r="DA268" i="3"/>
  <c r="DB268" i="3"/>
  <c r="L87" i="10" s="1"/>
  <c r="DC268" i="3"/>
  <c r="Q87" i="10" s="1"/>
  <c r="A269" i="3"/>
  <c r="CX269" i="3"/>
  <c r="CY269" i="3"/>
  <c r="CZ269" i="3"/>
  <c r="DA269" i="3"/>
  <c r="DB269" i="3"/>
  <c r="L86" i="10" s="1"/>
  <c r="DC269" i="3"/>
  <c r="Q86" i="10" s="1"/>
  <c r="A270" i="3"/>
  <c r="CX270" i="3"/>
  <c r="CY270" i="3"/>
  <c r="CZ270" i="3"/>
  <c r="DA270" i="3"/>
  <c r="DB270" i="3"/>
  <c r="L85" i="10" s="1"/>
  <c r="DC270" i="3"/>
  <c r="Q85" i="10" s="1"/>
  <c r="A271" i="3"/>
  <c r="CX271" i="3"/>
  <c r="CY271" i="3"/>
  <c r="CZ271" i="3"/>
  <c r="DA271" i="3"/>
  <c r="DB271" i="3"/>
  <c r="L84" i="10" s="1"/>
  <c r="DC271" i="3"/>
  <c r="Q84" i="10" s="1"/>
  <c r="A272" i="3"/>
  <c r="CX272" i="3"/>
  <c r="CY272" i="3"/>
  <c r="CZ272" i="3"/>
  <c r="DA272" i="3"/>
  <c r="DB272" i="3"/>
  <c r="L83" i="10" s="1"/>
  <c r="DC272" i="3"/>
  <c r="Q83" i="10" s="1"/>
  <c r="A273" i="3"/>
  <c r="CX273" i="3"/>
  <c r="CY273" i="3"/>
  <c r="CZ273" i="3"/>
  <c r="DA273" i="3"/>
  <c r="DB273" i="3"/>
  <c r="L82" i="10" s="1"/>
  <c r="DC273" i="3"/>
  <c r="Q82" i="10" s="1"/>
  <c r="A274" i="3"/>
  <c r="CX274" i="3"/>
  <c r="CY274" i="3"/>
  <c r="CZ274" i="3"/>
  <c r="DA274" i="3"/>
  <c r="DB274" i="3"/>
  <c r="L81" i="10" s="1"/>
  <c r="DC274" i="3"/>
  <c r="Q81" i="10" s="1"/>
  <c r="A275" i="3"/>
  <c r="CX275" i="3"/>
  <c r="CY275" i="3"/>
  <c r="CZ275" i="3"/>
  <c r="DA275" i="3"/>
  <c r="DB275" i="3"/>
  <c r="L80" i="10" s="1"/>
  <c r="DC275" i="3"/>
  <c r="Q80" i="10" s="1"/>
  <c r="A276" i="3"/>
  <c r="CX276" i="3"/>
  <c r="CY276" i="3"/>
  <c r="CZ276" i="3"/>
  <c r="DA276" i="3"/>
  <c r="DB276" i="3"/>
  <c r="L79" i="10" s="1"/>
  <c r="DC276" i="3"/>
  <c r="Q79" i="10" s="1"/>
  <c r="A277" i="3"/>
  <c r="CX277" i="3"/>
  <c r="CY277" i="3"/>
  <c r="CZ277" i="3"/>
  <c r="DA277" i="3"/>
  <c r="DB277" i="3"/>
  <c r="DC277" i="3"/>
  <c r="A278" i="3"/>
  <c r="CX278" i="3"/>
  <c r="CY278" i="3"/>
  <c r="CZ278" i="3"/>
  <c r="DA278" i="3"/>
  <c r="DB278" i="3"/>
  <c r="DC278" i="3"/>
  <c r="A279" i="3"/>
  <c r="CX279" i="3"/>
  <c r="CY279" i="3"/>
  <c r="CZ279" i="3"/>
  <c r="DA279" i="3"/>
  <c r="DB279" i="3"/>
  <c r="DC279" i="3"/>
  <c r="A280" i="3"/>
  <c r="CX280" i="3"/>
  <c r="CY280" i="3"/>
  <c r="CZ280" i="3"/>
  <c r="DA280" i="3"/>
  <c r="DB280" i="3"/>
  <c r="DC280" i="3"/>
  <c r="A281" i="3"/>
  <c r="CX281" i="3"/>
  <c r="CY281" i="3"/>
  <c r="CZ281" i="3"/>
  <c r="DA281" i="3"/>
  <c r="DB281" i="3"/>
  <c r="DC281" i="3"/>
  <c r="A282" i="3"/>
  <c r="CX282" i="3"/>
  <c r="CY282" i="3"/>
  <c r="CZ282" i="3"/>
  <c r="DA282" i="3"/>
  <c r="DB282" i="3"/>
  <c r="DC282" i="3"/>
  <c r="A283" i="3"/>
  <c r="CX283" i="3"/>
  <c r="CY283" i="3"/>
  <c r="CZ283" i="3"/>
  <c r="DA283" i="3"/>
  <c r="DB283" i="3"/>
  <c r="DC283" i="3"/>
  <c r="A284" i="3"/>
  <c r="CX284" i="3"/>
  <c r="CY284" i="3"/>
  <c r="CZ284" i="3"/>
  <c r="DA284" i="3"/>
  <c r="DB284" i="3"/>
  <c r="DC284" i="3"/>
  <c r="A285" i="3"/>
  <c r="CX285" i="3"/>
  <c r="CY285" i="3"/>
  <c r="CZ285" i="3"/>
  <c r="DA285" i="3"/>
  <c r="DB285" i="3"/>
  <c r="DC285" i="3"/>
  <c r="A286" i="3"/>
  <c r="CX286" i="3"/>
  <c r="CY286" i="3"/>
  <c r="CZ286" i="3"/>
  <c r="DA286" i="3"/>
  <c r="DB286" i="3"/>
  <c r="DC286" i="3"/>
  <c r="A287" i="3"/>
  <c r="CX287" i="3"/>
  <c r="CY287" i="3"/>
  <c r="CZ287" i="3"/>
  <c r="DA287" i="3"/>
  <c r="DB287" i="3"/>
  <c r="DC287" i="3"/>
  <c r="A288" i="3"/>
  <c r="CX288" i="3"/>
  <c r="CY288" i="3"/>
  <c r="CZ288" i="3"/>
  <c r="DA288" i="3"/>
  <c r="DB288" i="3"/>
  <c r="DC288" i="3"/>
  <c r="A289" i="3"/>
  <c r="CX289" i="3"/>
  <c r="CY289" i="3"/>
  <c r="CZ289" i="3"/>
  <c r="DA289" i="3"/>
  <c r="DB289" i="3"/>
  <c r="L108" i="10" s="1"/>
  <c r="DC289" i="3"/>
  <c r="Q108" i="10" s="1"/>
  <c r="A290" i="3"/>
  <c r="CX290" i="3"/>
  <c r="CY290" i="3"/>
  <c r="CZ290" i="3"/>
  <c r="DA290" i="3"/>
  <c r="DB290" i="3"/>
  <c r="DC290" i="3"/>
  <c r="A291" i="3"/>
  <c r="CX291" i="3"/>
  <c r="CY291" i="3"/>
  <c r="CZ291" i="3"/>
  <c r="DA291" i="3"/>
  <c r="DB291" i="3"/>
  <c r="L107" i="10" s="1"/>
  <c r="DC291" i="3"/>
  <c r="Q107" i="10" s="1"/>
  <c r="A292" i="3"/>
  <c r="CX292" i="3"/>
  <c r="CY292" i="3"/>
  <c r="CZ292" i="3"/>
  <c r="DA292" i="3"/>
  <c r="DB292" i="3"/>
  <c r="L106" i="10" s="1"/>
  <c r="DC292" i="3"/>
  <c r="Q106" i="10" s="1"/>
  <c r="A293" i="3"/>
  <c r="CX293" i="3"/>
  <c r="CY293" i="3"/>
  <c r="CZ293" i="3"/>
  <c r="DA293" i="3"/>
  <c r="DB293" i="3"/>
  <c r="L105" i="10" s="1"/>
  <c r="DC293" i="3"/>
  <c r="Q105" i="10" s="1"/>
  <c r="A294" i="3"/>
  <c r="CX294" i="3"/>
  <c r="CY294" i="3"/>
  <c r="CZ294" i="3"/>
  <c r="DA294" i="3"/>
  <c r="DB294" i="3"/>
  <c r="L104" i="10" s="1"/>
  <c r="DC294" i="3"/>
  <c r="Q104" i="10" s="1"/>
  <c r="A295" i="3"/>
  <c r="CX295" i="3"/>
  <c r="CY295" i="3"/>
  <c r="CZ295" i="3"/>
  <c r="DA295" i="3"/>
  <c r="DB295" i="3"/>
  <c r="L103" i="10" s="1"/>
  <c r="DC295" i="3"/>
  <c r="Q103" i="10" s="1"/>
  <c r="A296" i="3"/>
  <c r="CX296" i="3"/>
  <c r="CY296" i="3"/>
  <c r="CZ296" i="3"/>
  <c r="DA296" i="3"/>
  <c r="DB296" i="3"/>
  <c r="L102" i="10" s="1"/>
  <c r="DC296" i="3"/>
  <c r="Q102" i="10" s="1"/>
  <c r="A297" i="3"/>
  <c r="CX297" i="3"/>
  <c r="CY297" i="3"/>
  <c r="CZ297" i="3"/>
  <c r="DA297" i="3"/>
  <c r="DB297" i="3"/>
  <c r="L101" i="10" s="1"/>
  <c r="DC297" i="3"/>
  <c r="Q101" i="10" s="1"/>
  <c r="A298" i="3"/>
  <c r="CX298" i="3"/>
  <c r="CY298" i="3"/>
  <c r="CZ298" i="3"/>
  <c r="DA298" i="3"/>
  <c r="DB298" i="3"/>
  <c r="L100" i="10" s="1"/>
  <c r="DC298" i="3"/>
  <c r="Q100" i="10" s="1"/>
  <c r="A299" i="3"/>
  <c r="CX299" i="3"/>
  <c r="CY299" i="3"/>
  <c r="CZ299" i="3"/>
  <c r="DA299" i="3"/>
  <c r="DB299" i="3"/>
  <c r="L99" i="10" s="1"/>
  <c r="DC299" i="3"/>
  <c r="Q99" i="10" s="1"/>
  <c r="A300" i="3"/>
  <c r="CX300" i="3"/>
  <c r="CY300" i="3"/>
  <c r="CZ300" i="3"/>
  <c r="DA300" i="3"/>
  <c r="DB300" i="3"/>
  <c r="L98" i="10" s="1"/>
  <c r="DC300" i="3"/>
  <c r="Q98" i="10" s="1"/>
  <c r="A301" i="3"/>
  <c r="CX301" i="3"/>
  <c r="CY301" i="3"/>
  <c r="CZ301" i="3"/>
  <c r="DA301" i="3"/>
  <c r="DB301" i="3"/>
  <c r="DC301" i="3"/>
  <c r="A302" i="3"/>
  <c r="CX302" i="3"/>
  <c r="CY302" i="3"/>
  <c r="CZ302" i="3"/>
  <c r="DA302" i="3"/>
  <c r="DB302" i="3"/>
  <c r="DC302" i="3"/>
  <c r="A303" i="3"/>
  <c r="CX303" i="3"/>
  <c r="CY303" i="3"/>
  <c r="CZ303" i="3"/>
  <c r="DA303" i="3"/>
  <c r="DB303" i="3"/>
  <c r="DC303" i="3"/>
  <c r="A304" i="3"/>
  <c r="CX304" i="3"/>
  <c r="CY304" i="3"/>
  <c r="CZ304" i="3"/>
  <c r="DA304" i="3"/>
  <c r="DB304" i="3"/>
  <c r="DC304" i="3"/>
  <c r="A305" i="3"/>
  <c r="CX305" i="3"/>
  <c r="CY305" i="3"/>
  <c r="CZ305" i="3"/>
  <c r="DA305" i="3"/>
  <c r="DB305" i="3"/>
  <c r="DC305" i="3"/>
  <c r="A306" i="3"/>
  <c r="CX306" i="3"/>
  <c r="CY306" i="3"/>
  <c r="CZ306" i="3"/>
  <c r="DA306" i="3"/>
  <c r="DB306" i="3"/>
  <c r="DC306" i="3"/>
  <c r="A307" i="3"/>
  <c r="CX307" i="3"/>
  <c r="CY307" i="3"/>
  <c r="CZ307" i="3"/>
  <c r="DA307" i="3"/>
  <c r="DB307" i="3"/>
  <c r="DC307" i="3"/>
  <c r="A308" i="3"/>
  <c r="CX308" i="3"/>
  <c r="CY308" i="3"/>
  <c r="CZ308" i="3"/>
  <c r="DA308" i="3"/>
  <c r="DB308" i="3"/>
  <c r="DC308" i="3"/>
  <c r="A309" i="3"/>
  <c r="CX309" i="3"/>
  <c r="CY309" i="3"/>
  <c r="CZ309" i="3"/>
  <c r="DA309" i="3"/>
  <c r="DB309" i="3"/>
  <c r="DC309" i="3"/>
  <c r="A310" i="3"/>
  <c r="CX310" i="3"/>
  <c r="CY310" i="3"/>
  <c r="CZ310" i="3"/>
  <c r="DA310" i="3"/>
  <c r="DB310" i="3"/>
  <c r="DC310" i="3"/>
  <c r="A311" i="3"/>
  <c r="CX311" i="3"/>
  <c r="CY311" i="3"/>
  <c r="CZ311" i="3"/>
  <c r="DA311" i="3"/>
  <c r="DB311" i="3"/>
  <c r="DC311" i="3"/>
  <c r="A312" i="3"/>
  <c r="CX312" i="3"/>
  <c r="CY312" i="3"/>
  <c r="CZ312" i="3"/>
  <c r="DA312" i="3"/>
  <c r="DB312" i="3"/>
  <c r="DC312" i="3"/>
  <c r="A313" i="3"/>
  <c r="CX313" i="3"/>
  <c r="CY313" i="3"/>
  <c r="CZ313" i="3"/>
  <c r="DA313" i="3"/>
  <c r="DB313" i="3"/>
  <c r="DC313" i="3"/>
  <c r="A314" i="3"/>
  <c r="CX314" i="3"/>
  <c r="CY314" i="3"/>
  <c r="CZ314" i="3"/>
  <c r="DA314" i="3"/>
  <c r="DB314" i="3"/>
  <c r="DC314" i="3"/>
  <c r="A315" i="3"/>
  <c r="CX315" i="3"/>
  <c r="CY315" i="3"/>
  <c r="CZ315" i="3"/>
  <c r="DA315" i="3"/>
  <c r="DB315" i="3"/>
  <c r="DC315" i="3"/>
  <c r="A316" i="3"/>
  <c r="CX316" i="3"/>
  <c r="CY316" i="3"/>
  <c r="CZ316" i="3"/>
  <c r="DA316" i="3"/>
  <c r="DB316" i="3"/>
  <c r="DC316" i="3"/>
  <c r="A317" i="3"/>
  <c r="CX317" i="3"/>
  <c r="CY317" i="3"/>
  <c r="CZ317" i="3"/>
  <c r="DA317" i="3"/>
  <c r="DB317" i="3"/>
  <c r="DC317" i="3"/>
  <c r="A318" i="3"/>
  <c r="CX318" i="3"/>
  <c r="CY318" i="3"/>
  <c r="CZ318" i="3"/>
  <c r="DA318" i="3"/>
  <c r="DB318" i="3"/>
  <c r="DC318" i="3"/>
  <c r="A319" i="3"/>
  <c r="CX319" i="3"/>
  <c r="CY319" i="3"/>
  <c r="CZ319" i="3"/>
  <c r="DA319" i="3"/>
  <c r="DB319" i="3"/>
  <c r="DC319" i="3"/>
  <c r="A320" i="3"/>
  <c r="CX320" i="3"/>
  <c r="CY320" i="3"/>
  <c r="CZ320" i="3"/>
  <c r="DA320" i="3"/>
  <c r="DB320" i="3"/>
  <c r="DC320" i="3"/>
  <c r="A321" i="3"/>
  <c r="CX321" i="3"/>
  <c r="CY321" i="3"/>
  <c r="CZ321" i="3"/>
  <c r="DA321" i="3"/>
  <c r="DB321" i="3"/>
  <c r="DC321" i="3"/>
  <c r="A322" i="3"/>
  <c r="CX322" i="3"/>
  <c r="CY322" i="3"/>
  <c r="CZ322" i="3"/>
  <c r="DA322" i="3"/>
  <c r="DB322" i="3"/>
  <c r="L128" i="10" s="1"/>
  <c r="DC322" i="3"/>
  <c r="Q128" i="10" s="1"/>
  <c r="A323" i="3"/>
  <c r="CX323" i="3"/>
  <c r="CY323" i="3"/>
  <c r="CZ323" i="3"/>
  <c r="DA323" i="3"/>
  <c r="DB323" i="3"/>
  <c r="DC323" i="3"/>
  <c r="A324" i="3"/>
  <c r="CX324" i="3"/>
  <c r="CY324" i="3"/>
  <c r="CZ324" i="3"/>
  <c r="DA324" i="3"/>
  <c r="DB324" i="3"/>
  <c r="L127" i="10" s="1"/>
  <c r="DC324" i="3"/>
  <c r="Q127" i="10" s="1"/>
  <c r="A325" i="3"/>
  <c r="CX325" i="3"/>
  <c r="CY325" i="3"/>
  <c r="CZ325" i="3"/>
  <c r="DA325" i="3"/>
  <c r="DB325" i="3"/>
  <c r="L126" i="10" s="1"/>
  <c r="DC325" i="3"/>
  <c r="Q126" i="10" s="1"/>
  <c r="A326" i="3"/>
  <c r="CX326" i="3"/>
  <c r="CY326" i="3"/>
  <c r="CZ326" i="3"/>
  <c r="DA326" i="3"/>
  <c r="DB326" i="3"/>
  <c r="L125" i="10" s="1"/>
  <c r="DC326" i="3"/>
  <c r="Q125" i="10" s="1"/>
  <c r="A327" i="3"/>
  <c r="CX327" i="3"/>
  <c r="CY327" i="3"/>
  <c r="CZ327" i="3"/>
  <c r="DA327" i="3"/>
  <c r="DB327" i="3"/>
  <c r="L124" i="10" s="1"/>
  <c r="DC327" i="3"/>
  <c r="Q124" i="10" s="1"/>
  <c r="A328" i="3"/>
  <c r="CX328" i="3"/>
  <c r="CY328" i="3"/>
  <c r="CZ328" i="3"/>
  <c r="DA328" i="3"/>
  <c r="DB328" i="3"/>
  <c r="L123" i="10" s="1"/>
  <c r="DC328" i="3"/>
  <c r="Q123" i="10" s="1"/>
  <c r="A329" i="3"/>
  <c r="CX329" i="3"/>
  <c r="CY329" i="3"/>
  <c r="CZ329" i="3"/>
  <c r="DA329" i="3"/>
  <c r="DB329" i="3"/>
  <c r="L122" i="10" s="1"/>
  <c r="DC329" i="3"/>
  <c r="Q122" i="10" s="1"/>
  <c r="A330" i="3"/>
  <c r="CX330" i="3"/>
  <c r="CY330" i="3"/>
  <c r="CZ330" i="3"/>
  <c r="DA330" i="3"/>
  <c r="DB330" i="3"/>
  <c r="L121" i="10" s="1"/>
  <c r="DC330" i="3"/>
  <c r="Q121" i="10" s="1"/>
  <c r="A331" i="3"/>
  <c r="CX331" i="3"/>
  <c r="CY331" i="3"/>
  <c r="CZ331" i="3"/>
  <c r="DA331" i="3"/>
  <c r="DB331" i="3"/>
  <c r="L120" i="10" s="1"/>
  <c r="DC331" i="3"/>
  <c r="Q120" i="10" s="1"/>
  <c r="A332" i="3"/>
  <c r="CX332" i="3"/>
  <c r="CY332" i="3"/>
  <c r="CZ332" i="3"/>
  <c r="DA332" i="3"/>
  <c r="DB332" i="3"/>
  <c r="L119" i="10" s="1"/>
  <c r="DC332" i="3"/>
  <c r="Q119" i="10" s="1"/>
  <c r="A333" i="3"/>
  <c r="CX333" i="3"/>
  <c r="CY333" i="3"/>
  <c r="CZ333" i="3"/>
  <c r="DA333" i="3"/>
  <c r="DB333" i="3"/>
  <c r="L118" i="10" s="1"/>
  <c r="DC333" i="3"/>
  <c r="Q118" i="10" s="1"/>
  <c r="A334" i="3"/>
  <c r="CX334" i="3"/>
  <c r="CY334" i="3"/>
  <c r="CZ334" i="3"/>
  <c r="DA334" i="3"/>
  <c r="DB334" i="3"/>
  <c r="L117" i="10" s="1"/>
  <c r="DC334" i="3"/>
  <c r="Q117" i="10" s="1"/>
  <c r="A335" i="3"/>
  <c r="CX335" i="3"/>
  <c r="CY335" i="3"/>
  <c r="CZ335" i="3"/>
  <c r="DA335" i="3"/>
  <c r="DB335" i="3"/>
  <c r="L116" i="10" s="1"/>
  <c r="DC335" i="3"/>
  <c r="Q116" i="10" s="1"/>
  <c r="A336" i="3"/>
  <c r="CX336" i="3"/>
  <c r="CY336" i="3"/>
  <c r="CZ336" i="3"/>
  <c r="DA336" i="3"/>
  <c r="DB336" i="3"/>
  <c r="L115" i="10" s="1"/>
  <c r="DC336" i="3"/>
  <c r="Q115" i="10" s="1"/>
  <c r="A337" i="3"/>
  <c r="CX337" i="3"/>
  <c r="CY337" i="3"/>
  <c r="CZ337" i="3"/>
  <c r="DA337" i="3"/>
  <c r="DB337" i="3"/>
  <c r="L114" i="10" s="1"/>
  <c r="DC337" i="3"/>
  <c r="Q114" i="10" s="1"/>
  <c r="A338" i="3"/>
  <c r="CX338" i="3"/>
  <c r="CY338" i="3"/>
  <c r="CZ338" i="3"/>
  <c r="DA338" i="3"/>
  <c r="DB338" i="3"/>
  <c r="L113" i="10" s="1"/>
  <c r="DC338" i="3"/>
  <c r="Q113" i="10" s="1"/>
  <c r="A339" i="3"/>
  <c r="CX339" i="3"/>
  <c r="CY339" i="3"/>
  <c r="CZ339" i="3"/>
  <c r="DA339" i="3"/>
  <c r="DB339" i="3"/>
  <c r="L112" i="10" s="1"/>
  <c r="DC339" i="3"/>
  <c r="Q112" i="10" s="1"/>
  <c r="A340" i="3"/>
  <c r="CX340" i="3"/>
  <c r="CY340" i="3"/>
  <c r="CZ340" i="3"/>
  <c r="DA340" i="3"/>
  <c r="DB340" i="3"/>
  <c r="L111" i="10" s="1"/>
  <c r="DC340" i="3"/>
  <c r="Q111" i="10" s="1"/>
  <c r="A341" i="3"/>
  <c r="CX341" i="3"/>
  <c r="CY341" i="3"/>
  <c r="CZ341" i="3"/>
  <c r="DA341" i="3"/>
  <c r="DB341" i="3"/>
  <c r="L110" i="10" s="1"/>
  <c r="DC341" i="3"/>
  <c r="Q110" i="10" s="1"/>
  <c r="A342" i="3"/>
  <c r="CX342" i="3"/>
  <c r="CY342" i="3"/>
  <c r="CZ342" i="3"/>
  <c r="DA342" i="3"/>
  <c r="DB342" i="3"/>
  <c r="L109" i="10" s="1"/>
  <c r="DC342" i="3"/>
  <c r="Q109" i="10" s="1"/>
  <c r="A343" i="3"/>
  <c r="I92" i="1"/>
  <c r="CX343" i="3"/>
  <c r="CY343" i="3"/>
  <c r="CZ343" i="3"/>
  <c r="DA343" i="3"/>
  <c r="DB343" i="3"/>
  <c r="DC343" i="3"/>
  <c r="A344" i="3"/>
  <c r="CX344" i="3"/>
  <c r="CY344" i="3"/>
  <c r="CZ344" i="3"/>
  <c r="DA344" i="3"/>
  <c r="DB344" i="3"/>
  <c r="DC344" i="3"/>
  <c r="A345" i="3"/>
  <c r="CX345" i="3"/>
  <c r="CY345" i="3"/>
  <c r="CZ345" i="3"/>
  <c r="DA345" i="3"/>
  <c r="DB345" i="3"/>
  <c r="DC345" i="3"/>
  <c r="A346" i="3"/>
  <c r="CX346" i="3"/>
  <c r="CY346" i="3"/>
  <c r="CZ346" i="3"/>
  <c r="DA346" i="3"/>
  <c r="DB346" i="3"/>
  <c r="DC346" i="3"/>
  <c r="A347" i="3"/>
  <c r="CX347" i="3"/>
  <c r="CY347" i="3"/>
  <c r="CZ347" i="3"/>
  <c r="DA347" i="3"/>
  <c r="DB347" i="3"/>
  <c r="DC347" i="3"/>
  <c r="A348" i="3"/>
  <c r="CX348" i="3"/>
  <c r="CY348" i="3"/>
  <c r="CZ348" i="3"/>
  <c r="DA348" i="3"/>
  <c r="DB348" i="3"/>
  <c r="DC348" i="3"/>
  <c r="A349" i="3"/>
  <c r="CX349" i="3"/>
  <c r="CY349" i="3"/>
  <c r="CZ349" i="3"/>
  <c r="DA349" i="3"/>
  <c r="DB349" i="3"/>
  <c r="DC349" i="3"/>
  <c r="A350" i="3"/>
  <c r="CX350" i="3"/>
  <c r="CY350" i="3"/>
  <c r="CZ350" i="3"/>
  <c r="DA350" i="3"/>
  <c r="DB350" i="3"/>
  <c r="DC350" i="3"/>
  <c r="A351" i="3"/>
  <c r="CX351" i="3"/>
  <c r="CY351" i="3"/>
  <c r="CZ351" i="3"/>
  <c r="DA351" i="3"/>
  <c r="DB351" i="3"/>
  <c r="DC351" i="3"/>
  <c r="A352" i="3"/>
  <c r="CX352" i="3"/>
  <c r="CY352" i="3"/>
  <c r="CZ352" i="3"/>
  <c r="DA352" i="3"/>
  <c r="DB352" i="3"/>
  <c r="DC352" i="3"/>
  <c r="A353" i="3"/>
  <c r="CX353" i="3"/>
  <c r="CY353" i="3"/>
  <c r="CZ353" i="3"/>
  <c r="DA353" i="3"/>
  <c r="DB353" i="3"/>
  <c r="DC353" i="3"/>
  <c r="A354" i="3"/>
  <c r="CX354" i="3"/>
  <c r="CY354" i="3"/>
  <c r="CZ354" i="3"/>
  <c r="DA354" i="3"/>
  <c r="DB354" i="3"/>
  <c r="DC354" i="3"/>
  <c r="A355" i="3"/>
  <c r="I93" i="1"/>
  <c r="CX355" i="3" s="1"/>
  <c r="CY355" i="3"/>
  <c r="CZ355" i="3"/>
  <c r="DA355" i="3"/>
  <c r="DB355" i="3"/>
  <c r="L139" i="10" s="1"/>
  <c r="DC355" i="3"/>
  <c r="Q139" i="10" s="1"/>
  <c r="A356" i="3"/>
  <c r="CX356" i="3"/>
  <c r="CY356" i="3"/>
  <c r="CZ356" i="3"/>
  <c r="DA356" i="3"/>
  <c r="DB356" i="3"/>
  <c r="DC356" i="3"/>
  <c r="A357" i="3"/>
  <c r="CX357" i="3"/>
  <c r="CY357" i="3"/>
  <c r="CZ357" i="3"/>
  <c r="DA357" i="3"/>
  <c r="DB357" i="3"/>
  <c r="L138" i="10" s="1"/>
  <c r="DC357" i="3"/>
  <c r="Q138" i="10" s="1"/>
  <c r="A358" i="3"/>
  <c r="CX358" i="3"/>
  <c r="CY358" i="3"/>
  <c r="CZ358" i="3"/>
  <c r="DA358" i="3"/>
  <c r="DB358" i="3"/>
  <c r="L137" i="10" s="1"/>
  <c r="DC358" i="3"/>
  <c r="Q137" i="10" s="1"/>
  <c r="A359" i="3"/>
  <c r="CX359" i="3"/>
  <c r="CY359" i="3"/>
  <c r="CZ359" i="3"/>
  <c r="DA359" i="3"/>
  <c r="DB359" i="3"/>
  <c r="L136" i="10" s="1"/>
  <c r="DC359" i="3"/>
  <c r="Q136" i="10" s="1"/>
  <c r="A360" i="3"/>
  <c r="CX360" i="3"/>
  <c r="CY360" i="3"/>
  <c r="CZ360" i="3"/>
  <c r="DA360" i="3"/>
  <c r="DB360" i="3"/>
  <c r="L135" i="10" s="1"/>
  <c r="DC360" i="3"/>
  <c r="Q135" i="10" s="1"/>
  <c r="A361" i="3"/>
  <c r="CX361" i="3"/>
  <c r="CY361" i="3"/>
  <c r="CZ361" i="3"/>
  <c r="DA361" i="3"/>
  <c r="DB361" i="3"/>
  <c r="L134" i="10" s="1"/>
  <c r="DC361" i="3"/>
  <c r="Q134" i="10" s="1"/>
  <c r="A362" i="3"/>
  <c r="CX362" i="3"/>
  <c r="CY362" i="3"/>
  <c r="CZ362" i="3"/>
  <c r="DA362" i="3"/>
  <c r="DB362" i="3"/>
  <c r="L133" i="10" s="1"/>
  <c r="DC362" i="3"/>
  <c r="Q133" i="10" s="1"/>
  <c r="A363" i="3"/>
  <c r="CX363" i="3"/>
  <c r="CY363" i="3"/>
  <c r="CZ363" i="3"/>
  <c r="DA363" i="3"/>
  <c r="DB363" i="3"/>
  <c r="L132" i="10" s="1"/>
  <c r="DC363" i="3"/>
  <c r="Q132" i="10" s="1"/>
  <c r="A364" i="3"/>
  <c r="CX364" i="3"/>
  <c r="CY364" i="3"/>
  <c r="CZ364" i="3"/>
  <c r="DA364" i="3"/>
  <c r="DB364" i="3"/>
  <c r="L131" i="10" s="1"/>
  <c r="DC364" i="3"/>
  <c r="Q131" i="10" s="1"/>
  <c r="A365" i="3"/>
  <c r="CX365" i="3"/>
  <c r="CY365" i="3"/>
  <c r="CZ365" i="3"/>
  <c r="DA365" i="3"/>
  <c r="DB365" i="3"/>
  <c r="L130" i="10" s="1"/>
  <c r="DC365" i="3"/>
  <c r="Q130" i="10" s="1"/>
  <c r="A366" i="3"/>
  <c r="CX366" i="3"/>
  <c r="CY366" i="3"/>
  <c r="CZ366" i="3"/>
  <c r="DA366" i="3"/>
  <c r="DB366" i="3"/>
  <c r="L129" i="10" s="1"/>
  <c r="DC366" i="3"/>
  <c r="Q129" i="10" s="1"/>
  <c r="A367" i="3"/>
  <c r="CX367" i="3"/>
  <c r="CY367" i="3"/>
  <c r="CZ367" i="3"/>
  <c r="DA367" i="3"/>
  <c r="DB367" i="3"/>
  <c r="DC367" i="3"/>
  <c r="A368" i="3"/>
  <c r="CX368" i="3"/>
  <c r="CY368" i="3"/>
  <c r="CZ368" i="3"/>
  <c r="DA368" i="3"/>
  <c r="DB368" i="3"/>
  <c r="DC368" i="3"/>
  <c r="A369" i="3"/>
  <c r="CX369" i="3"/>
  <c r="CY369" i="3"/>
  <c r="CZ369" i="3"/>
  <c r="DA369" i="3"/>
  <c r="DB369" i="3"/>
  <c r="DC369" i="3"/>
  <c r="A370" i="3"/>
  <c r="CX370" i="3"/>
  <c r="CY370" i="3"/>
  <c r="CZ370" i="3"/>
  <c r="DA370" i="3"/>
  <c r="DB370" i="3"/>
  <c r="DC370" i="3"/>
  <c r="A371" i="3"/>
  <c r="CX371" i="3"/>
  <c r="CY371" i="3"/>
  <c r="CZ371" i="3"/>
  <c r="DA371" i="3"/>
  <c r="DB371" i="3"/>
  <c r="DC371" i="3"/>
  <c r="A372" i="3"/>
  <c r="CX372" i="3"/>
  <c r="CY372" i="3"/>
  <c r="CZ372" i="3"/>
  <c r="DA372" i="3"/>
  <c r="DB372" i="3"/>
  <c r="DC372" i="3"/>
  <c r="A373" i="3"/>
  <c r="CX373" i="3"/>
  <c r="CY373" i="3"/>
  <c r="CZ373" i="3"/>
  <c r="DA373" i="3"/>
  <c r="DB373" i="3"/>
  <c r="DC373" i="3"/>
  <c r="A374" i="3"/>
  <c r="CX374" i="3"/>
  <c r="CY374" i="3"/>
  <c r="CZ374" i="3"/>
  <c r="DA374" i="3"/>
  <c r="DB374" i="3"/>
  <c r="DC374" i="3"/>
  <c r="A375" i="3"/>
  <c r="CX375" i="3"/>
  <c r="CY375" i="3"/>
  <c r="CZ375" i="3"/>
  <c r="DA375" i="3"/>
  <c r="DB375" i="3"/>
  <c r="DC375" i="3"/>
  <c r="A376" i="3"/>
  <c r="CX376" i="3"/>
  <c r="CY376" i="3"/>
  <c r="CZ376" i="3"/>
  <c r="DA376" i="3"/>
  <c r="DB376" i="3"/>
  <c r="DC376" i="3"/>
  <c r="A377" i="3"/>
  <c r="CX377" i="3"/>
  <c r="CY377" i="3"/>
  <c r="CZ377" i="3"/>
  <c r="DA377" i="3"/>
  <c r="DB377" i="3"/>
  <c r="DC377" i="3"/>
  <c r="A378" i="3"/>
  <c r="CX378" i="3"/>
  <c r="CY378" i="3"/>
  <c r="CZ378" i="3"/>
  <c r="DA378" i="3"/>
  <c r="DB378" i="3"/>
  <c r="DC378" i="3"/>
  <c r="A379" i="3"/>
  <c r="CX379" i="3"/>
  <c r="CY379" i="3"/>
  <c r="CZ379" i="3"/>
  <c r="DA379" i="3"/>
  <c r="DB379" i="3"/>
  <c r="L151" i="10" s="1"/>
  <c r="DC379" i="3"/>
  <c r="Q151" i="10" s="1"/>
  <c r="A380" i="3"/>
  <c r="CX380" i="3"/>
  <c r="CY380" i="3"/>
  <c r="CZ380" i="3"/>
  <c r="DA380" i="3"/>
  <c r="DB380" i="3"/>
  <c r="DC380" i="3"/>
  <c r="A381" i="3"/>
  <c r="CX381" i="3"/>
  <c r="CY381" i="3"/>
  <c r="CZ381" i="3"/>
  <c r="DA381" i="3"/>
  <c r="DB381" i="3"/>
  <c r="L150" i="10" s="1"/>
  <c r="DC381" i="3"/>
  <c r="Q150" i="10" s="1"/>
  <c r="A382" i="3"/>
  <c r="CX382" i="3"/>
  <c r="CY382" i="3"/>
  <c r="CZ382" i="3"/>
  <c r="DA382" i="3"/>
  <c r="DB382" i="3"/>
  <c r="L149" i="10" s="1"/>
  <c r="DC382" i="3"/>
  <c r="Q149" i="10" s="1"/>
  <c r="A383" i="3"/>
  <c r="CX383" i="3"/>
  <c r="CY383" i="3"/>
  <c r="CZ383" i="3"/>
  <c r="DA383" i="3"/>
  <c r="DB383" i="3"/>
  <c r="L148" i="10" s="1"/>
  <c r="DC383" i="3"/>
  <c r="Q148" i="10" s="1"/>
  <c r="A384" i="3"/>
  <c r="CX384" i="3"/>
  <c r="CY384" i="3"/>
  <c r="CZ384" i="3"/>
  <c r="DA384" i="3"/>
  <c r="DB384" i="3"/>
  <c r="L147" i="10" s="1"/>
  <c r="DC384" i="3"/>
  <c r="Q147" i="10" s="1"/>
  <c r="A385" i="3"/>
  <c r="CX385" i="3"/>
  <c r="CY385" i="3"/>
  <c r="CZ385" i="3"/>
  <c r="DA385" i="3"/>
  <c r="DB385" i="3"/>
  <c r="L146" i="10" s="1"/>
  <c r="DC385" i="3"/>
  <c r="Q146" i="10" s="1"/>
  <c r="A386" i="3"/>
  <c r="CX386" i="3"/>
  <c r="CY386" i="3"/>
  <c r="CZ386" i="3"/>
  <c r="DA386" i="3"/>
  <c r="DB386" i="3"/>
  <c r="L145" i="10" s="1"/>
  <c r="DC386" i="3"/>
  <c r="Q145" i="10" s="1"/>
  <c r="A387" i="3"/>
  <c r="CX387" i="3"/>
  <c r="CY387" i="3"/>
  <c r="CZ387" i="3"/>
  <c r="DA387" i="3"/>
  <c r="DB387" i="3"/>
  <c r="L144" i="10" s="1"/>
  <c r="DC387" i="3"/>
  <c r="Q144" i="10" s="1"/>
  <c r="A388" i="3"/>
  <c r="CX388" i="3"/>
  <c r="CY388" i="3"/>
  <c r="CZ388" i="3"/>
  <c r="DA388" i="3"/>
  <c r="DB388" i="3"/>
  <c r="L143" i="10" s="1"/>
  <c r="DC388" i="3"/>
  <c r="Q143" i="10" s="1"/>
  <c r="A389" i="3"/>
  <c r="CX389" i="3"/>
  <c r="CY389" i="3"/>
  <c r="CZ389" i="3"/>
  <c r="DA389" i="3"/>
  <c r="DB389" i="3"/>
  <c r="L142" i="10" s="1"/>
  <c r="DC389" i="3"/>
  <c r="Q142" i="10" s="1"/>
  <c r="A390" i="3"/>
  <c r="CX390" i="3"/>
  <c r="CY390" i="3"/>
  <c r="CZ390" i="3"/>
  <c r="DA390" i="3"/>
  <c r="DB390" i="3"/>
  <c r="L141" i="10" s="1"/>
  <c r="DC390" i="3"/>
  <c r="Q141" i="10" s="1"/>
  <c r="A391" i="3"/>
  <c r="CX391" i="3"/>
  <c r="CY391" i="3"/>
  <c r="CZ391" i="3"/>
  <c r="DA391" i="3"/>
  <c r="DB391" i="3"/>
  <c r="DC391" i="3"/>
  <c r="A392" i="3"/>
  <c r="CX392" i="3"/>
  <c r="CY392" i="3"/>
  <c r="CZ392" i="3"/>
  <c r="DA392" i="3"/>
  <c r="DB392" i="3"/>
  <c r="DC392" i="3"/>
  <c r="A393" i="3"/>
  <c r="CX393" i="3"/>
  <c r="CY393" i="3"/>
  <c r="CZ393" i="3"/>
  <c r="DA393" i="3"/>
  <c r="DB393" i="3"/>
  <c r="DC393" i="3"/>
  <c r="A394" i="3"/>
  <c r="CX394" i="3"/>
  <c r="CY394" i="3"/>
  <c r="CZ394" i="3"/>
  <c r="DA394" i="3"/>
  <c r="DB394" i="3"/>
  <c r="DC394" i="3"/>
  <c r="A395" i="3"/>
  <c r="CX395" i="3"/>
  <c r="CY395" i="3"/>
  <c r="CZ395" i="3"/>
  <c r="DA395" i="3"/>
  <c r="DB395" i="3"/>
  <c r="DC395" i="3"/>
  <c r="A396" i="3"/>
  <c r="CX396" i="3"/>
  <c r="CY396" i="3"/>
  <c r="CZ396" i="3"/>
  <c r="DA396" i="3"/>
  <c r="DB396" i="3"/>
  <c r="DC396" i="3"/>
  <c r="A397" i="3"/>
  <c r="CX397" i="3"/>
  <c r="CY397" i="3"/>
  <c r="CZ397" i="3"/>
  <c r="DA397" i="3"/>
  <c r="DB397" i="3"/>
  <c r="DC397" i="3"/>
  <c r="A398" i="3"/>
  <c r="CX398" i="3"/>
  <c r="CY398" i="3"/>
  <c r="CZ398" i="3"/>
  <c r="DA398" i="3"/>
  <c r="DB398" i="3"/>
  <c r="DC398" i="3"/>
  <c r="A399" i="3"/>
  <c r="CX399" i="3"/>
  <c r="CY399" i="3"/>
  <c r="CZ399" i="3"/>
  <c r="DA399" i="3"/>
  <c r="DB399" i="3"/>
  <c r="DC399" i="3"/>
  <c r="A400" i="3"/>
  <c r="CX400" i="3"/>
  <c r="CY400" i="3"/>
  <c r="CZ400" i="3"/>
  <c r="DA400" i="3"/>
  <c r="DB400" i="3"/>
  <c r="L160" i="10" s="1"/>
  <c r="DC400" i="3"/>
  <c r="Q160" i="10" s="1"/>
  <c r="A401" i="3"/>
  <c r="CX401" i="3"/>
  <c r="CY401" i="3"/>
  <c r="CZ401" i="3"/>
  <c r="DA401" i="3"/>
  <c r="DB401" i="3"/>
  <c r="L159" i="10" s="1"/>
  <c r="DC401" i="3"/>
  <c r="Q159" i="10" s="1"/>
  <c r="A402" i="3"/>
  <c r="CX402" i="3"/>
  <c r="CY402" i="3"/>
  <c r="CZ402" i="3"/>
  <c r="DA402" i="3"/>
  <c r="DB402" i="3"/>
  <c r="L158" i="10" s="1"/>
  <c r="DC402" i="3"/>
  <c r="Q158" i="10" s="1"/>
  <c r="A403" i="3"/>
  <c r="CX403" i="3"/>
  <c r="CY403" i="3"/>
  <c r="CZ403" i="3"/>
  <c r="DA403" i="3"/>
  <c r="DB403" i="3"/>
  <c r="L157" i="10" s="1"/>
  <c r="DC403" i="3"/>
  <c r="Q157" i="10" s="1"/>
  <c r="A404" i="3"/>
  <c r="CX404" i="3"/>
  <c r="CY404" i="3"/>
  <c r="CZ404" i="3"/>
  <c r="DA404" i="3"/>
  <c r="DB404" i="3"/>
  <c r="L156" i="10" s="1"/>
  <c r="DC404" i="3"/>
  <c r="Q156" i="10" s="1"/>
  <c r="A405" i="3"/>
  <c r="CX405" i="3"/>
  <c r="CY405" i="3"/>
  <c r="CZ405" i="3"/>
  <c r="DA405" i="3"/>
  <c r="DB405" i="3"/>
  <c r="L155" i="10" s="1"/>
  <c r="DC405" i="3"/>
  <c r="Q155" i="10" s="1"/>
  <c r="A406" i="3"/>
  <c r="CX406" i="3"/>
  <c r="CY406" i="3"/>
  <c r="CZ406" i="3"/>
  <c r="DA406" i="3"/>
  <c r="DB406" i="3"/>
  <c r="L154" i="10" s="1"/>
  <c r="DC406" i="3"/>
  <c r="Q154" i="10" s="1"/>
  <c r="A407" i="3"/>
  <c r="CX407" i="3"/>
  <c r="CY407" i="3"/>
  <c r="CZ407" i="3"/>
  <c r="DA407" i="3"/>
  <c r="DB407" i="3"/>
  <c r="L153" i="10" s="1"/>
  <c r="DC407" i="3"/>
  <c r="Q153" i="10" s="1"/>
  <c r="A408" i="3"/>
  <c r="CX408" i="3"/>
  <c r="CY408" i="3"/>
  <c r="CZ408" i="3"/>
  <c r="DA408" i="3"/>
  <c r="DB408" i="3"/>
  <c r="L152" i="10" s="1"/>
  <c r="DC408" i="3"/>
  <c r="Q152" i="10" s="1"/>
  <c r="A409" i="3"/>
  <c r="CX409" i="3"/>
  <c r="CY409" i="3"/>
  <c r="CZ409" i="3"/>
  <c r="DA409" i="3"/>
  <c r="DB409" i="3"/>
  <c r="DC409" i="3"/>
  <c r="A410" i="3"/>
  <c r="CX410" i="3"/>
  <c r="CY410" i="3"/>
  <c r="CZ410" i="3"/>
  <c r="DA410" i="3"/>
  <c r="DB410" i="3"/>
  <c r="DC410" i="3"/>
  <c r="A411" i="3"/>
  <c r="CX411" i="3"/>
  <c r="CY411" i="3"/>
  <c r="CZ411" i="3"/>
  <c r="DA411" i="3"/>
  <c r="DB411" i="3"/>
  <c r="DC411" i="3"/>
  <c r="A412" i="3"/>
  <c r="CX412" i="3"/>
  <c r="CY412" i="3"/>
  <c r="CZ412" i="3"/>
  <c r="DA412" i="3"/>
  <c r="DB412" i="3"/>
  <c r="DC412" i="3"/>
  <c r="A413" i="3"/>
  <c r="CX413" i="3"/>
  <c r="CY413" i="3"/>
  <c r="CZ413" i="3"/>
  <c r="DA413" i="3"/>
  <c r="DB413" i="3"/>
  <c r="DC413" i="3"/>
  <c r="A414" i="3"/>
  <c r="CX414" i="3"/>
  <c r="CY414" i="3"/>
  <c r="CZ414" i="3"/>
  <c r="DA414" i="3"/>
  <c r="DB414" i="3"/>
  <c r="DC414" i="3"/>
  <c r="A415" i="3"/>
  <c r="CX415" i="3"/>
  <c r="CY415" i="3"/>
  <c r="CZ415" i="3"/>
  <c r="DA415" i="3"/>
  <c r="DB415" i="3"/>
  <c r="DC415" i="3"/>
  <c r="A416" i="3"/>
  <c r="CX416" i="3"/>
  <c r="CY416" i="3"/>
  <c r="CZ416" i="3"/>
  <c r="DA416" i="3"/>
  <c r="DB416" i="3"/>
  <c r="DC416" i="3"/>
  <c r="A417" i="3"/>
  <c r="CX417" i="3"/>
  <c r="CY417" i="3"/>
  <c r="CZ417" i="3"/>
  <c r="DA417" i="3"/>
  <c r="DB417" i="3"/>
  <c r="DC417" i="3"/>
  <c r="A418" i="3"/>
  <c r="CX418" i="3"/>
  <c r="CY418" i="3"/>
  <c r="CZ418" i="3"/>
  <c r="DA418" i="3"/>
  <c r="DB418" i="3"/>
  <c r="DC418" i="3"/>
  <c r="A419" i="3"/>
  <c r="CX419" i="3"/>
  <c r="CY419" i="3"/>
  <c r="CZ419" i="3"/>
  <c r="DA419" i="3"/>
  <c r="DB419" i="3"/>
  <c r="DC419" i="3"/>
  <c r="A420" i="3"/>
  <c r="CX420" i="3"/>
  <c r="CY420" i="3"/>
  <c r="CZ420" i="3"/>
  <c r="DA420" i="3"/>
  <c r="DB420" i="3"/>
  <c r="DC420" i="3"/>
  <c r="A421" i="3"/>
  <c r="CX421" i="3"/>
  <c r="CY421" i="3"/>
  <c r="CZ421" i="3"/>
  <c r="DA421" i="3"/>
  <c r="DB421" i="3"/>
  <c r="L172" i="10" s="1"/>
  <c r="DC421" i="3"/>
  <c r="Q172" i="10" s="1"/>
  <c r="A422" i="3"/>
  <c r="CX422" i="3"/>
  <c r="CY422" i="3"/>
  <c r="CZ422" i="3"/>
  <c r="DA422" i="3"/>
  <c r="DB422" i="3"/>
  <c r="DC422" i="3"/>
  <c r="A423" i="3"/>
  <c r="CX423" i="3"/>
  <c r="CY423" i="3"/>
  <c r="CZ423" i="3"/>
  <c r="DA423" i="3"/>
  <c r="DB423" i="3"/>
  <c r="L171" i="10" s="1"/>
  <c r="DC423" i="3"/>
  <c r="Q171" i="10" s="1"/>
  <c r="A424" i="3"/>
  <c r="CX424" i="3"/>
  <c r="CY424" i="3"/>
  <c r="CZ424" i="3"/>
  <c r="DA424" i="3"/>
  <c r="DB424" i="3"/>
  <c r="L170" i="10" s="1"/>
  <c r="DC424" i="3"/>
  <c r="Q170" i="10" s="1"/>
  <c r="A425" i="3"/>
  <c r="CX425" i="3"/>
  <c r="CY425" i="3"/>
  <c r="CZ425" i="3"/>
  <c r="DA425" i="3"/>
  <c r="DB425" i="3"/>
  <c r="L169" i="10" s="1"/>
  <c r="DC425" i="3"/>
  <c r="Q169" i="10" s="1"/>
  <c r="A426" i="3"/>
  <c r="CX426" i="3"/>
  <c r="CY426" i="3"/>
  <c r="CZ426" i="3"/>
  <c r="DA426" i="3"/>
  <c r="DB426" i="3"/>
  <c r="L168" i="10" s="1"/>
  <c r="DC426" i="3"/>
  <c r="Q168" i="10" s="1"/>
  <c r="A427" i="3"/>
  <c r="CX427" i="3"/>
  <c r="CY427" i="3"/>
  <c r="CZ427" i="3"/>
  <c r="DA427" i="3"/>
  <c r="DB427" i="3"/>
  <c r="L167" i="10" s="1"/>
  <c r="DC427" i="3"/>
  <c r="Q167" i="10" s="1"/>
  <c r="A428" i="3"/>
  <c r="CX428" i="3"/>
  <c r="CY428" i="3"/>
  <c r="CZ428" i="3"/>
  <c r="DA428" i="3"/>
  <c r="DB428" i="3"/>
  <c r="L166" i="10" s="1"/>
  <c r="DC428" i="3"/>
  <c r="Q166" i="10" s="1"/>
  <c r="A429" i="3"/>
  <c r="CX429" i="3"/>
  <c r="CY429" i="3"/>
  <c r="CZ429" i="3"/>
  <c r="DA429" i="3"/>
  <c r="DB429" i="3"/>
  <c r="L165" i="10" s="1"/>
  <c r="DC429" i="3"/>
  <c r="Q165" i="10" s="1"/>
  <c r="A430" i="3"/>
  <c r="CX430" i="3"/>
  <c r="CY430" i="3"/>
  <c r="CZ430" i="3"/>
  <c r="DA430" i="3"/>
  <c r="DB430" i="3"/>
  <c r="L164" i="10" s="1"/>
  <c r="DC430" i="3"/>
  <c r="Q164" i="10" s="1"/>
  <c r="A431" i="3"/>
  <c r="CX431" i="3"/>
  <c r="CY431" i="3"/>
  <c r="CZ431" i="3"/>
  <c r="DA431" i="3"/>
  <c r="DB431" i="3"/>
  <c r="L163" i="10" s="1"/>
  <c r="DC431" i="3"/>
  <c r="Q163" i="10" s="1"/>
  <c r="A432" i="3"/>
  <c r="CX432" i="3"/>
  <c r="CY432" i="3"/>
  <c r="CZ432" i="3"/>
  <c r="DA432" i="3"/>
  <c r="DB432" i="3"/>
  <c r="L162" i="10" s="1"/>
  <c r="DC432" i="3"/>
  <c r="Q162" i="10" s="1"/>
  <c r="A433" i="3"/>
  <c r="CX433" i="3"/>
  <c r="CY433" i="3"/>
  <c r="CZ433" i="3"/>
  <c r="DA433" i="3"/>
  <c r="DB433" i="3"/>
  <c r="DC433" i="3"/>
  <c r="A434" i="3"/>
  <c r="CX434" i="3"/>
  <c r="CY434" i="3"/>
  <c r="CZ434" i="3"/>
  <c r="DA434" i="3"/>
  <c r="DB434" i="3"/>
  <c r="DC434" i="3"/>
  <c r="A435" i="3"/>
  <c r="CX435" i="3"/>
  <c r="CY435" i="3"/>
  <c r="CZ435" i="3"/>
  <c r="DA435" i="3"/>
  <c r="DB435" i="3"/>
  <c r="DC435" i="3"/>
  <c r="A436" i="3"/>
  <c r="CX436" i="3"/>
  <c r="CY436" i="3"/>
  <c r="CZ436" i="3"/>
  <c r="DA436" i="3"/>
  <c r="DB436" i="3"/>
  <c r="DC436" i="3"/>
  <c r="A437" i="3"/>
  <c r="CX437" i="3"/>
  <c r="CY437" i="3"/>
  <c r="CZ437" i="3"/>
  <c r="DA437" i="3"/>
  <c r="DB437" i="3"/>
  <c r="DC437" i="3"/>
  <c r="A438" i="3"/>
  <c r="CX438" i="3"/>
  <c r="CY438" i="3"/>
  <c r="CZ438" i="3"/>
  <c r="DA438" i="3"/>
  <c r="DB438" i="3"/>
  <c r="DC438" i="3"/>
  <c r="A439" i="3"/>
  <c r="CX439" i="3"/>
  <c r="CY439" i="3"/>
  <c r="CZ439" i="3"/>
  <c r="DA439" i="3"/>
  <c r="DB439" i="3"/>
  <c r="DC439" i="3"/>
  <c r="A440" i="3"/>
  <c r="CX440" i="3"/>
  <c r="CY440" i="3"/>
  <c r="CZ440" i="3"/>
  <c r="DA440" i="3"/>
  <c r="DB440" i="3"/>
  <c r="DC440" i="3"/>
  <c r="A441" i="3"/>
  <c r="CX441" i="3"/>
  <c r="CY441" i="3"/>
  <c r="CZ441" i="3"/>
  <c r="DA441" i="3"/>
  <c r="DB441" i="3"/>
  <c r="DC441" i="3"/>
  <c r="A442" i="3"/>
  <c r="CX442" i="3"/>
  <c r="CY442" i="3"/>
  <c r="CZ442" i="3"/>
  <c r="DA442" i="3"/>
  <c r="DB442" i="3"/>
  <c r="DC442" i="3"/>
  <c r="A443" i="3"/>
  <c r="CX443" i="3"/>
  <c r="CY443" i="3"/>
  <c r="CZ443" i="3"/>
  <c r="DA443" i="3"/>
  <c r="DB443" i="3"/>
  <c r="DC443" i="3"/>
  <c r="A444" i="3"/>
  <c r="CX444" i="3"/>
  <c r="CY444" i="3"/>
  <c r="CZ444" i="3"/>
  <c r="DA444" i="3"/>
  <c r="DB444" i="3"/>
  <c r="DC444" i="3"/>
  <c r="A445" i="3"/>
  <c r="CX445" i="3"/>
  <c r="CY445" i="3"/>
  <c r="CZ445" i="3"/>
  <c r="DA445" i="3"/>
  <c r="DB445" i="3"/>
  <c r="L184" i="10" s="1"/>
  <c r="DC445" i="3"/>
  <c r="Q184" i="10" s="1"/>
  <c r="A446" i="3"/>
  <c r="CX446" i="3"/>
  <c r="CY446" i="3"/>
  <c r="CZ446" i="3"/>
  <c r="DA446" i="3"/>
  <c r="DB446" i="3"/>
  <c r="DC446" i="3"/>
  <c r="A447" i="3"/>
  <c r="CX447" i="3"/>
  <c r="CY447" i="3"/>
  <c r="CZ447" i="3"/>
  <c r="DA447" i="3"/>
  <c r="DB447" i="3"/>
  <c r="L183" i="10" s="1"/>
  <c r="DC447" i="3"/>
  <c r="Q183" i="10" s="1"/>
  <c r="A448" i="3"/>
  <c r="CX448" i="3"/>
  <c r="CY448" i="3"/>
  <c r="CZ448" i="3"/>
  <c r="DA448" i="3"/>
  <c r="DB448" i="3"/>
  <c r="L182" i="10" s="1"/>
  <c r="DC448" i="3"/>
  <c r="Q182" i="10" s="1"/>
  <c r="A449" i="3"/>
  <c r="CX449" i="3"/>
  <c r="CY449" i="3"/>
  <c r="CZ449" i="3"/>
  <c r="DA449" i="3"/>
  <c r="DB449" i="3"/>
  <c r="L181" i="10" s="1"/>
  <c r="DC449" i="3"/>
  <c r="Q181" i="10" s="1"/>
  <c r="A450" i="3"/>
  <c r="CX450" i="3"/>
  <c r="CY450" i="3"/>
  <c r="CZ450" i="3"/>
  <c r="DA450" i="3"/>
  <c r="DB450" i="3"/>
  <c r="L180" i="10" s="1"/>
  <c r="DC450" i="3"/>
  <c r="Q180" i="10" s="1"/>
  <c r="A451" i="3"/>
  <c r="CX451" i="3"/>
  <c r="CY451" i="3"/>
  <c r="CZ451" i="3"/>
  <c r="DA451" i="3"/>
  <c r="DB451" i="3"/>
  <c r="L179" i="10" s="1"/>
  <c r="DC451" i="3"/>
  <c r="Q179" i="10" s="1"/>
  <c r="A452" i="3"/>
  <c r="CX452" i="3"/>
  <c r="CY452" i="3"/>
  <c r="CZ452" i="3"/>
  <c r="DA452" i="3"/>
  <c r="DB452" i="3"/>
  <c r="L178" i="10" s="1"/>
  <c r="DC452" i="3"/>
  <c r="Q178" i="10" s="1"/>
  <c r="A453" i="3"/>
  <c r="CX453" i="3"/>
  <c r="CY453" i="3"/>
  <c r="CZ453" i="3"/>
  <c r="DA453" i="3"/>
  <c r="DB453" i="3"/>
  <c r="L177" i="10" s="1"/>
  <c r="DC453" i="3"/>
  <c r="Q177" i="10" s="1"/>
  <c r="A454" i="3"/>
  <c r="CX454" i="3"/>
  <c r="CY454" i="3"/>
  <c r="CZ454" i="3"/>
  <c r="DA454" i="3"/>
  <c r="DB454" i="3"/>
  <c r="L176" i="10" s="1"/>
  <c r="DC454" i="3"/>
  <c r="Q176" i="10" s="1"/>
  <c r="A455" i="3"/>
  <c r="CX455" i="3"/>
  <c r="CY455" i="3"/>
  <c r="CZ455" i="3"/>
  <c r="DA455" i="3"/>
  <c r="DB455" i="3"/>
  <c r="L175" i="10" s="1"/>
  <c r="DC455" i="3"/>
  <c r="Q175" i="10" s="1"/>
  <c r="A456" i="3"/>
  <c r="CX456" i="3"/>
  <c r="CY456" i="3"/>
  <c r="CZ456" i="3"/>
  <c r="DA456" i="3"/>
  <c r="DB456" i="3"/>
  <c r="L174" i="10" s="1"/>
  <c r="DC456" i="3"/>
  <c r="Q174" i="10" s="1"/>
  <c r="A457" i="3"/>
  <c r="CX457" i="3"/>
  <c r="CY457" i="3"/>
  <c r="CZ457" i="3"/>
  <c r="DA457" i="3"/>
  <c r="DB457" i="3"/>
  <c r="DC457" i="3"/>
  <c r="A458" i="3"/>
  <c r="CX458" i="3"/>
  <c r="CY458" i="3"/>
  <c r="CZ458" i="3"/>
  <c r="DA458" i="3"/>
  <c r="DB458" i="3"/>
  <c r="DC458" i="3"/>
  <c r="A459" i="3"/>
  <c r="CX459" i="3"/>
  <c r="CY459" i="3"/>
  <c r="CZ459" i="3"/>
  <c r="DA459" i="3"/>
  <c r="DB459" i="3"/>
  <c r="DC459" i="3"/>
  <c r="A460" i="3"/>
  <c r="CX460" i="3"/>
  <c r="CY460" i="3"/>
  <c r="CZ460" i="3"/>
  <c r="DA460" i="3"/>
  <c r="DB460" i="3"/>
  <c r="DC460" i="3"/>
  <c r="A461" i="3"/>
  <c r="CX461" i="3"/>
  <c r="CY461" i="3"/>
  <c r="CZ461" i="3"/>
  <c r="DA461" i="3"/>
  <c r="DB461" i="3"/>
  <c r="DC461" i="3"/>
  <c r="A462" i="3"/>
  <c r="CX462" i="3"/>
  <c r="CY462" i="3"/>
  <c r="CZ462" i="3"/>
  <c r="DA462" i="3"/>
  <c r="DB462" i="3"/>
  <c r="DC462" i="3"/>
  <c r="A463" i="3"/>
  <c r="CX463" i="3"/>
  <c r="CY463" i="3"/>
  <c r="CZ463" i="3"/>
  <c r="DA463" i="3"/>
  <c r="DB463" i="3"/>
  <c r="DC463" i="3"/>
  <c r="A464" i="3"/>
  <c r="CX464" i="3"/>
  <c r="CY464" i="3"/>
  <c r="CZ464" i="3"/>
  <c r="DA464" i="3"/>
  <c r="DB464" i="3"/>
  <c r="DC464" i="3"/>
  <c r="A465" i="3"/>
  <c r="CX465" i="3"/>
  <c r="CY465" i="3"/>
  <c r="CZ465" i="3"/>
  <c r="DA465" i="3"/>
  <c r="DB465" i="3"/>
  <c r="DC465" i="3"/>
  <c r="A466" i="3"/>
  <c r="CX466" i="3"/>
  <c r="CY466" i="3"/>
  <c r="CZ466" i="3"/>
  <c r="DA466" i="3"/>
  <c r="DB466" i="3"/>
  <c r="DC466" i="3"/>
  <c r="A467" i="3"/>
  <c r="CX467" i="3"/>
  <c r="CY467" i="3"/>
  <c r="CZ467" i="3"/>
  <c r="DA467" i="3"/>
  <c r="DB467" i="3"/>
  <c r="DC467" i="3"/>
  <c r="A468" i="3"/>
  <c r="CX468" i="3"/>
  <c r="CY468" i="3"/>
  <c r="CZ468" i="3"/>
  <c r="DA468" i="3"/>
  <c r="DB468" i="3"/>
  <c r="DC468" i="3"/>
  <c r="A469" i="3"/>
  <c r="CX469" i="3"/>
  <c r="CY469" i="3"/>
  <c r="CZ469" i="3"/>
  <c r="DA469" i="3"/>
  <c r="DB469" i="3"/>
  <c r="L196" i="10" s="1"/>
  <c r="DC469" i="3"/>
  <c r="Q196" i="10" s="1"/>
  <c r="A470" i="3"/>
  <c r="CX470" i="3"/>
  <c r="CY470" i="3"/>
  <c r="CZ470" i="3"/>
  <c r="DA470" i="3"/>
  <c r="DB470" i="3"/>
  <c r="DC470" i="3"/>
  <c r="A471" i="3"/>
  <c r="CX471" i="3"/>
  <c r="CY471" i="3"/>
  <c r="CZ471" i="3"/>
  <c r="DA471" i="3"/>
  <c r="DB471" i="3"/>
  <c r="L195" i="10" s="1"/>
  <c r="DC471" i="3"/>
  <c r="Q195" i="10" s="1"/>
  <c r="A472" i="3"/>
  <c r="CX472" i="3"/>
  <c r="CY472" i="3"/>
  <c r="CZ472" i="3"/>
  <c r="DA472" i="3"/>
  <c r="DB472" i="3"/>
  <c r="L194" i="10" s="1"/>
  <c r="DC472" i="3"/>
  <c r="Q194" i="10" s="1"/>
  <c r="A473" i="3"/>
  <c r="CX473" i="3"/>
  <c r="CY473" i="3"/>
  <c r="CZ473" i="3"/>
  <c r="DA473" i="3"/>
  <c r="DB473" i="3"/>
  <c r="L193" i="10" s="1"/>
  <c r="DC473" i="3"/>
  <c r="Q193" i="10" s="1"/>
  <c r="A474" i="3"/>
  <c r="CX474" i="3"/>
  <c r="CY474" i="3"/>
  <c r="CZ474" i="3"/>
  <c r="DA474" i="3"/>
  <c r="DB474" i="3"/>
  <c r="L192" i="10" s="1"/>
  <c r="DC474" i="3"/>
  <c r="Q192" i="10" s="1"/>
  <c r="A475" i="3"/>
  <c r="CX475" i="3"/>
  <c r="CY475" i="3"/>
  <c r="CZ475" i="3"/>
  <c r="DA475" i="3"/>
  <c r="DB475" i="3"/>
  <c r="L191" i="10" s="1"/>
  <c r="DC475" i="3"/>
  <c r="Q191" i="10" s="1"/>
  <c r="A476" i="3"/>
  <c r="CX476" i="3"/>
  <c r="CY476" i="3"/>
  <c r="CZ476" i="3"/>
  <c r="DA476" i="3"/>
  <c r="DB476" i="3"/>
  <c r="L190" i="10" s="1"/>
  <c r="DC476" i="3"/>
  <c r="Q190" i="10" s="1"/>
  <c r="A477" i="3"/>
  <c r="CX477" i="3"/>
  <c r="CY477" i="3"/>
  <c r="CZ477" i="3"/>
  <c r="DA477" i="3"/>
  <c r="DB477" i="3"/>
  <c r="L189" i="10" s="1"/>
  <c r="DC477" i="3"/>
  <c r="Q189" i="10" s="1"/>
  <c r="A478" i="3"/>
  <c r="CX478" i="3"/>
  <c r="CY478" i="3"/>
  <c r="CZ478" i="3"/>
  <c r="DA478" i="3"/>
  <c r="DB478" i="3"/>
  <c r="L188" i="10" s="1"/>
  <c r="DC478" i="3"/>
  <c r="Q188" i="10" s="1"/>
  <c r="A479" i="3"/>
  <c r="CX479" i="3"/>
  <c r="CY479" i="3"/>
  <c r="CZ479" i="3"/>
  <c r="DA479" i="3"/>
  <c r="DB479" i="3"/>
  <c r="L187" i="10" s="1"/>
  <c r="DC479" i="3"/>
  <c r="Q187" i="10" s="1"/>
  <c r="A480" i="3"/>
  <c r="CX480" i="3"/>
  <c r="CY480" i="3"/>
  <c r="CZ480" i="3"/>
  <c r="DA480" i="3"/>
  <c r="DB480" i="3"/>
  <c r="L186" i="10" s="1"/>
  <c r="DC480" i="3"/>
  <c r="Q186" i="10" s="1"/>
  <c r="A481" i="3"/>
  <c r="CX481" i="3"/>
  <c r="CY481" i="3"/>
  <c r="CZ481" i="3"/>
  <c r="DA481" i="3"/>
  <c r="DB481" i="3"/>
  <c r="DC481" i="3"/>
  <c r="A482" i="3"/>
  <c r="CX482" i="3"/>
  <c r="CY482" i="3"/>
  <c r="CZ482" i="3"/>
  <c r="DA482" i="3"/>
  <c r="DB482" i="3"/>
  <c r="DC482" i="3"/>
  <c r="A483" i="3"/>
  <c r="CX483" i="3"/>
  <c r="CY483" i="3"/>
  <c r="CZ483" i="3"/>
  <c r="DA483" i="3"/>
  <c r="DB483" i="3"/>
  <c r="DC483" i="3"/>
  <c r="A484" i="3"/>
  <c r="CX484" i="3"/>
  <c r="CY484" i="3"/>
  <c r="CZ484" i="3"/>
  <c r="DA484" i="3"/>
  <c r="DB484" i="3"/>
  <c r="DC484" i="3"/>
  <c r="A485" i="3"/>
  <c r="CX485" i="3"/>
  <c r="CY485" i="3"/>
  <c r="CZ485" i="3"/>
  <c r="DA485" i="3"/>
  <c r="DB485" i="3"/>
  <c r="DC485" i="3"/>
  <c r="A486" i="3"/>
  <c r="CX486" i="3"/>
  <c r="CY486" i="3"/>
  <c r="CZ486" i="3"/>
  <c r="DA486" i="3"/>
  <c r="DB486" i="3"/>
  <c r="DC486" i="3"/>
  <c r="A487" i="3"/>
  <c r="CX487" i="3"/>
  <c r="CY487" i="3"/>
  <c r="CZ487" i="3"/>
  <c r="DA487" i="3"/>
  <c r="DB487" i="3"/>
  <c r="DC487" i="3"/>
  <c r="A488" i="3"/>
  <c r="CX488" i="3"/>
  <c r="CY488" i="3"/>
  <c r="CZ488" i="3"/>
  <c r="DA488" i="3"/>
  <c r="DB488" i="3"/>
  <c r="DC488" i="3"/>
  <c r="A489" i="3"/>
  <c r="CX489" i="3"/>
  <c r="CY489" i="3"/>
  <c r="CZ489" i="3"/>
  <c r="DA489" i="3"/>
  <c r="DB489" i="3"/>
  <c r="DC489" i="3"/>
  <c r="A490" i="3"/>
  <c r="CX490" i="3"/>
  <c r="CY490" i="3"/>
  <c r="CZ490" i="3"/>
  <c r="DA490" i="3"/>
  <c r="DB490" i="3"/>
  <c r="DC490" i="3"/>
  <c r="A491" i="3"/>
  <c r="CX491" i="3"/>
  <c r="CY491" i="3"/>
  <c r="CZ491" i="3"/>
  <c r="DA491" i="3"/>
  <c r="DB491" i="3"/>
  <c r="DC491" i="3"/>
  <c r="A492" i="3"/>
  <c r="CX492" i="3"/>
  <c r="CY492" i="3"/>
  <c r="CZ492" i="3"/>
  <c r="DA492" i="3"/>
  <c r="DB492" i="3"/>
  <c r="DC492" i="3"/>
  <c r="A493" i="3"/>
  <c r="CX493" i="3"/>
  <c r="CY493" i="3"/>
  <c r="CZ493" i="3"/>
  <c r="DA493" i="3"/>
  <c r="DB493" i="3"/>
  <c r="L208" i="10" s="1"/>
  <c r="DC493" i="3"/>
  <c r="Q208" i="10" s="1"/>
  <c r="A494" i="3"/>
  <c r="CX494" i="3"/>
  <c r="CY494" i="3"/>
  <c r="CZ494" i="3"/>
  <c r="DA494" i="3"/>
  <c r="DB494" i="3"/>
  <c r="DC494" i="3"/>
  <c r="A495" i="3"/>
  <c r="CX495" i="3"/>
  <c r="CY495" i="3"/>
  <c r="CZ495" i="3"/>
  <c r="DA495" i="3"/>
  <c r="DB495" i="3"/>
  <c r="L207" i="10" s="1"/>
  <c r="DC495" i="3"/>
  <c r="Q207" i="10" s="1"/>
  <c r="A496" i="3"/>
  <c r="CX496" i="3"/>
  <c r="CY496" i="3"/>
  <c r="CZ496" i="3"/>
  <c r="DA496" i="3"/>
  <c r="DB496" i="3"/>
  <c r="L206" i="10" s="1"/>
  <c r="DC496" i="3"/>
  <c r="Q206" i="10" s="1"/>
  <c r="A497" i="3"/>
  <c r="CX497" i="3"/>
  <c r="CY497" i="3"/>
  <c r="CZ497" i="3"/>
  <c r="DA497" i="3"/>
  <c r="DB497" i="3"/>
  <c r="L205" i="10" s="1"/>
  <c r="DC497" i="3"/>
  <c r="Q205" i="10" s="1"/>
  <c r="A498" i="3"/>
  <c r="CX498" i="3"/>
  <c r="CY498" i="3"/>
  <c r="CZ498" i="3"/>
  <c r="DA498" i="3"/>
  <c r="DB498" i="3"/>
  <c r="L204" i="10" s="1"/>
  <c r="DC498" i="3"/>
  <c r="Q204" i="10" s="1"/>
  <c r="A499" i="3"/>
  <c r="CX499" i="3"/>
  <c r="CY499" i="3"/>
  <c r="CZ499" i="3"/>
  <c r="DA499" i="3"/>
  <c r="DB499" i="3"/>
  <c r="L203" i="10" s="1"/>
  <c r="DC499" i="3"/>
  <c r="Q203" i="10" s="1"/>
  <c r="A500" i="3"/>
  <c r="CX500" i="3"/>
  <c r="CY500" i="3"/>
  <c r="CZ500" i="3"/>
  <c r="DA500" i="3"/>
  <c r="DB500" i="3"/>
  <c r="L202" i="10" s="1"/>
  <c r="DC500" i="3"/>
  <c r="Q202" i="10" s="1"/>
  <c r="A501" i="3"/>
  <c r="CX501" i="3"/>
  <c r="CY501" i="3"/>
  <c r="CZ501" i="3"/>
  <c r="DA501" i="3"/>
  <c r="DB501" i="3"/>
  <c r="L201" i="10" s="1"/>
  <c r="DC501" i="3"/>
  <c r="Q201" i="10" s="1"/>
  <c r="A502" i="3"/>
  <c r="CX502" i="3"/>
  <c r="CY502" i="3"/>
  <c r="CZ502" i="3"/>
  <c r="DA502" i="3"/>
  <c r="DB502" i="3"/>
  <c r="L200" i="10" s="1"/>
  <c r="DC502" i="3"/>
  <c r="Q200" i="10" s="1"/>
  <c r="A503" i="3"/>
  <c r="CX503" i="3"/>
  <c r="CY503" i="3"/>
  <c r="CZ503" i="3"/>
  <c r="DA503" i="3"/>
  <c r="DB503" i="3"/>
  <c r="L199" i="10" s="1"/>
  <c r="DC503" i="3"/>
  <c r="Q199" i="10" s="1"/>
  <c r="A504" i="3"/>
  <c r="CX504" i="3"/>
  <c r="CY504" i="3"/>
  <c r="CZ504" i="3"/>
  <c r="DA504" i="3"/>
  <c r="DB504" i="3"/>
  <c r="L198" i="10" s="1"/>
  <c r="DC504" i="3"/>
  <c r="Q198" i="10" s="1"/>
  <c r="A505" i="3"/>
  <c r="CX505" i="3"/>
  <c r="CY505" i="3"/>
  <c r="CZ505" i="3"/>
  <c r="DA505" i="3"/>
  <c r="DB505" i="3"/>
  <c r="DC505" i="3"/>
  <c r="A506" i="3"/>
  <c r="CX506" i="3"/>
  <c r="CY506" i="3"/>
  <c r="CZ506" i="3"/>
  <c r="DA506" i="3"/>
  <c r="DB506" i="3"/>
  <c r="DC506" i="3"/>
  <c r="A507" i="3"/>
  <c r="CX507" i="3"/>
  <c r="CY507" i="3"/>
  <c r="CZ507" i="3"/>
  <c r="DA507" i="3"/>
  <c r="DB507" i="3"/>
  <c r="DC507" i="3"/>
  <c r="A508" i="3"/>
  <c r="CX508" i="3"/>
  <c r="CY508" i="3"/>
  <c r="CZ508" i="3"/>
  <c r="DA508" i="3"/>
  <c r="DB508" i="3"/>
  <c r="DC508" i="3"/>
  <c r="A509" i="3"/>
  <c r="CX509" i="3"/>
  <c r="CY509" i="3"/>
  <c r="CZ509" i="3"/>
  <c r="DA509" i="3"/>
  <c r="DB509" i="3"/>
  <c r="DC509" i="3"/>
  <c r="A510" i="3"/>
  <c r="CX510" i="3"/>
  <c r="CY510" i="3"/>
  <c r="CZ510" i="3"/>
  <c r="DA510" i="3"/>
  <c r="DB510" i="3"/>
  <c r="DC510" i="3"/>
  <c r="A511" i="3"/>
  <c r="CX511" i="3"/>
  <c r="CY511" i="3"/>
  <c r="CZ511" i="3"/>
  <c r="DA511" i="3"/>
  <c r="DB511" i="3"/>
  <c r="DC511" i="3"/>
  <c r="A512" i="3"/>
  <c r="CX512" i="3"/>
  <c r="CY512" i="3"/>
  <c r="CZ512" i="3"/>
  <c r="DA512" i="3"/>
  <c r="DB512" i="3"/>
  <c r="DC512" i="3"/>
  <c r="A513" i="3"/>
  <c r="CX513" i="3"/>
  <c r="CY513" i="3"/>
  <c r="CZ513" i="3"/>
  <c r="DA513" i="3"/>
  <c r="DB513" i="3"/>
  <c r="DC513" i="3"/>
  <c r="A514" i="3"/>
  <c r="CX514" i="3"/>
  <c r="CY514" i="3"/>
  <c r="CZ514" i="3"/>
  <c r="DA514" i="3"/>
  <c r="DB514" i="3"/>
  <c r="DC514" i="3"/>
  <c r="A515" i="3"/>
  <c r="CX515" i="3"/>
  <c r="CY515" i="3"/>
  <c r="CZ515" i="3"/>
  <c r="DA515" i="3"/>
  <c r="DB515" i="3"/>
  <c r="DC515" i="3"/>
  <c r="A516" i="3"/>
  <c r="CX516" i="3"/>
  <c r="CY516" i="3"/>
  <c r="CZ516" i="3"/>
  <c r="DA516" i="3"/>
  <c r="DB516" i="3"/>
  <c r="DC516" i="3"/>
  <c r="A517" i="3"/>
  <c r="CX517" i="3"/>
  <c r="CY517" i="3"/>
  <c r="CZ517" i="3"/>
  <c r="DA517" i="3"/>
  <c r="DB517" i="3"/>
  <c r="L220" i="10" s="1"/>
  <c r="DC517" i="3"/>
  <c r="Q220" i="10" s="1"/>
  <c r="A518" i="3"/>
  <c r="CX518" i="3"/>
  <c r="CY518" i="3"/>
  <c r="CZ518" i="3"/>
  <c r="DA518" i="3"/>
  <c r="DB518" i="3"/>
  <c r="DC518" i="3"/>
  <c r="A519" i="3"/>
  <c r="CX519" i="3"/>
  <c r="CY519" i="3"/>
  <c r="CZ519" i="3"/>
  <c r="DA519" i="3"/>
  <c r="DB519" i="3"/>
  <c r="L219" i="10" s="1"/>
  <c r="DC519" i="3"/>
  <c r="Q219" i="10" s="1"/>
  <c r="A520" i="3"/>
  <c r="CX520" i="3"/>
  <c r="CY520" i="3"/>
  <c r="CZ520" i="3"/>
  <c r="DA520" i="3"/>
  <c r="DB520" i="3"/>
  <c r="L218" i="10" s="1"/>
  <c r="DC520" i="3"/>
  <c r="Q218" i="10" s="1"/>
  <c r="A521" i="3"/>
  <c r="CX521" i="3"/>
  <c r="CY521" i="3"/>
  <c r="CZ521" i="3"/>
  <c r="DA521" i="3"/>
  <c r="DB521" i="3"/>
  <c r="L217" i="10" s="1"/>
  <c r="DC521" i="3"/>
  <c r="Q217" i="10" s="1"/>
  <c r="A522" i="3"/>
  <c r="CX522" i="3"/>
  <c r="CY522" i="3"/>
  <c r="CZ522" i="3"/>
  <c r="DA522" i="3"/>
  <c r="DB522" i="3"/>
  <c r="L216" i="10" s="1"/>
  <c r="DC522" i="3"/>
  <c r="Q216" i="10" s="1"/>
  <c r="A523" i="3"/>
  <c r="CX523" i="3"/>
  <c r="CY523" i="3"/>
  <c r="CZ523" i="3"/>
  <c r="DA523" i="3"/>
  <c r="DB523" i="3"/>
  <c r="L215" i="10" s="1"/>
  <c r="DC523" i="3"/>
  <c r="Q215" i="10" s="1"/>
  <c r="A524" i="3"/>
  <c r="CX524" i="3"/>
  <c r="CY524" i="3"/>
  <c r="CZ524" i="3"/>
  <c r="DA524" i="3"/>
  <c r="DB524" i="3"/>
  <c r="L214" i="10" s="1"/>
  <c r="DC524" i="3"/>
  <c r="Q214" i="10" s="1"/>
  <c r="A525" i="3"/>
  <c r="CX525" i="3"/>
  <c r="CY525" i="3"/>
  <c r="CZ525" i="3"/>
  <c r="DA525" i="3"/>
  <c r="DB525" i="3"/>
  <c r="L213" i="10" s="1"/>
  <c r="DC525" i="3"/>
  <c r="Q213" i="10" s="1"/>
  <c r="A526" i="3"/>
  <c r="CX526" i="3"/>
  <c r="CY526" i="3"/>
  <c r="CZ526" i="3"/>
  <c r="DA526" i="3"/>
  <c r="DB526" i="3"/>
  <c r="L212" i="10" s="1"/>
  <c r="DC526" i="3"/>
  <c r="Q212" i="10" s="1"/>
  <c r="A527" i="3"/>
  <c r="CX527" i="3"/>
  <c r="CY527" i="3"/>
  <c r="CZ527" i="3"/>
  <c r="DA527" i="3"/>
  <c r="DB527" i="3"/>
  <c r="L211" i="10" s="1"/>
  <c r="DC527" i="3"/>
  <c r="Q211" i="10" s="1"/>
  <c r="A528" i="3"/>
  <c r="CX528" i="3"/>
  <c r="CY528" i="3"/>
  <c r="CZ528" i="3"/>
  <c r="DA528" i="3"/>
  <c r="DB528" i="3"/>
  <c r="L210" i="10" s="1"/>
  <c r="DC528" i="3"/>
  <c r="Q210" i="10" s="1"/>
  <c r="A529" i="3"/>
  <c r="CX529" i="3"/>
  <c r="CY529" i="3"/>
  <c r="CZ529" i="3"/>
  <c r="DA529" i="3"/>
  <c r="DB529" i="3"/>
  <c r="DC529" i="3"/>
  <c r="A530" i="3"/>
  <c r="CX530" i="3"/>
  <c r="CY530" i="3"/>
  <c r="CZ530" i="3"/>
  <c r="DA530" i="3"/>
  <c r="DB530" i="3"/>
  <c r="DC530" i="3"/>
  <c r="A531" i="3"/>
  <c r="CX531" i="3"/>
  <c r="CY531" i="3"/>
  <c r="CZ531" i="3"/>
  <c r="DA531" i="3"/>
  <c r="DB531" i="3"/>
  <c r="DC531" i="3"/>
  <c r="A532" i="3"/>
  <c r="CX532" i="3"/>
  <c r="CY532" i="3"/>
  <c r="CZ532" i="3"/>
  <c r="DA532" i="3"/>
  <c r="DB532" i="3"/>
  <c r="DC532" i="3"/>
  <c r="A533" i="3"/>
  <c r="CX533" i="3"/>
  <c r="CY533" i="3"/>
  <c r="CZ533" i="3"/>
  <c r="DA533" i="3"/>
  <c r="DB533" i="3"/>
  <c r="DC533" i="3"/>
  <c r="A534" i="3"/>
  <c r="CX534" i="3"/>
  <c r="CY534" i="3"/>
  <c r="CZ534" i="3"/>
  <c r="DA534" i="3"/>
  <c r="DB534" i="3"/>
  <c r="DC534" i="3"/>
  <c r="A535" i="3"/>
  <c r="CX535" i="3"/>
  <c r="CY535" i="3"/>
  <c r="CZ535" i="3"/>
  <c r="DA535" i="3"/>
  <c r="DB535" i="3"/>
  <c r="DC535" i="3"/>
  <c r="A536" i="3"/>
  <c r="CX536" i="3"/>
  <c r="CY536" i="3"/>
  <c r="CZ536" i="3"/>
  <c r="DA536" i="3"/>
  <c r="DB536" i="3"/>
  <c r="DC536" i="3"/>
  <c r="A537" i="3"/>
  <c r="CX537" i="3"/>
  <c r="CY537" i="3"/>
  <c r="CZ537" i="3"/>
  <c r="DA537" i="3"/>
  <c r="DB537" i="3"/>
  <c r="DC537" i="3"/>
  <c r="A538" i="3"/>
  <c r="CX538" i="3"/>
  <c r="CY538" i="3"/>
  <c r="CZ538" i="3"/>
  <c r="DA538" i="3"/>
  <c r="DB538" i="3"/>
  <c r="DC538" i="3"/>
  <c r="A539" i="3"/>
  <c r="CX539" i="3"/>
  <c r="CY539" i="3"/>
  <c r="CZ539" i="3"/>
  <c r="DA539" i="3"/>
  <c r="DB539" i="3"/>
  <c r="L230" i="10" s="1"/>
  <c r="DC539" i="3"/>
  <c r="Q230" i="10" s="1"/>
  <c r="A540" i="3"/>
  <c r="CX540" i="3"/>
  <c r="CY540" i="3"/>
  <c r="CZ540" i="3"/>
  <c r="DA540" i="3"/>
  <c r="DB540" i="3"/>
  <c r="DC540" i="3"/>
  <c r="A541" i="3"/>
  <c r="CX541" i="3"/>
  <c r="CY541" i="3"/>
  <c r="CZ541" i="3"/>
  <c r="DA541" i="3"/>
  <c r="DB541" i="3"/>
  <c r="L229" i="10" s="1"/>
  <c r="DC541" i="3"/>
  <c r="Q229" i="10" s="1"/>
  <c r="A542" i="3"/>
  <c r="CX542" i="3"/>
  <c r="CY542" i="3"/>
  <c r="CZ542" i="3"/>
  <c r="DA542" i="3"/>
  <c r="DB542" i="3"/>
  <c r="L228" i="10" s="1"/>
  <c r="DC542" i="3"/>
  <c r="Q228" i="10" s="1"/>
  <c r="A543" i="3"/>
  <c r="CX543" i="3"/>
  <c r="CY543" i="3"/>
  <c r="CZ543" i="3"/>
  <c r="DA543" i="3"/>
  <c r="DB543" i="3"/>
  <c r="L227" i="10" s="1"/>
  <c r="DC543" i="3"/>
  <c r="Q227" i="10" s="1"/>
  <c r="A544" i="3"/>
  <c r="CX544" i="3"/>
  <c r="CY544" i="3"/>
  <c r="CZ544" i="3"/>
  <c r="DA544" i="3"/>
  <c r="DB544" i="3"/>
  <c r="L226" i="10" s="1"/>
  <c r="DC544" i="3"/>
  <c r="Q226" i="10" s="1"/>
  <c r="A545" i="3"/>
  <c r="CX545" i="3"/>
  <c r="CY545" i="3"/>
  <c r="CZ545" i="3"/>
  <c r="DA545" i="3"/>
  <c r="DB545" i="3"/>
  <c r="L225" i="10" s="1"/>
  <c r="DC545" i="3"/>
  <c r="Q225" i="10" s="1"/>
  <c r="A546" i="3"/>
  <c r="CX546" i="3"/>
  <c r="CY546" i="3"/>
  <c r="CZ546" i="3"/>
  <c r="DA546" i="3"/>
  <c r="DB546" i="3"/>
  <c r="L224" i="10" s="1"/>
  <c r="DC546" i="3"/>
  <c r="Q224" i="10" s="1"/>
  <c r="A547" i="3"/>
  <c r="CX547" i="3"/>
  <c r="CY547" i="3"/>
  <c r="CZ547" i="3"/>
  <c r="DA547" i="3"/>
  <c r="DB547" i="3"/>
  <c r="L223" i="10" s="1"/>
  <c r="DC547" i="3"/>
  <c r="Q223" i="10" s="1"/>
  <c r="A548" i="3"/>
  <c r="CX548" i="3"/>
  <c r="CY548" i="3"/>
  <c r="CZ548" i="3"/>
  <c r="DA548" i="3"/>
  <c r="DB548" i="3"/>
  <c r="L222" i="10" s="1"/>
  <c r="DC548" i="3"/>
  <c r="Q222" i="10" s="1"/>
  <c r="A549" i="3"/>
  <c r="CX549" i="3"/>
  <c r="CY549" i="3"/>
  <c r="CZ549" i="3"/>
  <c r="DA549" i="3"/>
  <c r="DB549" i="3"/>
  <c r="DC549" i="3"/>
  <c r="A550" i="3"/>
  <c r="CX550" i="3"/>
  <c r="CY550" i="3"/>
  <c r="CZ550" i="3"/>
  <c r="DA550" i="3"/>
  <c r="DB550" i="3"/>
  <c r="DC550" i="3"/>
  <c r="A551" i="3"/>
  <c r="CX551" i="3"/>
  <c r="CY551" i="3"/>
  <c r="CZ551" i="3"/>
  <c r="DA551" i="3"/>
  <c r="DB551" i="3"/>
  <c r="DC551" i="3"/>
  <c r="A552" i="3"/>
  <c r="CX552" i="3"/>
  <c r="CY552" i="3"/>
  <c r="CZ552" i="3"/>
  <c r="DA552" i="3"/>
  <c r="DB552" i="3"/>
  <c r="DC552" i="3"/>
  <c r="A553" i="3"/>
  <c r="CX553" i="3"/>
  <c r="CY553" i="3"/>
  <c r="CZ553" i="3"/>
  <c r="DA553" i="3"/>
  <c r="DB553" i="3"/>
  <c r="DC553" i="3"/>
  <c r="A554" i="3"/>
  <c r="CX554" i="3"/>
  <c r="CY554" i="3"/>
  <c r="CZ554" i="3"/>
  <c r="DA554" i="3"/>
  <c r="DB554" i="3"/>
  <c r="DC554" i="3"/>
  <c r="A555" i="3"/>
  <c r="CX555" i="3"/>
  <c r="CY555" i="3"/>
  <c r="CZ555" i="3"/>
  <c r="DA555" i="3"/>
  <c r="DB555" i="3"/>
  <c r="DC555" i="3"/>
  <c r="A556" i="3"/>
  <c r="CX556" i="3"/>
  <c r="CY556" i="3"/>
  <c r="CZ556" i="3"/>
  <c r="DA556" i="3"/>
  <c r="DB556" i="3"/>
  <c r="DC556" i="3"/>
  <c r="A557" i="3"/>
  <c r="CX557" i="3"/>
  <c r="CY557" i="3"/>
  <c r="CZ557" i="3"/>
  <c r="DA557" i="3"/>
  <c r="DB557" i="3"/>
  <c r="DC557" i="3"/>
  <c r="A558" i="3"/>
  <c r="CX558" i="3"/>
  <c r="CY558" i="3"/>
  <c r="CZ558" i="3"/>
  <c r="DA558" i="3"/>
  <c r="DB558" i="3"/>
  <c r="DC558" i="3"/>
  <c r="A559" i="3"/>
  <c r="CX559" i="3"/>
  <c r="CY559" i="3"/>
  <c r="CZ559" i="3"/>
  <c r="DA559" i="3"/>
  <c r="DB559" i="3"/>
  <c r="DC559" i="3"/>
  <c r="A560" i="3"/>
  <c r="CX560" i="3"/>
  <c r="CY560" i="3"/>
  <c r="CZ560" i="3"/>
  <c r="DA560" i="3"/>
  <c r="DB560" i="3"/>
  <c r="DC560" i="3"/>
  <c r="A561" i="3"/>
  <c r="CX561" i="3"/>
  <c r="CY561" i="3"/>
  <c r="CZ561" i="3"/>
  <c r="DA561" i="3"/>
  <c r="DB561" i="3"/>
  <c r="L241" i="10" s="1"/>
  <c r="DC561" i="3"/>
  <c r="Q241" i="10" s="1"/>
  <c r="A562" i="3"/>
  <c r="CX562" i="3"/>
  <c r="CY562" i="3"/>
  <c r="CZ562" i="3"/>
  <c r="DA562" i="3"/>
  <c r="DB562" i="3"/>
  <c r="DC562" i="3"/>
  <c r="A563" i="3"/>
  <c r="CX563" i="3"/>
  <c r="CY563" i="3"/>
  <c r="CZ563" i="3"/>
  <c r="DA563" i="3"/>
  <c r="DB563" i="3"/>
  <c r="L240" i="10" s="1"/>
  <c r="DC563" i="3"/>
  <c r="Q240" i="10" s="1"/>
  <c r="A564" i="3"/>
  <c r="CX564" i="3"/>
  <c r="CY564" i="3"/>
  <c r="CZ564" i="3"/>
  <c r="DA564" i="3"/>
  <c r="DB564" i="3"/>
  <c r="L239" i="10" s="1"/>
  <c r="DC564" i="3"/>
  <c r="Q239" i="10" s="1"/>
  <c r="A565" i="3"/>
  <c r="CX565" i="3"/>
  <c r="CY565" i="3"/>
  <c r="CZ565" i="3"/>
  <c r="DA565" i="3"/>
  <c r="DB565" i="3"/>
  <c r="L238" i="10" s="1"/>
  <c r="DC565" i="3"/>
  <c r="Q238" i="10" s="1"/>
  <c r="A566" i="3"/>
  <c r="CX566" i="3"/>
  <c r="CY566" i="3"/>
  <c r="CZ566" i="3"/>
  <c r="DA566" i="3"/>
  <c r="DB566" i="3"/>
  <c r="L237" i="10" s="1"/>
  <c r="DC566" i="3"/>
  <c r="Q237" i="10" s="1"/>
  <c r="A567" i="3"/>
  <c r="CX567" i="3"/>
  <c r="CY567" i="3"/>
  <c r="CZ567" i="3"/>
  <c r="DA567" i="3"/>
  <c r="DB567" i="3"/>
  <c r="L236" i="10" s="1"/>
  <c r="DC567" i="3"/>
  <c r="Q236" i="10" s="1"/>
  <c r="A568" i="3"/>
  <c r="CX568" i="3"/>
  <c r="CY568" i="3"/>
  <c r="CZ568" i="3"/>
  <c r="DA568" i="3"/>
  <c r="DB568" i="3"/>
  <c r="L235" i="10" s="1"/>
  <c r="DC568" i="3"/>
  <c r="Q235" i="10" s="1"/>
  <c r="A569" i="3"/>
  <c r="CX569" i="3"/>
  <c r="CY569" i="3"/>
  <c r="CZ569" i="3"/>
  <c r="DA569" i="3"/>
  <c r="DB569" i="3"/>
  <c r="L234" i="10" s="1"/>
  <c r="DC569" i="3"/>
  <c r="Q234" i="10" s="1"/>
  <c r="A570" i="3"/>
  <c r="CX570" i="3"/>
  <c r="CY570" i="3"/>
  <c r="CZ570" i="3"/>
  <c r="DA570" i="3"/>
  <c r="DB570" i="3"/>
  <c r="L233" i="10" s="1"/>
  <c r="DC570" i="3"/>
  <c r="Q233" i="10" s="1"/>
  <c r="A571" i="3"/>
  <c r="CX571" i="3"/>
  <c r="CY571" i="3"/>
  <c r="CZ571" i="3"/>
  <c r="DA571" i="3"/>
  <c r="DB571" i="3"/>
  <c r="L232" i="10" s="1"/>
  <c r="DC571" i="3"/>
  <c r="Q232" i="10" s="1"/>
  <c r="A572" i="3"/>
  <c r="CX572" i="3"/>
  <c r="CY572" i="3"/>
  <c r="CZ572" i="3"/>
  <c r="DA572" i="3"/>
  <c r="DB572" i="3"/>
  <c r="L231" i="10" s="1"/>
  <c r="DC572" i="3"/>
  <c r="Q231" i="10" s="1"/>
  <c r="A573" i="3"/>
  <c r="I158" i="1"/>
  <c r="CY573" i="3"/>
  <c r="CZ573" i="3"/>
  <c r="DA573" i="3"/>
  <c r="DB573" i="3"/>
  <c r="DC573" i="3"/>
  <c r="A574" i="3"/>
  <c r="CX574" i="3"/>
  <c r="CY574" i="3"/>
  <c r="CZ574" i="3"/>
  <c r="DA574" i="3"/>
  <c r="DB574" i="3"/>
  <c r="DC574" i="3"/>
  <c r="A575" i="3"/>
  <c r="CX575" i="3"/>
  <c r="CY575" i="3"/>
  <c r="CZ575" i="3"/>
  <c r="DA575" i="3"/>
  <c r="DB575" i="3"/>
  <c r="DC575" i="3"/>
  <c r="A576" i="3"/>
  <c r="CX576" i="3"/>
  <c r="CY576" i="3"/>
  <c r="CZ576" i="3"/>
  <c r="DA576" i="3"/>
  <c r="DB576" i="3"/>
  <c r="DC576" i="3"/>
  <c r="A577" i="3"/>
  <c r="CX577" i="3"/>
  <c r="CY577" i="3"/>
  <c r="CZ577" i="3"/>
  <c r="DA577" i="3"/>
  <c r="DB577" i="3"/>
  <c r="DC577" i="3"/>
  <c r="A578" i="3"/>
  <c r="CX578" i="3"/>
  <c r="CY578" i="3"/>
  <c r="CZ578" i="3"/>
  <c r="DA578" i="3"/>
  <c r="DB578" i="3"/>
  <c r="DC578" i="3"/>
  <c r="A579" i="3"/>
  <c r="CX579" i="3"/>
  <c r="CY579" i="3"/>
  <c r="CZ579" i="3"/>
  <c r="DA579" i="3"/>
  <c r="DB579" i="3"/>
  <c r="DC579" i="3"/>
  <c r="A580" i="3"/>
  <c r="CX580" i="3"/>
  <c r="CY580" i="3"/>
  <c r="CZ580" i="3"/>
  <c r="DA580" i="3"/>
  <c r="DB580" i="3"/>
  <c r="DC580" i="3"/>
  <c r="A581" i="3"/>
  <c r="CX581" i="3"/>
  <c r="CY581" i="3"/>
  <c r="CZ581" i="3"/>
  <c r="DA581" i="3"/>
  <c r="DB581" i="3"/>
  <c r="DC581" i="3"/>
  <c r="A582" i="3"/>
  <c r="CX582" i="3"/>
  <c r="CY582" i="3"/>
  <c r="CZ582" i="3"/>
  <c r="DA582" i="3"/>
  <c r="DB582" i="3"/>
  <c r="DC582" i="3"/>
  <c r="A583" i="3"/>
  <c r="CX583" i="3"/>
  <c r="CY583" i="3"/>
  <c r="CZ583" i="3"/>
  <c r="DA583" i="3"/>
  <c r="DB583" i="3"/>
  <c r="DC583" i="3"/>
  <c r="A584" i="3"/>
  <c r="I159" i="1"/>
  <c r="CX584" i="3"/>
  <c r="CY584" i="3"/>
  <c r="CZ584" i="3"/>
  <c r="DA584" i="3"/>
  <c r="DB584" i="3"/>
  <c r="L251" i="10" s="1"/>
  <c r="DC584" i="3"/>
  <c r="Q251" i="10" s="1"/>
  <c r="A585" i="3"/>
  <c r="CX585" i="3"/>
  <c r="CY585" i="3"/>
  <c r="CZ585" i="3"/>
  <c r="DA585" i="3"/>
  <c r="DB585" i="3"/>
  <c r="DC585" i="3"/>
  <c r="A586" i="3"/>
  <c r="CX586" i="3"/>
  <c r="CY586" i="3"/>
  <c r="CZ586" i="3"/>
  <c r="DA586" i="3"/>
  <c r="DB586" i="3"/>
  <c r="L250" i="10" s="1"/>
  <c r="DC586" i="3"/>
  <c r="Q250" i="10" s="1"/>
  <c r="A587" i="3"/>
  <c r="CX587" i="3"/>
  <c r="CY587" i="3"/>
  <c r="CZ587" i="3"/>
  <c r="DA587" i="3"/>
  <c r="DB587" i="3"/>
  <c r="L249" i="10" s="1"/>
  <c r="DC587" i="3"/>
  <c r="Q249" i="10" s="1"/>
  <c r="A588" i="3"/>
  <c r="CX588" i="3"/>
  <c r="CY588" i="3"/>
  <c r="CZ588" i="3"/>
  <c r="DA588" i="3"/>
  <c r="DB588" i="3"/>
  <c r="L248" i="10" s="1"/>
  <c r="DC588" i="3"/>
  <c r="Q248" i="10" s="1"/>
  <c r="A589" i="3"/>
  <c r="CX589" i="3"/>
  <c r="CY589" i="3"/>
  <c r="CZ589" i="3"/>
  <c r="DA589" i="3"/>
  <c r="DB589" i="3"/>
  <c r="L247" i="10" s="1"/>
  <c r="DC589" i="3"/>
  <c r="Q247" i="10" s="1"/>
  <c r="A590" i="3"/>
  <c r="CX590" i="3"/>
  <c r="CY590" i="3"/>
  <c r="CZ590" i="3"/>
  <c r="DA590" i="3"/>
  <c r="DB590" i="3"/>
  <c r="L246" i="10" s="1"/>
  <c r="DC590" i="3"/>
  <c r="Q246" i="10" s="1"/>
  <c r="A591" i="3"/>
  <c r="CX591" i="3"/>
  <c r="CY591" i="3"/>
  <c r="CZ591" i="3"/>
  <c r="DA591" i="3"/>
  <c r="DB591" i="3"/>
  <c r="L245" i="10" s="1"/>
  <c r="DC591" i="3"/>
  <c r="Q245" i="10" s="1"/>
  <c r="A592" i="3"/>
  <c r="CX592" i="3"/>
  <c r="CY592" i="3"/>
  <c r="CZ592" i="3"/>
  <c r="DA592" i="3"/>
  <c r="DB592" i="3"/>
  <c r="L244" i="10" s="1"/>
  <c r="DC592" i="3"/>
  <c r="Q244" i="10" s="1"/>
  <c r="A593" i="3"/>
  <c r="CX593" i="3"/>
  <c r="CY593" i="3"/>
  <c r="CZ593" i="3"/>
  <c r="DA593" i="3"/>
  <c r="DB593" i="3"/>
  <c r="L243" i="10" s="1"/>
  <c r="DC593" i="3"/>
  <c r="Q243" i="10" s="1"/>
  <c r="A594" i="3"/>
  <c r="CX594" i="3"/>
  <c r="CY594" i="3"/>
  <c r="CZ594" i="3"/>
  <c r="DA594" i="3"/>
  <c r="DB594" i="3"/>
  <c r="L242" i="10" s="1"/>
  <c r="DC594" i="3"/>
  <c r="Q242" i="10" s="1"/>
  <c r="A595" i="3"/>
  <c r="CX595" i="3"/>
  <c r="CY595" i="3"/>
  <c r="CZ595" i="3"/>
  <c r="DA595" i="3"/>
  <c r="DB595" i="3"/>
  <c r="DC595" i="3"/>
  <c r="A596" i="3"/>
  <c r="CX596" i="3"/>
  <c r="CY596" i="3"/>
  <c r="CZ596" i="3"/>
  <c r="DA596" i="3"/>
  <c r="DB596" i="3"/>
  <c r="DC596" i="3"/>
  <c r="A597" i="3"/>
  <c r="CX597" i="3"/>
  <c r="CY597" i="3"/>
  <c r="CZ597" i="3"/>
  <c r="DA597" i="3"/>
  <c r="DB597" i="3"/>
  <c r="DC597" i="3"/>
  <c r="A598" i="3"/>
  <c r="CX598" i="3"/>
  <c r="CY598" i="3"/>
  <c r="CZ598" i="3"/>
  <c r="DA598" i="3"/>
  <c r="DB598" i="3"/>
  <c r="DC598" i="3"/>
  <c r="A599" i="3"/>
  <c r="CX599" i="3"/>
  <c r="CY599" i="3"/>
  <c r="CZ599" i="3"/>
  <c r="DA599" i="3"/>
  <c r="DB599" i="3"/>
  <c r="DC599" i="3"/>
  <c r="A600" i="3"/>
  <c r="CX600" i="3"/>
  <c r="CY600" i="3"/>
  <c r="CZ600" i="3"/>
  <c r="DA600" i="3"/>
  <c r="DB600" i="3"/>
  <c r="DC600" i="3"/>
  <c r="A601" i="3"/>
  <c r="CX601" i="3"/>
  <c r="CY601" i="3"/>
  <c r="CZ601" i="3"/>
  <c r="DA601" i="3"/>
  <c r="DB601" i="3"/>
  <c r="DC601" i="3"/>
  <c r="A602" i="3"/>
  <c r="CX602" i="3"/>
  <c r="CY602" i="3"/>
  <c r="CZ602" i="3"/>
  <c r="DA602" i="3"/>
  <c r="DB602" i="3"/>
  <c r="DC602" i="3"/>
  <c r="A603" i="3"/>
  <c r="CX603" i="3"/>
  <c r="CY603" i="3"/>
  <c r="CZ603" i="3"/>
  <c r="DA603" i="3"/>
  <c r="DB603" i="3"/>
  <c r="DC603" i="3"/>
  <c r="A604" i="3"/>
  <c r="CX604" i="3"/>
  <c r="CY604" i="3"/>
  <c r="CZ604" i="3"/>
  <c r="DA604" i="3"/>
  <c r="DB604" i="3"/>
  <c r="DC604" i="3"/>
  <c r="A605" i="3"/>
  <c r="CX605" i="3"/>
  <c r="CY605" i="3"/>
  <c r="CZ605" i="3"/>
  <c r="DA605" i="3"/>
  <c r="DB605" i="3"/>
  <c r="DC605" i="3"/>
  <c r="A606" i="3"/>
  <c r="CX606" i="3"/>
  <c r="CY606" i="3"/>
  <c r="CZ606" i="3"/>
  <c r="DA606" i="3"/>
  <c r="DB606" i="3"/>
  <c r="L262" i="10" s="1"/>
  <c r="DC606" i="3"/>
  <c r="Q262" i="10" s="1"/>
  <c r="A607" i="3"/>
  <c r="CX607" i="3"/>
  <c r="CY607" i="3"/>
  <c r="CZ607" i="3"/>
  <c r="DA607" i="3"/>
  <c r="DB607" i="3"/>
  <c r="DC607" i="3"/>
  <c r="A608" i="3"/>
  <c r="CX608" i="3"/>
  <c r="CY608" i="3"/>
  <c r="CZ608" i="3"/>
  <c r="DA608" i="3"/>
  <c r="DB608" i="3"/>
  <c r="L261" i="10" s="1"/>
  <c r="DC608" i="3"/>
  <c r="Q261" i="10" s="1"/>
  <c r="A609" i="3"/>
  <c r="CX609" i="3"/>
  <c r="CY609" i="3"/>
  <c r="CZ609" i="3"/>
  <c r="DA609" i="3"/>
  <c r="DB609" i="3"/>
  <c r="L260" i="10" s="1"/>
  <c r="DC609" i="3"/>
  <c r="Q260" i="10" s="1"/>
  <c r="A610" i="3"/>
  <c r="CX610" i="3"/>
  <c r="CY610" i="3"/>
  <c r="CZ610" i="3"/>
  <c r="DA610" i="3"/>
  <c r="DB610" i="3"/>
  <c r="L259" i="10" s="1"/>
  <c r="DC610" i="3"/>
  <c r="Q259" i="10" s="1"/>
  <c r="A611" i="3"/>
  <c r="CX611" i="3"/>
  <c r="CY611" i="3"/>
  <c r="CZ611" i="3"/>
  <c r="DA611" i="3"/>
  <c r="DB611" i="3"/>
  <c r="L258" i="10" s="1"/>
  <c r="DC611" i="3"/>
  <c r="Q258" i="10" s="1"/>
  <c r="A612" i="3"/>
  <c r="CX612" i="3"/>
  <c r="CY612" i="3"/>
  <c r="CZ612" i="3"/>
  <c r="DA612" i="3"/>
  <c r="DB612" i="3"/>
  <c r="L257" i="10" s="1"/>
  <c r="DC612" i="3"/>
  <c r="Q257" i="10" s="1"/>
  <c r="A613" i="3"/>
  <c r="CX613" i="3"/>
  <c r="CY613" i="3"/>
  <c r="CZ613" i="3"/>
  <c r="DA613" i="3"/>
  <c r="DB613" i="3"/>
  <c r="L256" i="10" s="1"/>
  <c r="DC613" i="3"/>
  <c r="Q256" i="10" s="1"/>
  <c r="A614" i="3"/>
  <c r="CX614" i="3"/>
  <c r="CY614" i="3"/>
  <c r="CZ614" i="3"/>
  <c r="DA614" i="3"/>
  <c r="DB614" i="3"/>
  <c r="L255" i="10" s="1"/>
  <c r="DC614" i="3"/>
  <c r="Q255" i="10" s="1"/>
  <c r="A615" i="3"/>
  <c r="CX615" i="3"/>
  <c r="CY615" i="3"/>
  <c r="CZ615" i="3"/>
  <c r="DA615" i="3"/>
  <c r="DB615" i="3"/>
  <c r="L254" i="10" s="1"/>
  <c r="DC615" i="3"/>
  <c r="Q254" i="10" s="1"/>
  <c r="A616" i="3"/>
  <c r="CX616" i="3"/>
  <c r="CY616" i="3"/>
  <c r="CZ616" i="3"/>
  <c r="DA616" i="3"/>
  <c r="DB616" i="3"/>
  <c r="L253" i="10" s="1"/>
  <c r="DC616" i="3"/>
  <c r="Q253" i="10" s="1"/>
  <c r="A617" i="3"/>
  <c r="CX617" i="3"/>
  <c r="CY617" i="3"/>
  <c r="CZ617" i="3"/>
  <c r="DA617" i="3"/>
  <c r="DB617" i="3"/>
  <c r="DC617" i="3"/>
  <c r="A618" i="3"/>
  <c r="CX618" i="3"/>
  <c r="CY618" i="3"/>
  <c r="CZ618" i="3"/>
  <c r="DA618" i="3"/>
  <c r="DB618" i="3"/>
  <c r="DC618" i="3"/>
  <c r="A619" i="3"/>
  <c r="CX619" i="3"/>
  <c r="CY619" i="3"/>
  <c r="CZ619" i="3"/>
  <c r="DA619" i="3"/>
  <c r="DB619" i="3"/>
  <c r="DC619" i="3"/>
  <c r="A620" i="3"/>
  <c r="CX620" i="3"/>
  <c r="CY620" i="3"/>
  <c r="CZ620" i="3"/>
  <c r="DA620" i="3"/>
  <c r="DB620" i="3"/>
  <c r="DC620" i="3"/>
  <c r="A621" i="3"/>
  <c r="CX621" i="3"/>
  <c r="CY621" i="3"/>
  <c r="CZ621" i="3"/>
  <c r="DA621" i="3"/>
  <c r="DB621" i="3"/>
  <c r="DC621" i="3"/>
  <c r="A622" i="3"/>
  <c r="CX622" i="3"/>
  <c r="CY622" i="3"/>
  <c r="CZ622" i="3"/>
  <c r="DA622" i="3"/>
  <c r="DB622" i="3"/>
  <c r="DC622" i="3"/>
  <c r="A623" i="3"/>
  <c r="CX623" i="3"/>
  <c r="CY623" i="3"/>
  <c r="CZ623" i="3"/>
  <c r="DA623" i="3"/>
  <c r="DB623" i="3"/>
  <c r="DC623" i="3"/>
  <c r="A624" i="3"/>
  <c r="CX624" i="3"/>
  <c r="CY624" i="3"/>
  <c r="CZ624" i="3"/>
  <c r="DA624" i="3"/>
  <c r="DB624" i="3"/>
  <c r="DC624" i="3"/>
  <c r="A625" i="3"/>
  <c r="CX625" i="3"/>
  <c r="CY625" i="3"/>
  <c r="CZ625" i="3"/>
  <c r="DA625" i="3"/>
  <c r="DB625" i="3"/>
  <c r="L270" i="10" s="1"/>
  <c r="DC625" i="3"/>
  <c r="Q270" i="10" s="1"/>
  <c r="A626" i="3"/>
  <c r="CX626" i="3"/>
  <c r="CY626" i="3"/>
  <c r="CZ626" i="3"/>
  <c r="DA626" i="3"/>
  <c r="DB626" i="3"/>
  <c r="DC626" i="3"/>
  <c r="A627" i="3"/>
  <c r="CX627" i="3"/>
  <c r="CY627" i="3"/>
  <c r="CZ627" i="3"/>
  <c r="DA627" i="3"/>
  <c r="DB627" i="3"/>
  <c r="L269" i="10" s="1"/>
  <c r="DC627" i="3"/>
  <c r="Q269" i="10" s="1"/>
  <c r="A628" i="3"/>
  <c r="CX628" i="3"/>
  <c r="CY628" i="3"/>
  <c r="CZ628" i="3"/>
  <c r="DA628" i="3"/>
  <c r="DB628" i="3"/>
  <c r="L268" i="10" s="1"/>
  <c r="DC628" i="3"/>
  <c r="Q268" i="10" s="1"/>
  <c r="A629" i="3"/>
  <c r="CX629" i="3"/>
  <c r="CY629" i="3"/>
  <c r="CZ629" i="3"/>
  <c r="DA629" i="3"/>
  <c r="DB629" i="3"/>
  <c r="L267" i="10" s="1"/>
  <c r="DC629" i="3"/>
  <c r="Q267" i="10" s="1"/>
  <c r="A630" i="3"/>
  <c r="CX630" i="3"/>
  <c r="CY630" i="3"/>
  <c r="CZ630" i="3"/>
  <c r="DA630" i="3"/>
  <c r="DB630" i="3"/>
  <c r="L266" i="10" s="1"/>
  <c r="DC630" i="3"/>
  <c r="Q266" i="10" s="1"/>
  <c r="A631" i="3"/>
  <c r="CX631" i="3"/>
  <c r="CY631" i="3"/>
  <c r="CZ631" i="3"/>
  <c r="DA631" i="3"/>
  <c r="DB631" i="3"/>
  <c r="L265" i="10" s="1"/>
  <c r="DC631" i="3"/>
  <c r="Q265" i="10" s="1"/>
  <c r="A632" i="3"/>
  <c r="CX632" i="3"/>
  <c r="CY632" i="3"/>
  <c r="CZ632" i="3"/>
  <c r="DA632" i="3"/>
  <c r="DB632" i="3"/>
  <c r="L264" i="10" s="1"/>
  <c r="DC632" i="3"/>
  <c r="Q264" i="10" s="1"/>
  <c r="A633" i="3"/>
  <c r="CX633" i="3"/>
  <c r="CY633" i="3"/>
  <c r="CZ633" i="3"/>
  <c r="DA633" i="3"/>
  <c r="DB633" i="3"/>
  <c r="DC633" i="3"/>
  <c r="A634" i="3"/>
  <c r="CX634" i="3"/>
  <c r="CY634" i="3"/>
  <c r="CZ634" i="3"/>
  <c r="DA634" i="3"/>
  <c r="DB634" i="3"/>
  <c r="DC634" i="3"/>
  <c r="A635" i="3"/>
  <c r="CX635" i="3"/>
  <c r="CY635" i="3"/>
  <c r="CZ635" i="3"/>
  <c r="DA635" i="3"/>
  <c r="DB635" i="3"/>
  <c r="DC635" i="3"/>
  <c r="A636" i="3"/>
  <c r="CX636" i="3"/>
  <c r="CY636" i="3"/>
  <c r="CZ636" i="3"/>
  <c r="DA636" i="3"/>
  <c r="DB636" i="3"/>
  <c r="DC636" i="3"/>
  <c r="A637" i="3"/>
  <c r="CX637" i="3"/>
  <c r="CY637" i="3"/>
  <c r="CZ637" i="3"/>
  <c r="DA637" i="3"/>
  <c r="DB637" i="3"/>
  <c r="DC637" i="3"/>
  <c r="A638" i="3"/>
  <c r="CX638" i="3"/>
  <c r="CY638" i="3"/>
  <c r="CZ638" i="3"/>
  <c r="DA638" i="3"/>
  <c r="DB638" i="3"/>
  <c r="DC638" i="3"/>
  <c r="A639" i="3"/>
  <c r="CX639" i="3"/>
  <c r="CY639" i="3"/>
  <c r="CZ639" i="3"/>
  <c r="DA639" i="3"/>
  <c r="DB639" i="3"/>
  <c r="DC639" i="3"/>
  <c r="A640" i="3"/>
  <c r="CX640" i="3"/>
  <c r="CY640" i="3"/>
  <c r="CZ640" i="3"/>
  <c r="DA640" i="3"/>
  <c r="DB640" i="3"/>
  <c r="DC640" i="3"/>
  <c r="A641" i="3"/>
  <c r="CX641" i="3"/>
  <c r="CY641" i="3"/>
  <c r="CZ641" i="3"/>
  <c r="DA641" i="3"/>
  <c r="DB641" i="3"/>
  <c r="L278" i="10" s="1"/>
  <c r="DC641" i="3"/>
  <c r="Q278" i="10" s="1"/>
  <c r="A642" i="3"/>
  <c r="CX642" i="3"/>
  <c r="CY642" i="3"/>
  <c r="CZ642" i="3"/>
  <c r="DA642" i="3"/>
  <c r="DB642" i="3"/>
  <c r="DC642" i="3"/>
  <c r="A643" i="3"/>
  <c r="CX643" i="3"/>
  <c r="CY643" i="3"/>
  <c r="CZ643" i="3"/>
  <c r="DA643" i="3"/>
  <c r="DB643" i="3"/>
  <c r="L277" i="10" s="1"/>
  <c r="DC643" i="3"/>
  <c r="Q277" i="10" s="1"/>
  <c r="A644" i="3"/>
  <c r="CX644" i="3"/>
  <c r="CY644" i="3"/>
  <c r="CZ644" i="3"/>
  <c r="DA644" i="3"/>
  <c r="DB644" i="3"/>
  <c r="L276" i="10" s="1"/>
  <c r="DC644" i="3"/>
  <c r="Q276" i="10" s="1"/>
  <c r="A645" i="3"/>
  <c r="CX645" i="3"/>
  <c r="CY645" i="3"/>
  <c r="CZ645" i="3"/>
  <c r="DA645" i="3"/>
  <c r="DB645" i="3"/>
  <c r="L275" i="10" s="1"/>
  <c r="DC645" i="3"/>
  <c r="Q275" i="10" s="1"/>
  <c r="A646" i="3"/>
  <c r="CX646" i="3"/>
  <c r="CY646" i="3"/>
  <c r="CZ646" i="3"/>
  <c r="DA646" i="3"/>
  <c r="DB646" i="3"/>
  <c r="L274" i="10" s="1"/>
  <c r="DC646" i="3"/>
  <c r="Q274" i="10" s="1"/>
  <c r="A647" i="3"/>
  <c r="CX647" i="3"/>
  <c r="CY647" i="3"/>
  <c r="CZ647" i="3"/>
  <c r="DA647" i="3"/>
  <c r="DB647" i="3"/>
  <c r="L273" i="10" s="1"/>
  <c r="DC647" i="3"/>
  <c r="Q273" i="10" s="1"/>
  <c r="A648" i="3"/>
  <c r="CX648" i="3"/>
  <c r="CY648" i="3"/>
  <c r="CZ648" i="3"/>
  <c r="DA648" i="3"/>
  <c r="DB648" i="3"/>
  <c r="L272" i="10" s="1"/>
  <c r="DC648" i="3"/>
  <c r="Q272" i="10" s="1"/>
  <c r="A649" i="3"/>
  <c r="I172" i="1"/>
  <c r="CY649" i="3"/>
  <c r="CZ649" i="3"/>
  <c r="DA649" i="3"/>
  <c r="DB649" i="3"/>
  <c r="DC649" i="3"/>
  <c r="A650" i="3"/>
  <c r="CX650" i="3"/>
  <c r="CY650" i="3"/>
  <c r="CZ650" i="3"/>
  <c r="DA650" i="3"/>
  <c r="DB650" i="3"/>
  <c r="DC650" i="3"/>
  <c r="A651" i="3"/>
  <c r="CX651" i="3"/>
  <c r="CY651" i="3"/>
  <c r="CZ651" i="3"/>
  <c r="DA651" i="3"/>
  <c r="DB651" i="3"/>
  <c r="DC651" i="3"/>
  <c r="A652" i="3"/>
  <c r="CX652" i="3"/>
  <c r="CY652" i="3"/>
  <c r="CZ652" i="3"/>
  <c r="DA652" i="3"/>
  <c r="DB652" i="3"/>
  <c r="DC652" i="3"/>
  <c r="A653" i="3"/>
  <c r="CX653" i="3"/>
  <c r="CY653" i="3"/>
  <c r="CZ653" i="3"/>
  <c r="DA653" i="3"/>
  <c r="DB653" i="3"/>
  <c r="DC653" i="3"/>
  <c r="A654" i="3"/>
  <c r="I173" i="1"/>
  <c r="CY654" i="3"/>
  <c r="CZ654" i="3"/>
  <c r="DA654" i="3"/>
  <c r="DB654" i="3"/>
  <c r="L282" i="10" s="1"/>
  <c r="DC654" i="3"/>
  <c r="Q282" i="10" s="1"/>
  <c r="A655" i="3"/>
  <c r="CX655" i="3"/>
  <c r="CY655" i="3"/>
  <c r="CZ655" i="3"/>
  <c r="DA655" i="3"/>
  <c r="DB655" i="3"/>
  <c r="DC655" i="3"/>
  <c r="A656" i="3"/>
  <c r="CX656" i="3"/>
  <c r="CY656" i="3"/>
  <c r="CZ656" i="3"/>
  <c r="DA656" i="3"/>
  <c r="DB656" i="3"/>
  <c r="L281" i="10" s="1"/>
  <c r="DC656" i="3"/>
  <c r="Q281" i="10" s="1"/>
  <c r="A657" i="3"/>
  <c r="CX657" i="3"/>
  <c r="CY657" i="3"/>
  <c r="CZ657" i="3"/>
  <c r="DA657" i="3"/>
  <c r="DB657" i="3"/>
  <c r="L280" i="10" s="1"/>
  <c r="DC657" i="3"/>
  <c r="Q280" i="10" s="1"/>
  <c r="A658" i="3"/>
  <c r="CX658" i="3"/>
  <c r="CY658" i="3"/>
  <c r="CZ658" i="3"/>
  <c r="DA658" i="3"/>
  <c r="DB658" i="3"/>
  <c r="L279" i="10" s="1"/>
  <c r="DC658" i="3"/>
  <c r="Q279" i="10" s="1"/>
  <c r="A659" i="3"/>
  <c r="I174" i="1"/>
  <c r="CX659" i="3"/>
  <c r="CY659" i="3"/>
  <c r="CZ659" i="3"/>
  <c r="DA659" i="3"/>
  <c r="DB659" i="3"/>
  <c r="DC659" i="3"/>
  <c r="A660" i="3"/>
  <c r="CX660" i="3"/>
  <c r="CY660" i="3"/>
  <c r="CZ660" i="3"/>
  <c r="DA660" i="3"/>
  <c r="DB660" i="3"/>
  <c r="DC660" i="3"/>
  <c r="A661" i="3"/>
  <c r="CX661" i="3"/>
  <c r="CY661" i="3"/>
  <c r="CZ661" i="3"/>
  <c r="DA661" i="3"/>
  <c r="DB661" i="3"/>
  <c r="DC661" i="3"/>
  <c r="A662" i="3"/>
  <c r="CX662" i="3"/>
  <c r="CY662" i="3"/>
  <c r="CZ662" i="3"/>
  <c r="DA662" i="3"/>
  <c r="DB662" i="3"/>
  <c r="DC662" i="3"/>
  <c r="A663" i="3"/>
  <c r="CX663" i="3"/>
  <c r="CY663" i="3"/>
  <c r="CZ663" i="3"/>
  <c r="DA663" i="3"/>
  <c r="DB663" i="3"/>
  <c r="DC663" i="3"/>
  <c r="A664" i="3"/>
  <c r="I175" i="1"/>
  <c r="CX664" i="3"/>
  <c r="CY664" i="3"/>
  <c r="CZ664" i="3"/>
  <c r="DA664" i="3"/>
  <c r="DB664" i="3"/>
  <c r="L286" i="10" s="1"/>
  <c r="DC664" i="3"/>
  <c r="Q286" i="10" s="1"/>
  <c r="A665" i="3"/>
  <c r="CX665" i="3"/>
  <c r="CY665" i="3"/>
  <c r="CZ665" i="3"/>
  <c r="DA665" i="3"/>
  <c r="DB665" i="3"/>
  <c r="DC665" i="3"/>
  <c r="A666" i="3"/>
  <c r="CX666" i="3"/>
  <c r="CY666" i="3"/>
  <c r="CZ666" i="3"/>
  <c r="DA666" i="3"/>
  <c r="DB666" i="3"/>
  <c r="L285" i="10" s="1"/>
  <c r="DC666" i="3"/>
  <c r="Q285" i="10" s="1"/>
  <c r="A667" i="3"/>
  <c r="CX667" i="3"/>
  <c r="CY667" i="3"/>
  <c r="CZ667" i="3"/>
  <c r="DA667" i="3"/>
  <c r="DB667" i="3"/>
  <c r="L284" i="10" s="1"/>
  <c r="DC667" i="3"/>
  <c r="Q284" i="10" s="1"/>
  <c r="A668" i="3"/>
  <c r="CX668" i="3"/>
  <c r="CY668" i="3"/>
  <c r="CZ668" i="3"/>
  <c r="DA668" i="3"/>
  <c r="DB668" i="3"/>
  <c r="L283" i="10" s="1"/>
  <c r="DC668" i="3"/>
  <c r="Q283" i="10" s="1"/>
  <c r="A669" i="3"/>
  <c r="I176" i="1"/>
  <c r="CX669" i="3"/>
  <c r="CY669" i="3"/>
  <c r="CZ669" i="3"/>
  <c r="DA669" i="3"/>
  <c r="DB669" i="3"/>
  <c r="DC669" i="3"/>
  <c r="A670" i="3"/>
  <c r="CX670" i="3"/>
  <c r="CY670" i="3"/>
  <c r="CZ670" i="3"/>
  <c r="DA670" i="3"/>
  <c r="DB670" i="3"/>
  <c r="DC670" i="3"/>
  <c r="A671" i="3"/>
  <c r="CX671" i="3"/>
  <c r="CY671" i="3"/>
  <c r="CZ671" i="3"/>
  <c r="DA671" i="3"/>
  <c r="DB671" i="3"/>
  <c r="DC671" i="3"/>
  <c r="A672" i="3"/>
  <c r="CX672" i="3"/>
  <c r="CY672" i="3"/>
  <c r="CZ672" i="3"/>
  <c r="DA672" i="3"/>
  <c r="DB672" i="3"/>
  <c r="DC672" i="3"/>
  <c r="A673" i="3"/>
  <c r="CX673" i="3"/>
  <c r="CY673" i="3"/>
  <c r="CZ673" i="3"/>
  <c r="DA673" i="3"/>
  <c r="DB673" i="3"/>
  <c r="DC673" i="3"/>
  <c r="A674" i="3"/>
  <c r="CX674" i="3"/>
  <c r="CY674" i="3"/>
  <c r="CZ674" i="3"/>
  <c r="DA674" i="3"/>
  <c r="DB674" i="3"/>
  <c r="DC674" i="3"/>
  <c r="A675" i="3"/>
  <c r="CX675" i="3"/>
  <c r="CY675" i="3"/>
  <c r="CZ675" i="3"/>
  <c r="DA675" i="3"/>
  <c r="DB675" i="3"/>
  <c r="DC675" i="3"/>
  <c r="A676" i="3"/>
  <c r="CX676" i="3"/>
  <c r="CY676" i="3"/>
  <c r="CZ676" i="3"/>
  <c r="DA676" i="3"/>
  <c r="DB676" i="3"/>
  <c r="DC676" i="3"/>
  <c r="A677" i="3"/>
  <c r="I177" i="1"/>
  <c r="CX677" i="3" s="1"/>
  <c r="CY677" i="3"/>
  <c r="CZ677" i="3"/>
  <c r="DA677" i="3"/>
  <c r="DB677" i="3"/>
  <c r="L293" i="10" s="1"/>
  <c r="DC677" i="3"/>
  <c r="Q293" i="10" s="1"/>
  <c r="A678" i="3"/>
  <c r="CX678" i="3"/>
  <c r="CY678" i="3"/>
  <c r="CZ678" i="3"/>
  <c r="DA678" i="3"/>
  <c r="DB678" i="3"/>
  <c r="DC678" i="3"/>
  <c r="A679" i="3"/>
  <c r="CX679" i="3"/>
  <c r="CY679" i="3"/>
  <c r="CZ679" i="3"/>
  <c r="DA679" i="3"/>
  <c r="DB679" i="3"/>
  <c r="L292" i="10" s="1"/>
  <c r="DC679" i="3"/>
  <c r="Q292" i="10" s="1"/>
  <c r="A680" i="3"/>
  <c r="CX680" i="3"/>
  <c r="CY680" i="3"/>
  <c r="CZ680" i="3"/>
  <c r="DA680" i="3"/>
  <c r="DB680" i="3"/>
  <c r="L291" i="10" s="1"/>
  <c r="DC680" i="3"/>
  <c r="Q291" i="10" s="1"/>
  <c r="A681" i="3"/>
  <c r="CX681" i="3"/>
  <c r="CY681" i="3"/>
  <c r="CZ681" i="3"/>
  <c r="DA681" i="3"/>
  <c r="DB681" i="3"/>
  <c r="L290" i="10" s="1"/>
  <c r="DC681" i="3"/>
  <c r="Q290" i="10" s="1"/>
  <c r="A682" i="3"/>
  <c r="CX682" i="3"/>
  <c r="CY682" i="3"/>
  <c r="CZ682" i="3"/>
  <c r="DA682" i="3"/>
  <c r="DB682" i="3"/>
  <c r="L289" i="10" s="1"/>
  <c r="DC682" i="3"/>
  <c r="Q289" i="10" s="1"/>
  <c r="A683" i="3"/>
  <c r="CX683" i="3"/>
  <c r="CY683" i="3"/>
  <c r="CZ683" i="3"/>
  <c r="DA683" i="3"/>
  <c r="DB683" i="3"/>
  <c r="L288" i="10" s="1"/>
  <c r="DC683" i="3"/>
  <c r="Q288" i="10" s="1"/>
  <c r="A684" i="3"/>
  <c r="CX684" i="3"/>
  <c r="CY684" i="3"/>
  <c r="CZ684" i="3"/>
  <c r="DA684" i="3"/>
  <c r="DB684" i="3"/>
  <c r="L287" i="10" s="1"/>
  <c r="DC684" i="3"/>
  <c r="Q287" i="10" s="1"/>
  <c r="A685" i="3"/>
  <c r="I254" i="1"/>
  <c r="CY685" i="3"/>
  <c r="CZ685" i="3"/>
  <c r="DA685" i="3"/>
  <c r="DB685" i="3"/>
  <c r="DC685" i="3"/>
  <c r="A686" i="3"/>
  <c r="CX686" i="3"/>
  <c r="CY686" i="3"/>
  <c r="CZ686" i="3"/>
  <c r="DA686" i="3"/>
  <c r="DB686" i="3"/>
  <c r="DC686" i="3"/>
  <c r="A687" i="3"/>
  <c r="CX687" i="3"/>
  <c r="CY687" i="3"/>
  <c r="CZ687" i="3"/>
  <c r="DA687" i="3"/>
  <c r="DB687" i="3"/>
  <c r="DC687" i="3"/>
  <c r="A688" i="3"/>
  <c r="CX688" i="3"/>
  <c r="CY688" i="3"/>
  <c r="CZ688" i="3"/>
  <c r="DA688" i="3"/>
  <c r="DB688" i="3"/>
  <c r="DC688" i="3"/>
  <c r="A689" i="3"/>
  <c r="CX689" i="3"/>
  <c r="CY689" i="3"/>
  <c r="CZ689" i="3"/>
  <c r="DA689" i="3"/>
  <c r="DB689" i="3"/>
  <c r="DC689" i="3"/>
  <c r="A690" i="3"/>
  <c r="CX690" i="3"/>
  <c r="CY690" i="3"/>
  <c r="CZ690" i="3"/>
  <c r="DA690" i="3"/>
  <c r="DB690" i="3"/>
  <c r="DC690" i="3"/>
  <c r="A691" i="3"/>
  <c r="CX691" i="3"/>
  <c r="CY691" i="3"/>
  <c r="CZ691" i="3"/>
  <c r="DA691" i="3"/>
  <c r="DB691" i="3"/>
  <c r="DC691" i="3"/>
  <c r="A692" i="3"/>
  <c r="CX692" i="3"/>
  <c r="CY692" i="3"/>
  <c r="CZ692" i="3"/>
  <c r="DA692" i="3"/>
  <c r="DB692" i="3"/>
  <c r="DC692" i="3"/>
  <c r="A693" i="3"/>
  <c r="CX693" i="3"/>
  <c r="CY693" i="3"/>
  <c r="CZ693" i="3"/>
  <c r="DA693" i="3"/>
  <c r="DB693" i="3"/>
  <c r="DC693" i="3"/>
  <c r="A694" i="3"/>
  <c r="CX694" i="3"/>
  <c r="CY694" i="3"/>
  <c r="CZ694" i="3"/>
  <c r="DA694" i="3"/>
  <c r="DB694" i="3"/>
  <c r="DC694" i="3"/>
  <c r="A695" i="3"/>
  <c r="CX695" i="3"/>
  <c r="CY695" i="3"/>
  <c r="CZ695" i="3"/>
  <c r="DA695" i="3"/>
  <c r="DB695" i="3"/>
  <c r="DC695" i="3"/>
  <c r="A696" i="3"/>
  <c r="CX696" i="3"/>
  <c r="CY696" i="3"/>
  <c r="CZ696" i="3"/>
  <c r="DA696" i="3"/>
  <c r="DB696" i="3"/>
  <c r="DC696" i="3"/>
  <c r="A697" i="3"/>
  <c r="CX697" i="3"/>
  <c r="CY697" i="3"/>
  <c r="CZ697" i="3"/>
  <c r="DA697" i="3"/>
  <c r="DB697" i="3"/>
  <c r="DC697" i="3"/>
  <c r="A698" i="3"/>
  <c r="CX698" i="3"/>
  <c r="CY698" i="3"/>
  <c r="CZ698" i="3"/>
  <c r="DA698" i="3"/>
  <c r="DB698" i="3"/>
  <c r="DC698" i="3"/>
  <c r="A699" i="3"/>
  <c r="CX699" i="3"/>
  <c r="CY699" i="3"/>
  <c r="CZ699" i="3"/>
  <c r="DA699" i="3"/>
  <c r="DB699" i="3"/>
  <c r="DC699" i="3"/>
  <c r="A700" i="3"/>
  <c r="I255" i="1"/>
  <c r="CX700" i="3"/>
  <c r="CY700" i="3"/>
  <c r="CZ700" i="3"/>
  <c r="DA700" i="3"/>
  <c r="DB700" i="3"/>
  <c r="L310" i="10" s="1"/>
  <c r="DC700" i="3"/>
  <c r="Q310" i="10" s="1"/>
  <c r="A701" i="3"/>
  <c r="CX701" i="3"/>
  <c r="CY701" i="3"/>
  <c r="CZ701" i="3"/>
  <c r="DA701" i="3"/>
  <c r="DB701" i="3"/>
  <c r="DC701" i="3"/>
  <c r="A702" i="3"/>
  <c r="CX702" i="3"/>
  <c r="CY702" i="3"/>
  <c r="CZ702" i="3"/>
  <c r="DA702" i="3"/>
  <c r="DB702" i="3"/>
  <c r="L309" i="10" s="1"/>
  <c r="DC702" i="3"/>
  <c r="Q309" i="10" s="1"/>
  <c r="A703" i="3"/>
  <c r="CX703" i="3"/>
  <c r="CY703" i="3"/>
  <c r="CZ703" i="3"/>
  <c r="DA703" i="3"/>
  <c r="DB703" i="3"/>
  <c r="L308" i="10" s="1"/>
  <c r="DC703" i="3"/>
  <c r="Q308" i="10" s="1"/>
  <c r="A704" i="3"/>
  <c r="CX704" i="3"/>
  <c r="CY704" i="3"/>
  <c r="CZ704" i="3"/>
  <c r="DA704" i="3"/>
  <c r="DB704" i="3"/>
  <c r="L307" i="10" s="1"/>
  <c r="DC704" i="3"/>
  <c r="Q307" i="10" s="1"/>
  <c r="A705" i="3"/>
  <c r="CX705" i="3"/>
  <c r="CY705" i="3"/>
  <c r="CZ705" i="3"/>
  <c r="DA705" i="3"/>
  <c r="DB705" i="3"/>
  <c r="L306" i="10" s="1"/>
  <c r="DC705" i="3"/>
  <c r="Q306" i="10" s="1"/>
  <c r="A706" i="3"/>
  <c r="CX706" i="3"/>
  <c r="CY706" i="3"/>
  <c r="CZ706" i="3"/>
  <c r="DA706" i="3"/>
  <c r="DB706" i="3"/>
  <c r="L305" i="10" s="1"/>
  <c r="DC706" i="3"/>
  <c r="Q305" i="10" s="1"/>
  <c r="A707" i="3"/>
  <c r="CX707" i="3"/>
  <c r="CY707" i="3"/>
  <c r="CZ707" i="3"/>
  <c r="DA707" i="3"/>
  <c r="DB707" i="3"/>
  <c r="L304" i="10" s="1"/>
  <c r="DC707" i="3"/>
  <c r="Q304" i="10" s="1"/>
  <c r="A708" i="3"/>
  <c r="CX708" i="3"/>
  <c r="CY708" i="3"/>
  <c r="CZ708" i="3"/>
  <c r="DA708" i="3"/>
  <c r="DB708" i="3"/>
  <c r="L303" i="10" s="1"/>
  <c r="DC708" i="3"/>
  <c r="Q303" i="10" s="1"/>
  <c r="A709" i="3"/>
  <c r="CX709" i="3"/>
  <c r="CY709" i="3"/>
  <c r="CZ709" i="3"/>
  <c r="DA709" i="3"/>
  <c r="DB709" i="3"/>
  <c r="L302" i="10" s="1"/>
  <c r="DC709" i="3"/>
  <c r="Q302" i="10" s="1"/>
  <c r="A710" i="3"/>
  <c r="CX710" i="3"/>
  <c r="CY710" i="3"/>
  <c r="CZ710" i="3"/>
  <c r="DA710" i="3"/>
  <c r="DB710" i="3"/>
  <c r="L301" i="10" s="1"/>
  <c r="DC710" i="3"/>
  <c r="Q301" i="10" s="1"/>
  <c r="A711" i="3"/>
  <c r="CX711" i="3"/>
  <c r="CY711" i="3"/>
  <c r="CZ711" i="3"/>
  <c r="DA711" i="3"/>
  <c r="DB711" i="3"/>
  <c r="L300" i="10" s="1"/>
  <c r="DC711" i="3"/>
  <c r="Q300" i="10" s="1"/>
  <c r="A712" i="3"/>
  <c r="CX712" i="3"/>
  <c r="CY712" i="3"/>
  <c r="CZ712" i="3"/>
  <c r="DA712" i="3"/>
  <c r="DB712" i="3"/>
  <c r="L299" i="10" s="1"/>
  <c r="DC712" i="3"/>
  <c r="Q299" i="10" s="1"/>
  <c r="A713" i="3"/>
  <c r="CX713" i="3"/>
  <c r="CY713" i="3"/>
  <c r="CZ713" i="3"/>
  <c r="DA713" i="3"/>
  <c r="DB713" i="3"/>
  <c r="L298" i="10" s="1"/>
  <c r="DC713" i="3"/>
  <c r="Q298" i="10" s="1"/>
  <c r="A714" i="3"/>
  <c r="CX714" i="3"/>
  <c r="CY714" i="3"/>
  <c r="CZ714" i="3"/>
  <c r="DA714" i="3"/>
  <c r="DB714" i="3"/>
  <c r="L297" i="10" s="1"/>
  <c r="DC714" i="3"/>
  <c r="Q297" i="10" s="1"/>
  <c r="A715" i="3"/>
  <c r="I260" i="1"/>
  <c r="CX715" i="3"/>
  <c r="CY715" i="3"/>
  <c r="CZ715" i="3"/>
  <c r="DA715" i="3"/>
  <c r="DB715" i="3"/>
  <c r="DC715" i="3"/>
  <c r="A716" i="3"/>
  <c r="CX716" i="3"/>
  <c r="CY716" i="3"/>
  <c r="CZ716" i="3"/>
  <c r="DA716" i="3"/>
  <c r="DB716" i="3"/>
  <c r="DC716" i="3"/>
  <c r="A717" i="3"/>
  <c r="CX717" i="3"/>
  <c r="CY717" i="3"/>
  <c r="CZ717" i="3"/>
  <c r="DA717" i="3"/>
  <c r="DB717" i="3"/>
  <c r="DC717" i="3"/>
  <c r="A718" i="3"/>
  <c r="CX718" i="3"/>
  <c r="CY718" i="3"/>
  <c r="CZ718" i="3"/>
  <c r="DA718" i="3"/>
  <c r="DB718" i="3"/>
  <c r="DC718" i="3"/>
  <c r="A719" i="3"/>
  <c r="CX719" i="3"/>
  <c r="CY719" i="3"/>
  <c r="CZ719" i="3"/>
  <c r="DA719" i="3"/>
  <c r="DB719" i="3"/>
  <c r="DC719" i="3"/>
  <c r="A720" i="3"/>
  <c r="CX720" i="3"/>
  <c r="CY720" i="3"/>
  <c r="CZ720" i="3"/>
  <c r="DA720" i="3"/>
  <c r="DB720" i="3"/>
  <c r="DC720" i="3"/>
  <c r="A721" i="3"/>
  <c r="I261" i="1"/>
  <c r="C398" i="5" s="1"/>
  <c r="CY721" i="3"/>
  <c r="CZ721" i="3"/>
  <c r="DA721" i="3"/>
  <c r="DB721" i="3"/>
  <c r="L317" i="10" s="1"/>
  <c r="DC721" i="3"/>
  <c r="Q317" i="10" s="1"/>
  <c r="A722" i="3"/>
  <c r="CX722" i="3"/>
  <c r="CY722" i="3"/>
  <c r="CZ722" i="3"/>
  <c r="DA722" i="3"/>
  <c r="DB722" i="3"/>
  <c r="DC722" i="3"/>
  <c r="A723" i="3"/>
  <c r="CX723" i="3"/>
  <c r="CY723" i="3"/>
  <c r="CZ723" i="3"/>
  <c r="DA723" i="3"/>
  <c r="DB723" i="3"/>
  <c r="L316" i="10" s="1"/>
  <c r="DC723" i="3"/>
  <c r="Q316" i="10" s="1"/>
  <c r="A724" i="3"/>
  <c r="CX724" i="3"/>
  <c r="CY724" i="3"/>
  <c r="CZ724" i="3"/>
  <c r="DA724" i="3"/>
  <c r="DB724" i="3"/>
  <c r="L315" i="10" s="1"/>
  <c r="DC724" i="3"/>
  <c r="Q315" i="10" s="1"/>
  <c r="A725" i="3"/>
  <c r="CX725" i="3"/>
  <c r="CY725" i="3"/>
  <c r="CZ725" i="3"/>
  <c r="DA725" i="3"/>
  <c r="DB725" i="3"/>
  <c r="L314" i="10" s="1"/>
  <c r="DC725" i="3"/>
  <c r="Q314" i="10" s="1"/>
  <c r="A726" i="3"/>
  <c r="CX726" i="3"/>
  <c r="CY726" i="3"/>
  <c r="CZ726" i="3"/>
  <c r="DA726" i="3"/>
  <c r="DB726" i="3"/>
  <c r="L313" i="10" s="1"/>
  <c r="DC726" i="3"/>
  <c r="Q313" i="10" s="1"/>
  <c r="A727" i="3"/>
  <c r="CX727" i="3"/>
  <c r="CY727" i="3"/>
  <c r="CZ727" i="3"/>
  <c r="DA727" i="3"/>
  <c r="DB727" i="3"/>
  <c r="DC727" i="3"/>
  <c r="A728" i="3"/>
  <c r="CX728" i="3"/>
  <c r="CY728" i="3"/>
  <c r="CZ728" i="3"/>
  <c r="DA728" i="3"/>
  <c r="DB728" i="3"/>
  <c r="DC728" i="3"/>
  <c r="A729" i="3"/>
  <c r="CX729" i="3"/>
  <c r="CY729" i="3"/>
  <c r="CZ729" i="3"/>
  <c r="DA729" i="3"/>
  <c r="DB729" i="3"/>
  <c r="L321" i="10" s="1"/>
  <c r="DC729" i="3"/>
  <c r="Q321" i="10" s="1"/>
  <c r="A730" i="3"/>
  <c r="CX730" i="3"/>
  <c r="CY730" i="3"/>
  <c r="CZ730" i="3"/>
  <c r="DA730" i="3"/>
  <c r="DB730" i="3"/>
  <c r="L320" i="10" s="1"/>
  <c r="DC730" i="3"/>
  <c r="Q320" i="10" s="1"/>
  <c r="D12" i="1"/>
  <c r="B360" i="1"/>
  <c r="B18" i="1"/>
  <c r="C360" i="1"/>
  <c r="C18" i="1"/>
  <c r="D360" i="1"/>
  <c r="D18" i="1" s="1"/>
  <c r="E18" i="1"/>
  <c r="F360" i="1"/>
  <c r="F18" i="1" s="1"/>
  <c r="G360" i="1"/>
  <c r="A6" i="9" s="1"/>
  <c r="AC30" i="1"/>
  <c r="CQ30" i="1" s="1"/>
  <c r="P30" i="1" s="1"/>
  <c r="AC51" i="1" s="1"/>
  <c r="AE30" i="1"/>
  <c r="AD30" i="1"/>
  <c r="CR30" i="1" s="1"/>
  <c r="Q30" i="1" s="1"/>
  <c r="AF30" i="1"/>
  <c r="CT30" i="1"/>
  <c r="S30" i="1" s="1"/>
  <c r="CY30" i="1" s="1"/>
  <c r="X30" i="1" s="1"/>
  <c r="AC32" i="1"/>
  <c r="CQ32" i="1" s="1"/>
  <c r="P32" i="1" s="1"/>
  <c r="AE32" i="1"/>
  <c r="AD32" i="1"/>
  <c r="CR32" i="1" s="1"/>
  <c r="Q32" i="1" s="1"/>
  <c r="AF32" i="1"/>
  <c r="CT32" i="1"/>
  <c r="S32" i="1" s="1"/>
  <c r="AC34" i="1"/>
  <c r="CQ34" i="1" s="1"/>
  <c r="P34" i="1" s="1"/>
  <c r="AE34" i="1"/>
  <c r="AD34" i="1"/>
  <c r="CR34" i="1" s="1"/>
  <c r="Q34" i="1" s="1"/>
  <c r="AF34" i="1"/>
  <c r="CT34" i="1"/>
  <c r="S34" i="1" s="1"/>
  <c r="CY34" i="1" s="1"/>
  <c r="X34" i="1" s="1"/>
  <c r="AC36" i="1"/>
  <c r="CQ36" i="1" s="1"/>
  <c r="P36" i="1" s="1"/>
  <c r="AE36" i="1"/>
  <c r="AD36" i="1"/>
  <c r="CR36" i="1" s="1"/>
  <c r="Q36" i="1" s="1"/>
  <c r="AF36" i="1"/>
  <c r="CT36" i="1"/>
  <c r="S36" i="1" s="1"/>
  <c r="AC38" i="1"/>
  <c r="CQ38" i="1" s="1"/>
  <c r="P38" i="1" s="1"/>
  <c r="AE38" i="1"/>
  <c r="AD38" i="1"/>
  <c r="CR38" i="1" s="1"/>
  <c r="Q38" i="1" s="1"/>
  <c r="AF38" i="1"/>
  <c r="CT38" i="1"/>
  <c r="S38" i="1" s="1"/>
  <c r="CY38" i="1" s="1"/>
  <c r="X38" i="1" s="1"/>
  <c r="AC40" i="1"/>
  <c r="CQ40" i="1" s="1"/>
  <c r="P40" i="1" s="1"/>
  <c r="AE40" i="1"/>
  <c r="AD40" i="1"/>
  <c r="CR40" i="1" s="1"/>
  <c r="Q40" i="1" s="1"/>
  <c r="AF40" i="1"/>
  <c r="CT40" i="1"/>
  <c r="S40" i="1" s="1"/>
  <c r="AC42" i="1"/>
  <c r="CQ42" i="1" s="1"/>
  <c r="P42" i="1" s="1"/>
  <c r="AE42" i="1"/>
  <c r="AD42" i="1"/>
  <c r="CR42" i="1" s="1"/>
  <c r="Q42" i="1" s="1"/>
  <c r="AF42" i="1"/>
  <c r="CT42" i="1"/>
  <c r="S42" i="1" s="1"/>
  <c r="CY42" i="1" s="1"/>
  <c r="X42" i="1" s="1"/>
  <c r="AC44" i="1"/>
  <c r="CQ44" i="1" s="1"/>
  <c r="P44" i="1" s="1"/>
  <c r="AE44" i="1"/>
  <c r="AD44" i="1"/>
  <c r="CR44" i="1" s="1"/>
  <c r="Q44" i="1" s="1"/>
  <c r="AF44" i="1"/>
  <c r="CT44" i="1"/>
  <c r="S44" i="1" s="1"/>
  <c r="AC46" i="1"/>
  <c r="CQ46" i="1" s="1"/>
  <c r="P46" i="1" s="1"/>
  <c r="AE46" i="1"/>
  <c r="AD46" i="1"/>
  <c r="CR46" i="1" s="1"/>
  <c r="Q46" i="1" s="1"/>
  <c r="AF46" i="1"/>
  <c r="CT46" i="1"/>
  <c r="S46" i="1" s="1"/>
  <c r="CY46" i="1" s="1"/>
  <c r="X46" i="1" s="1"/>
  <c r="AC48" i="1"/>
  <c r="CQ48" i="1" s="1"/>
  <c r="P48" i="1" s="1"/>
  <c r="AE48" i="1"/>
  <c r="AD48" i="1"/>
  <c r="CR48" i="1" s="1"/>
  <c r="Q48" i="1" s="1"/>
  <c r="AF48" i="1"/>
  <c r="CT48" i="1"/>
  <c r="S48" i="1" s="1"/>
  <c r="AC84" i="1"/>
  <c r="CQ84" i="1" s="1"/>
  <c r="P84" i="1" s="1"/>
  <c r="AC101" i="1" s="1"/>
  <c r="AE84" i="1"/>
  <c r="AD84" i="1"/>
  <c r="CR84" i="1" s="1"/>
  <c r="Q84" i="1" s="1"/>
  <c r="AF84" i="1"/>
  <c r="CT84" i="1"/>
  <c r="S84" i="1" s="1"/>
  <c r="CY84" i="1" s="1"/>
  <c r="X84" i="1" s="1"/>
  <c r="AC86" i="1"/>
  <c r="CQ86" i="1" s="1"/>
  <c r="P86" i="1" s="1"/>
  <c r="AE86" i="1"/>
  <c r="AD86" i="1"/>
  <c r="CR86" i="1" s="1"/>
  <c r="Q86" i="1" s="1"/>
  <c r="AF86" i="1"/>
  <c r="CT86" i="1"/>
  <c r="S86" i="1" s="1"/>
  <c r="AC88" i="1"/>
  <c r="CQ88" i="1" s="1"/>
  <c r="P88" i="1" s="1"/>
  <c r="AE88" i="1"/>
  <c r="AD88" i="1"/>
  <c r="CR88" i="1" s="1"/>
  <c r="Q88" i="1" s="1"/>
  <c r="AF88" i="1"/>
  <c r="CT88" i="1"/>
  <c r="S88" i="1" s="1"/>
  <c r="CY88" i="1" s="1"/>
  <c r="X88" i="1" s="1"/>
  <c r="AC90" i="1"/>
  <c r="CQ90" i="1" s="1"/>
  <c r="P90" i="1" s="1"/>
  <c r="AE90" i="1"/>
  <c r="AD90" i="1"/>
  <c r="CR90" i="1" s="1"/>
  <c r="Q90" i="1" s="1"/>
  <c r="AF90" i="1"/>
  <c r="CT90" i="1"/>
  <c r="S90" i="1" s="1"/>
  <c r="AC92" i="1"/>
  <c r="CQ92" i="1" s="1"/>
  <c r="P92" i="1" s="1"/>
  <c r="AE92" i="1"/>
  <c r="AD92" i="1"/>
  <c r="CR92" i="1" s="1"/>
  <c r="Q92" i="1" s="1"/>
  <c r="AF92" i="1"/>
  <c r="CT92" i="1"/>
  <c r="S92" i="1" s="1"/>
  <c r="CY92" i="1" s="1"/>
  <c r="X92" i="1" s="1"/>
  <c r="AC94" i="1"/>
  <c r="CQ94" i="1" s="1"/>
  <c r="P94" i="1" s="1"/>
  <c r="AE94" i="1"/>
  <c r="AD94" i="1"/>
  <c r="CR94" i="1" s="1"/>
  <c r="Q94" i="1" s="1"/>
  <c r="AF94" i="1"/>
  <c r="CT94" i="1"/>
  <c r="S94" i="1" s="1"/>
  <c r="AC96" i="1"/>
  <c r="CQ96" i="1" s="1"/>
  <c r="P96" i="1" s="1"/>
  <c r="AE96" i="1"/>
  <c r="AD96" i="1"/>
  <c r="CR96" i="1" s="1"/>
  <c r="Q96" i="1" s="1"/>
  <c r="AF96" i="1"/>
  <c r="CT96" i="1"/>
  <c r="S96" i="1" s="1"/>
  <c r="CY96" i="1" s="1"/>
  <c r="X96" i="1" s="1"/>
  <c r="AC98" i="1"/>
  <c r="CQ98" i="1" s="1"/>
  <c r="P98" i="1" s="1"/>
  <c r="AE98" i="1"/>
  <c r="AD98" i="1"/>
  <c r="CR98" i="1" s="1"/>
  <c r="Q98" i="1" s="1"/>
  <c r="AF98" i="1"/>
  <c r="CT98" i="1"/>
  <c r="S98" i="1" s="1"/>
  <c r="AC134" i="1"/>
  <c r="CQ134" i="1" s="1"/>
  <c r="P134" i="1" s="1"/>
  <c r="AE134" i="1"/>
  <c r="AD134" i="1"/>
  <c r="CR134" i="1" s="1"/>
  <c r="Q134" i="1" s="1"/>
  <c r="AF134" i="1"/>
  <c r="CT134" i="1"/>
  <c r="S134" i="1" s="1"/>
  <c r="CY134" i="1" s="1"/>
  <c r="X134" i="1" s="1"/>
  <c r="AC136" i="1"/>
  <c r="CQ136" i="1" s="1"/>
  <c r="P136" i="1" s="1"/>
  <c r="AE136" i="1"/>
  <c r="AD136" i="1"/>
  <c r="CR136" i="1" s="1"/>
  <c r="Q136" i="1" s="1"/>
  <c r="AF136" i="1"/>
  <c r="CT136" i="1"/>
  <c r="S136" i="1" s="1"/>
  <c r="AC138" i="1"/>
  <c r="CQ138" i="1" s="1"/>
  <c r="P138" i="1" s="1"/>
  <c r="AE138" i="1"/>
  <c r="AD138" i="1"/>
  <c r="CR138" i="1" s="1"/>
  <c r="Q138" i="1" s="1"/>
  <c r="AF138" i="1"/>
  <c r="CT138" i="1"/>
  <c r="S138" i="1" s="1"/>
  <c r="CY138" i="1" s="1"/>
  <c r="X138" i="1" s="1"/>
  <c r="AC140" i="1"/>
  <c r="CQ140" i="1" s="1"/>
  <c r="P140" i="1" s="1"/>
  <c r="AE140" i="1"/>
  <c r="AD140" i="1"/>
  <c r="CR140" i="1" s="1"/>
  <c r="Q140" i="1" s="1"/>
  <c r="AF140" i="1"/>
  <c r="CT140" i="1"/>
  <c r="S140" i="1" s="1"/>
  <c r="AC142" i="1"/>
  <c r="CQ142" i="1" s="1"/>
  <c r="P142" i="1" s="1"/>
  <c r="AE142" i="1"/>
  <c r="AD142" i="1"/>
  <c r="CR142" i="1" s="1"/>
  <c r="Q142" i="1" s="1"/>
  <c r="AF142" i="1"/>
  <c r="CT142" i="1"/>
  <c r="S142" i="1" s="1"/>
  <c r="CY142" i="1" s="1"/>
  <c r="X142" i="1" s="1"/>
  <c r="AC144" i="1"/>
  <c r="CQ144" i="1" s="1"/>
  <c r="P144" i="1" s="1"/>
  <c r="AE144" i="1"/>
  <c r="AD144" i="1"/>
  <c r="CR144" i="1" s="1"/>
  <c r="Q144" i="1" s="1"/>
  <c r="AF144" i="1"/>
  <c r="CT144" i="1"/>
  <c r="S144" i="1" s="1"/>
  <c r="AC146" i="1"/>
  <c r="CQ146" i="1" s="1"/>
  <c r="P146" i="1" s="1"/>
  <c r="AE146" i="1"/>
  <c r="AD146" i="1"/>
  <c r="CR146" i="1" s="1"/>
  <c r="Q146" i="1" s="1"/>
  <c r="AF146" i="1"/>
  <c r="CT146" i="1"/>
  <c r="S146" i="1" s="1"/>
  <c r="CY146" i="1" s="1"/>
  <c r="X146" i="1" s="1"/>
  <c r="AC148" i="1"/>
  <c r="CQ148" i="1" s="1"/>
  <c r="P148" i="1" s="1"/>
  <c r="AE148" i="1"/>
  <c r="AD148" i="1"/>
  <c r="CR148" i="1" s="1"/>
  <c r="Q148" i="1" s="1"/>
  <c r="AF148" i="1"/>
  <c r="CT148" i="1"/>
  <c r="S148" i="1" s="1"/>
  <c r="AC150" i="1"/>
  <c r="CQ150" i="1" s="1"/>
  <c r="P150" i="1" s="1"/>
  <c r="AE150" i="1"/>
  <c r="AD150" i="1"/>
  <c r="CR150" i="1" s="1"/>
  <c r="Q150" i="1" s="1"/>
  <c r="AF150" i="1"/>
  <c r="CT150" i="1"/>
  <c r="S150" i="1" s="1"/>
  <c r="CY150" i="1" s="1"/>
  <c r="X150" i="1" s="1"/>
  <c r="AC152" i="1"/>
  <c r="CQ152" i="1" s="1"/>
  <c r="P152" i="1" s="1"/>
  <c r="AE152" i="1"/>
  <c r="AD152" i="1"/>
  <c r="CR152" i="1" s="1"/>
  <c r="Q152" i="1" s="1"/>
  <c r="AF152" i="1"/>
  <c r="CT152" i="1"/>
  <c r="S152" i="1" s="1"/>
  <c r="AC154" i="1"/>
  <c r="CQ154" i="1" s="1"/>
  <c r="P154" i="1" s="1"/>
  <c r="CP154" i="1" s="1"/>
  <c r="O154" i="1" s="1"/>
  <c r="AE154" i="1"/>
  <c r="AD154" i="1"/>
  <c r="CR154" i="1" s="1"/>
  <c r="Q154" i="1"/>
  <c r="AF154" i="1"/>
  <c r="CT154" i="1"/>
  <c r="S154" i="1" s="1"/>
  <c r="CY154" i="1" s="1"/>
  <c r="X154" i="1" s="1"/>
  <c r="AC156" i="1"/>
  <c r="CQ156" i="1" s="1"/>
  <c r="P156" i="1" s="1"/>
  <c r="CP156" i="1" s="1"/>
  <c r="O156" i="1" s="1"/>
  <c r="AE156" i="1"/>
  <c r="AD156" i="1"/>
  <c r="CR156" i="1" s="1"/>
  <c r="Q156" i="1"/>
  <c r="AF156" i="1"/>
  <c r="CT156" i="1"/>
  <c r="S156" i="1" s="1"/>
  <c r="CY156" i="1" s="1"/>
  <c r="X156" i="1" s="1"/>
  <c r="AC158" i="1"/>
  <c r="CQ158" i="1" s="1"/>
  <c r="P158" i="1" s="1"/>
  <c r="CP158" i="1" s="1"/>
  <c r="O158" i="1" s="1"/>
  <c r="AE158" i="1"/>
  <c r="AD158" i="1"/>
  <c r="CR158" i="1" s="1"/>
  <c r="Q158" i="1"/>
  <c r="AF158" i="1"/>
  <c r="CT158" i="1"/>
  <c r="S158" i="1" s="1"/>
  <c r="CY158" i="1" s="1"/>
  <c r="X158" i="1" s="1"/>
  <c r="AC160" i="1"/>
  <c r="CQ160" i="1" s="1"/>
  <c r="P160" i="1" s="1"/>
  <c r="CP160" i="1" s="1"/>
  <c r="O160" i="1" s="1"/>
  <c r="AE160" i="1"/>
  <c r="AD160" i="1"/>
  <c r="CR160" i="1" s="1"/>
  <c r="Q160" i="1"/>
  <c r="AF160" i="1"/>
  <c r="CT160" i="1"/>
  <c r="S160" i="1" s="1"/>
  <c r="CY160" i="1" s="1"/>
  <c r="X160" i="1" s="1"/>
  <c r="AC162" i="1"/>
  <c r="CQ162" i="1" s="1"/>
  <c r="P162" i="1" s="1"/>
  <c r="CP162" i="1" s="1"/>
  <c r="O162" i="1" s="1"/>
  <c r="AE162" i="1"/>
  <c r="AD162" i="1"/>
  <c r="CR162" i="1" s="1"/>
  <c r="Q162" i="1"/>
  <c r="AF162" i="1"/>
  <c r="CT162" i="1"/>
  <c r="S162" i="1" s="1"/>
  <c r="CY162" i="1" s="1"/>
  <c r="X162" i="1" s="1"/>
  <c r="AC164" i="1"/>
  <c r="CQ164" i="1" s="1"/>
  <c r="P164" i="1" s="1"/>
  <c r="I164" i="1"/>
  <c r="D56" i="8" s="1"/>
  <c r="AE164" i="1"/>
  <c r="AD164" i="1" s="1"/>
  <c r="CR164" i="1" s="1"/>
  <c r="Q164" i="1" s="1"/>
  <c r="AF164" i="1"/>
  <c r="CT164" i="1" s="1"/>
  <c r="S164" i="1" s="1"/>
  <c r="AC166" i="1"/>
  <c r="CQ166" i="1"/>
  <c r="P166" i="1" s="1"/>
  <c r="AE166" i="1"/>
  <c r="AD166" i="1" s="1"/>
  <c r="CR166" i="1"/>
  <c r="Q166" i="1" s="1"/>
  <c r="AF166" i="1"/>
  <c r="CT166" i="1" s="1"/>
  <c r="S166" i="1"/>
  <c r="CY166" i="1" s="1"/>
  <c r="X166" i="1" s="1"/>
  <c r="AC168" i="1"/>
  <c r="CQ168" i="1"/>
  <c r="P168" i="1" s="1"/>
  <c r="AE168" i="1"/>
  <c r="AD168" i="1" s="1"/>
  <c r="CR168" i="1" s="1"/>
  <c r="Q168" i="1" s="1"/>
  <c r="AF168" i="1"/>
  <c r="CT168" i="1" s="1"/>
  <c r="S168" i="1" s="1"/>
  <c r="AC170" i="1"/>
  <c r="CQ170" i="1"/>
  <c r="P170" i="1" s="1"/>
  <c r="AE170" i="1"/>
  <c r="AD170" i="1" s="1"/>
  <c r="CR170" i="1"/>
  <c r="Q170" i="1" s="1"/>
  <c r="AF170" i="1"/>
  <c r="CT170" i="1" s="1"/>
  <c r="S170" i="1"/>
  <c r="CY170" i="1" s="1"/>
  <c r="X170" i="1" s="1"/>
  <c r="AC172" i="1"/>
  <c r="CQ172" i="1"/>
  <c r="P172" i="1" s="1"/>
  <c r="AE172" i="1"/>
  <c r="AD172" i="1" s="1"/>
  <c r="CR172" i="1" s="1"/>
  <c r="Q172" i="1" s="1"/>
  <c r="AF172" i="1"/>
  <c r="CT172" i="1"/>
  <c r="S172" i="1" s="1"/>
  <c r="AC174" i="1"/>
  <c r="CQ174" i="1" s="1"/>
  <c r="P174" i="1" s="1"/>
  <c r="AE174" i="1"/>
  <c r="AD174" i="1"/>
  <c r="CR174" i="1" s="1"/>
  <c r="Q174" i="1" s="1"/>
  <c r="AF174" i="1"/>
  <c r="CT174" i="1"/>
  <c r="S174" i="1" s="1"/>
  <c r="AC176" i="1"/>
  <c r="CQ176" i="1" s="1"/>
  <c r="P176" i="1" s="1"/>
  <c r="AE176" i="1"/>
  <c r="AD176" i="1"/>
  <c r="CR176" i="1" s="1"/>
  <c r="Q176" i="1" s="1"/>
  <c r="AF176" i="1"/>
  <c r="CT176" i="1"/>
  <c r="S176" i="1" s="1"/>
  <c r="AC212" i="1"/>
  <c r="CQ212" i="1" s="1"/>
  <c r="P212" i="1" s="1"/>
  <c r="AE212" i="1"/>
  <c r="AD212" i="1"/>
  <c r="CR212" i="1" s="1"/>
  <c r="Q212" i="1" s="1"/>
  <c r="AF212" i="1"/>
  <c r="CT212" i="1"/>
  <c r="S212" i="1" s="1"/>
  <c r="AC214" i="1"/>
  <c r="CQ214" i="1" s="1"/>
  <c r="P214" i="1" s="1"/>
  <c r="AE214" i="1"/>
  <c r="AD214" i="1"/>
  <c r="CR214" i="1" s="1"/>
  <c r="Q214" i="1" s="1"/>
  <c r="AF214" i="1"/>
  <c r="CT214" i="1"/>
  <c r="S214" i="1" s="1"/>
  <c r="AC216" i="1"/>
  <c r="CQ216" i="1" s="1"/>
  <c r="P216" i="1" s="1"/>
  <c r="AE216" i="1"/>
  <c r="AD216" i="1"/>
  <c r="CR216" i="1" s="1"/>
  <c r="Q216" i="1" s="1"/>
  <c r="AF216" i="1"/>
  <c r="CT216" i="1"/>
  <c r="S216" i="1" s="1"/>
  <c r="AC218" i="1"/>
  <c r="CQ218" i="1" s="1"/>
  <c r="P218" i="1" s="1"/>
  <c r="AE218" i="1"/>
  <c r="AD218" i="1"/>
  <c r="CR218" i="1" s="1"/>
  <c r="Q218" i="1" s="1"/>
  <c r="AF218" i="1"/>
  <c r="CT218" i="1"/>
  <c r="S218" i="1" s="1"/>
  <c r="AC254" i="1"/>
  <c r="CQ254" i="1" s="1"/>
  <c r="P254" i="1" s="1"/>
  <c r="AE254" i="1"/>
  <c r="AD254" i="1"/>
  <c r="CR254" i="1" s="1"/>
  <c r="Q254" i="1" s="1"/>
  <c r="AF254" i="1"/>
  <c r="CT254" i="1"/>
  <c r="S254" i="1" s="1"/>
  <c r="AC256" i="1"/>
  <c r="CQ256" i="1" s="1"/>
  <c r="P256" i="1" s="1"/>
  <c r="AE256" i="1"/>
  <c r="AD256" i="1"/>
  <c r="CR256" i="1" s="1"/>
  <c r="Q256" i="1" s="1"/>
  <c r="AF256" i="1"/>
  <c r="CT256" i="1"/>
  <c r="S256" i="1" s="1"/>
  <c r="AC258" i="1"/>
  <c r="CQ258" i="1" s="1"/>
  <c r="P258" i="1" s="1"/>
  <c r="AE258" i="1"/>
  <c r="AD258" i="1"/>
  <c r="CR258" i="1" s="1"/>
  <c r="Q258" i="1" s="1"/>
  <c r="AF258" i="1"/>
  <c r="CT258" i="1"/>
  <c r="S258" i="1" s="1"/>
  <c r="AC260" i="1"/>
  <c r="CQ260" i="1" s="1"/>
  <c r="P260" i="1" s="1"/>
  <c r="AE260" i="1"/>
  <c r="AD260" i="1"/>
  <c r="CR260" i="1" s="1"/>
  <c r="Q260" i="1" s="1"/>
  <c r="AF260" i="1"/>
  <c r="CT260" i="1"/>
  <c r="S260" i="1" s="1"/>
  <c r="AC262" i="1"/>
  <c r="CQ262" i="1" s="1"/>
  <c r="P262" i="1" s="1"/>
  <c r="AE262" i="1"/>
  <c r="AD262" i="1"/>
  <c r="CR262" i="1" s="1"/>
  <c r="Q262" i="1" s="1"/>
  <c r="AF262" i="1"/>
  <c r="CT262" i="1"/>
  <c r="S262" i="1" s="1"/>
  <c r="AC328" i="1"/>
  <c r="CQ328" i="1"/>
  <c r="P328" i="1" s="1"/>
  <c r="AE328" i="1"/>
  <c r="AD328" i="1" s="1"/>
  <c r="CR328" i="1" s="1"/>
  <c r="Q328" i="1" s="1"/>
  <c r="AD331" i="1" s="1"/>
  <c r="Q331" i="1" s="1"/>
  <c r="AF328" i="1"/>
  <c r="CT328" i="1" s="1"/>
  <c r="S328" i="1" s="1"/>
  <c r="AD51" i="1"/>
  <c r="Q51" i="1" s="1"/>
  <c r="AD101" i="1"/>
  <c r="Q101" i="1" s="1"/>
  <c r="CS30" i="1"/>
  <c r="R30" i="1"/>
  <c r="AE51" i="1" s="1"/>
  <c r="R51" i="1" s="1"/>
  <c r="CS32" i="1"/>
  <c r="R32" i="1"/>
  <c r="CY32" i="1" s="1"/>
  <c r="X32" i="1" s="1"/>
  <c r="CS34" i="1"/>
  <c r="R34" i="1"/>
  <c r="CS36" i="1"/>
  <c r="R36" i="1"/>
  <c r="CY36" i="1" s="1"/>
  <c r="X36" i="1" s="1"/>
  <c r="CS38" i="1"/>
  <c r="R38" i="1"/>
  <c r="CS40" i="1"/>
  <c r="R40" i="1"/>
  <c r="CY40" i="1" s="1"/>
  <c r="X40" i="1" s="1"/>
  <c r="CS42" i="1"/>
  <c r="R42" i="1"/>
  <c r="CS44" i="1"/>
  <c r="R44" i="1"/>
  <c r="CY44" i="1" s="1"/>
  <c r="X44" i="1" s="1"/>
  <c r="CS46" i="1"/>
  <c r="R46" i="1"/>
  <c r="CS48" i="1"/>
  <c r="R48" i="1"/>
  <c r="CY48" i="1" s="1"/>
  <c r="X48" i="1" s="1"/>
  <c r="CS84" i="1"/>
  <c r="R84" i="1"/>
  <c r="AE101" i="1" s="1"/>
  <c r="R101" i="1" s="1"/>
  <c r="CS86" i="1"/>
  <c r="R86" i="1"/>
  <c r="CY86" i="1" s="1"/>
  <c r="X86" i="1" s="1"/>
  <c r="CS88" i="1"/>
  <c r="R88" i="1"/>
  <c r="CS90" i="1"/>
  <c r="R90" i="1"/>
  <c r="CY90" i="1" s="1"/>
  <c r="X90" i="1" s="1"/>
  <c r="CS92" i="1"/>
  <c r="R92" i="1"/>
  <c r="CS94" i="1"/>
  <c r="R94" i="1"/>
  <c r="CY94" i="1" s="1"/>
  <c r="X94" i="1" s="1"/>
  <c r="CS96" i="1"/>
  <c r="R96" i="1"/>
  <c r="CS98" i="1"/>
  <c r="R98" i="1"/>
  <c r="CY98" i="1" s="1"/>
  <c r="X98" i="1" s="1"/>
  <c r="CS134" i="1"/>
  <c r="R134" i="1"/>
  <c r="CS136" i="1"/>
  <c r="R136" i="1"/>
  <c r="CY136" i="1" s="1"/>
  <c r="X136" i="1" s="1"/>
  <c r="CS138" i="1"/>
  <c r="R138" i="1"/>
  <c r="CS140" i="1"/>
  <c r="R140" i="1"/>
  <c r="CY140" i="1" s="1"/>
  <c r="X140" i="1" s="1"/>
  <c r="CS142" i="1"/>
  <c r="R142" i="1"/>
  <c r="CS144" i="1"/>
  <c r="R144" i="1"/>
  <c r="CY144" i="1" s="1"/>
  <c r="X144" i="1" s="1"/>
  <c r="CS146" i="1"/>
  <c r="R146" i="1"/>
  <c r="CS148" i="1"/>
  <c r="R148" i="1"/>
  <c r="CY148" i="1" s="1"/>
  <c r="X148" i="1" s="1"/>
  <c r="CS150" i="1"/>
  <c r="R150" i="1"/>
  <c r="CS152" i="1"/>
  <c r="R152" i="1"/>
  <c r="CY152" i="1" s="1"/>
  <c r="X152" i="1" s="1"/>
  <c r="CS154" i="1"/>
  <c r="R154" i="1"/>
  <c r="CS156" i="1"/>
  <c r="R156" i="1"/>
  <c r="CS158" i="1"/>
  <c r="R158" i="1"/>
  <c r="CS160" i="1"/>
  <c r="R160" i="1"/>
  <c r="CS162" i="1"/>
  <c r="R162" i="1"/>
  <c r="CS166" i="1"/>
  <c r="R166" i="1"/>
  <c r="CS170" i="1"/>
  <c r="R170" i="1"/>
  <c r="CS174" i="1"/>
  <c r="R174" i="1"/>
  <c r="CS176" i="1"/>
  <c r="R176" i="1"/>
  <c r="CS212" i="1"/>
  <c r="R212" i="1"/>
  <c r="AE221" i="1" s="1"/>
  <c r="R221" i="1" s="1"/>
  <c r="CS214" i="1"/>
  <c r="R214" i="1"/>
  <c r="CS216" i="1"/>
  <c r="R216" i="1"/>
  <c r="CS218" i="1"/>
  <c r="R218" i="1"/>
  <c r="CS254" i="1"/>
  <c r="R254" i="1"/>
  <c r="AE265" i="1" s="1"/>
  <c r="R265" i="1" s="1"/>
  <c r="CS256" i="1"/>
  <c r="R256" i="1"/>
  <c r="CS258" i="1"/>
  <c r="R258" i="1"/>
  <c r="CS260" i="1"/>
  <c r="R260" i="1"/>
  <c r="CS262" i="1"/>
  <c r="R262" i="1"/>
  <c r="CS328" i="1"/>
  <c r="R328" i="1" s="1"/>
  <c r="AE331" i="1" s="1"/>
  <c r="R331" i="1" s="1"/>
  <c r="AF51" i="1"/>
  <c r="S51" i="1" s="1"/>
  <c r="AF101" i="1"/>
  <c r="S101" i="1" s="1"/>
  <c r="AG30" i="1"/>
  <c r="CU30" i="1"/>
  <c r="T30" i="1" s="1"/>
  <c r="AG32" i="1"/>
  <c r="CU32" i="1" s="1"/>
  <c r="T32" i="1" s="1"/>
  <c r="AG34" i="1"/>
  <c r="CU34" i="1"/>
  <c r="T34" i="1" s="1"/>
  <c r="AG36" i="1"/>
  <c r="CU36" i="1" s="1"/>
  <c r="T36" i="1" s="1"/>
  <c r="AG38" i="1"/>
  <c r="CU38" i="1"/>
  <c r="T38" i="1" s="1"/>
  <c r="AG40" i="1"/>
  <c r="CU40" i="1" s="1"/>
  <c r="T40" i="1" s="1"/>
  <c r="AG42" i="1"/>
  <c r="CU42" i="1"/>
  <c r="T42" i="1" s="1"/>
  <c r="AG44" i="1"/>
  <c r="CU44" i="1" s="1"/>
  <c r="T44" i="1" s="1"/>
  <c r="AG46" i="1"/>
  <c r="CU46" i="1"/>
  <c r="T46" i="1" s="1"/>
  <c r="AG48" i="1"/>
  <c r="CU48" i="1" s="1"/>
  <c r="T48" i="1" s="1"/>
  <c r="AG84" i="1"/>
  <c r="CU84" i="1"/>
  <c r="T84" i="1" s="1"/>
  <c r="AG86" i="1"/>
  <c r="CU86" i="1" s="1"/>
  <c r="T86" i="1" s="1"/>
  <c r="AG88" i="1"/>
  <c r="CU88" i="1"/>
  <c r="T88" i="1" s="1"/>
  <c r="AG90" i="1"/>
  <c r="CU90" i="1" s="1"/>
  <c r="T90" i="1" s="1"/>
  <c r="AG92" i="1"/>
  <c r="CU92" i="1"/>
  <c r="T92" i="1" s="1"/>
  <c r="AG94" i="1"/>
  <c r="CU94" i="1" s="1"/>
  <c r="T94" i="1" s="1"/>
  <c r="AG96" i="1"/>
  <c r="CU96" i="1"/>
  <c r="T96" i="1" s="1"/>
  <c r="AG98" i="1"/>
  <c r="CU98" i="1" s="1"/>
  <c r="T98" i="1" s="1"/>
  <c r="AG134" i="1"/>
  <c r="CU134" i="1"/>
  <c r="T134" i="1" s="1"/>
  <c r="AG136" i="1"/>
  <c r="CU136" i="1" s="1"/>
  <c r="T136" i="1" s="1"/>
  <c r="AG138" i="1"/>
  <c r="CU138" i="1"/>
  <c r="T138" i="1" s="1"/>
  <c r="AG140" i="1"/>
  <c r="CU140" i="1" s="1"/>
  <c r="T140" i="1" s="1"/>
  <c r="AG142" i="1"/>
  <c r="CU142" i="1"/>
  <c r="T142" i="1" s="1"/>
  <c r="AG144" i="1"/>
  <c r="CU144" i="1" s="1"/>
  <c r="T144" i="1" s="1"/>
  <c r="AG146" i="1"/>
  <c r="CU146" i="1"/>
  <c r="T146" i="1" s="1"/>
  <c r="AG148" i="1"/>
  <c r="CU148" i="1" s="1"/>
  <c r="T148" i="1" s="1"/>
  <c r="AG150" i="1"/>
  <c r="CU150" i="1"/>
  <c r="T150" i="1" s="1"/>
  <c r="AG152" i="1"/>
  <c r="CU152" i="1" s="1"/>
  <c r="T152" i="1" s="1"/>
  <c r="AG154" i="1"/>
  <c r="CU154" i="1"/>
  <c r="T154" i="1" s="1"/>
  <c r="AG156" i="1"/>
  <c r="CU156" i="1" s="1"/>
  <c r="T156" i="1" s="1"/>
  <c r="AG158" i="1"/>
  <c r="CU158" i="1"/>
  <c r="T158" i="1" s="1"/>
  <c r="AG160" i="1"/>
  <c r="CU160" i="1" s="1"/>
  <c r="T160" i="1" s="1"/>
  <c r="AG162" i="1"/>
  <c r="CU162" i="1"/>
  <c r="T162" i="1" s="1"/>
  <c r="AG164" i="1"/>
  <c r="CU164" i="1" s="1"/>
  <c r="T164" i="1" s="1"/>
  <c r="AG166" i="1"/>
  <c r="CU166" i="1"/>
  <c r="T166" i="1" s="1"/>
  <c r="AG168" i="1"/>
  <c r="CU168" i="1" s="1"/>
  <c r="T168" i="1" s="1"/>
  <c r="AG170" i="1"/>
  <c r="CU170" i="1"/>
  <c r="T170" i="1" s="1"/>
  <c r="AG172" i="1"/>
  <c r="CU172" i="1" s="1"/>
  <c r="T172" i="1" s="1"/>
  <c r="AG174" i="1"/>
  <c r="CU174" i="1"/>
  <c r="T174" i="1" s="1"/>
  <c r="AG176" i="1"/>
  <c r="CU176" i="1" s="1"/>
  <c r="T176" i="1" s="1"/>
  <c r="AG212" i="1"/>
  <c r="CU212" i="1"/>
  <c r="T212" i="1" s="1"/>
  <c r="AG214" i="1"/>
  <c r="CU214" i="1" s="1"/>
  <c r="T214" i="1" s="1"/>
  <c r="AG216" i="1"/>
  <c r="CU216" i="1"/>
  <c r="T216" i="1" s="1"/>
  <c r="AG218" i="1"/>
  <c r="CU218" i="1" s="1"/>
  <c r="T218" i="1" s="1"/>
  <c r="AG254" i="1"/>
  <c r="CU254" i="1"/>
  <c r="T254" i="1" s="1"/>
  <c r="AG256" i="1"/>
  <c r="CU256" i="1" s="1"/>
  <c r="T256" i="1" s="1"/>
  <c r="AG258" i="1"/>
  <c r="CU258" i="1"/>
  <c r="T258" i="1" s="1"/>
  <c r="AG260" i="1"/>
  <c r="CU260" i="1" s="1"/>
  <c r="T260" i="1" s="1"/>
  <c r="AG262" i="1"/>
  <c r="CU262" i="1"/>
  <c r="T262" i="1" s="1"/>
  <c r="AG328" i="1"/>
  <c r="CU328" i="1"/>
  <c r="T328" i="1" s="1"/>
  <c r="AG331" i="1" s="1"/>
  <c r="T331" i="1" s="1"/>
  <c r="AH30" i="1"/>
  <c r="CV30" i="1" s="1"/>
  <c r="U30" i="1" s="1"/>
  <c r="AH32" i="1"/>
  <c r="CV32" i="1"/>
  <c r="U32" i="1" s="1"/>
  <c r="AH34" i="1"/>
  <c r="CV34" i="1" s="1"/>
  <c r="U34" i="1" s="1"/>
  <c r="AH36" i="1"/>
  <c r="CV36" i="1"/>
  <c r="U36" i="1" s="1"/>
  <c r="AH38" i="1"/>
  <c r="CV38" i="1" s="1"/>
  <c r="U38" i="1" s="1"/>
  <c r="AH40" i="1"/>
  <c r="CV40" i="1"/>
  <c r="U40" i="1" s="1"/>
  <c r="AH42" i="1"/>
  <c r="CV42" i="1" s="1"/>
  <c r="U42" i="1" s="1"/>
  <c r="AH44" i="1"/>
  <c r="CV44" i="1"/>
  <c r="U44" i="1" s="1"/>
  <c r="AH46" i="1"/>
  <c r="CV46" i="1" s="1"/>
  <c r="U46" i="1" s="1"/>
  <c r="AH48" i="1"/>
  <c r="CV48" i="1"/>
  <c r="U48" i="1" s="1"/>
  <c r="AH84" i="1"/>
  <c r="CV84" i="1" s="1"/>
  <c r="U84" i="1" s="1"/>
  <c r="AH86" i="1"/>
  <c r="CV86" i="1"/>
  <c r="U86" i="1" s="1"/>
  <c r="AH88" i="1"/>
  <c r="CV88" i="1" s="1"/>
  <c r="U88" i="1" s="1"/>
  <c r="AH90" i="1"/>
  <c r="CV90" i="1"/>
  <c r="U90" i="1" s="1"/>
  <c r="AH92" i="1"/>
  <c r="CV92" i="1" s="1"/>
  <c r="U92" i="1" s="1"/>
  <c r="AH94" i="1"/>
  <c r="CV94" i="1"/>
  <c r="U94" i="1" s="1"/>
  <c r="AH96" i="1"/>
  <c r="CV96" i="1" s="1"/>
  <c r="U96" i="1" s="1"/>
  <c r="AH98" i="1"/>
  <c r="CV98" i="1"/>
  <c r="U98" i="1" s="1"/>
  <c r="AH134" i="1"/>
  <c r="CV134" i="1" s="1"/>
  <c r="U134" i="1" s="1"/>
  <c r="AH136" i="1"/>
  <c r="CV136" i="1"/>
  <c r="U136" i="1" s="1"/>
  <c r="AH138" i="1"/>
  <c r="CV138" i="1" s="1"/>
  <c r="U138" i="1" s="1"/>
  <c r="AH140" i="1"/>
  <c r="CV140" i="1"/>
  <c r="U140" i="1" s="1"/>
  <c r="AH142" i="1"/>
  <c r="CV142" i="1" s="1"/>
  <c r="U142" i="1" s="1"/>
  <c r="AH144" i="1"/>
  <c r="CV144" i="1"/>
  <c r="U144" i="1" s="1"/>
  <c r="AH146" i="1"/>
  <c r="CV146" i="1" s="1"/>
  <c r="U146" i="1" s="1"/>
  <c r="AH148" i="1"/>
  <c r="CV148" i="1"/>
  <c r="U148" i="1" s="1"/>
  <c r="AH150" i="1"/>
  <c r="CV150" i="1" s="1"/>
  <c r="U150" i="1" s="1"/>
  <c r="AH152" i="1"/>
  <c r="CV152" i="1"/>
  <c r="U152" i="1" s="1"/>
  <c r="AH154" i="1"/>
  <c r="CV154" i="1" s="1"/>
  <c r="U154" i="1" s="1"/>
  <c r="AH156" i="1"/>
  <c r="CV156" i="1"/>
  <c r="U156" i="1" s="1"/>
  <c r="AH158" i="1"/>
  <c r="CV158" i="1" s="1"/>
  <c r="U158" i="1" s="1"/>
  <c r="AH160" i="1"/>
  <c r="CV160" i="1"/>
  <c r="U160" i="1" s="1"/>
  <c r="AH162" i="1"/>
  <c r="CV162" i="1" s="1"/>
  <c r="U162" i="1" s="1"/>
  <c r="AH164" i="1"/>
  <c r="CV164" i="1"/>
  <c r="U164" i="1" s="1"/>
  <c r="AH166" i="1"/>
  <c r="CV166" i="1" s="1"/>
  <c r="U166" i="1" s="1"/>
  <c r="AH168" i="1"/>
  <c r="CV168" i="1"/>
  <c r="U168" i="1" s="1"/>
  <c r="AH170" i="1"/>
  <c r="CV170" i="1" s="1"/>
  <c r="U170" i="1" s="1"/>
  <c r="AH172" i="1"/>
  <c r="CV172" i="1"/>
  <c r="U172" i="1" s="1"/>
  <c r="AH174" i="1"/>
  <c r="CV174" i="1" s="1"/>
  <c r="U174" i="1" s="1"/>
  <c r="AH176" i="1"/>
  <c r="CV176" i="1"/>
  <c r="U176" i="1" s="1"/>
  <c r="AH212" i="1"/>
  <c r="CV212" i="1" s="1"/>
  <c r="U212" i="1" s="1"/>
  <c r="AH214" i="1"/>
  <c r="CV214" i="1"/>
  <c r="U214" i="1" s="1"/>
  <c r="AH216" i="1"/>
  <c r="CV216" i="1" s="1"/>
  <c r="U216" i="1" s="1"/>
  <c r="AH218" i="1"/>
  <c r="CV218" i="1"/>
  <c r="U218" i="1" s="1"/>
  <c r="AH254" i="1"/>
  <c r="CV254" i="1" s="1"/>
  <c r="U254" i="1" s="1"/>
  <c r="AH256" i="1"/>
  <c r="CV256" i="1"/>
  <c r="U256" i="1" s="1"/>
  <c r="AH258" i="1"/>
  <c r="CV258" i="1" s="1"/>
  <c r="U258" i="1" s="1"/>
  <c r="AH260" i="1"/>
  <c r="CV260" i="1"/>
  <c r="U260" i="1" s="1"/>
  <c r="AH262" i="1"/>
  <c r="CV262" i="1" s="1"/>
  <c r="U262" i="1" s="1"/>
  <c r="AH328" i="1"/>
  <c r="CV328" i="1" s="1"/>
  <c r="U328" i="1" s="1"/>
  <c r="AH331" i="1" s="1"/>
  <c r="U331" i="1" s="1"/>
  <c r="AI30" i="1"/>
  <c r="CW30" i="1"/>
  <c r="V30" i="1" s="1"/>
  <c r="AI32" i="1"/>
  <c r="CW32" i="1" s="1"/>
  <c r="V32" i="1" s="1"/>
  <c r="AI34" i="1"/>
  <c r="CW34" i="1"/>
  <c r="V34" i="1" s="1"/>
  <c r="AI36" i="1"/>
  <c r="CW36" i="1" s="1"/>
  <c r="V36" i="1" s="1"/>
  <c r="AI38" i="1"/>
  <c r="CW38" i="1"/>
  <c r="V38" i="1" s="1"/>
  <c r="AI40" i="1"/>
  <c r="CW40" i="1" s="1"/>
  <c r="V40" i="1" s="1"/>
  <c r="AI42" i="1"/>
  <c r="CW42" i="1"/>
  <c r="V42" i="1" s="1"/>
  <c r="AI44" i="1"/>
  <c r="CW44" i="1" s="1"/>
  <c r="V44" i="1" s="1"/>
  <c r="AI46" i="1"/>
  <c r="CW46" i="1"/>
  <c r="V46" i="1" s="1"/>
  <c r="AI48" i="1"/>
  <c r="CW48" i="1" s="1"/>
  <c r="V48" i="1" s="1"/>
  <c r="AI84" i="1"/>
  <c r="CW84" i="1"/>
  <c r="V84" i="1" s="1"/>
  <c r="AI86" i="1"/>
  <c r="CW86" i="1" s="1"/>
  <c r="V86" i="1" s="1"/>
  <c r="AI88" i="1"/>
  <c r="CW88" i="1"/>
  <c r="V88" i="1" s="1"/>
  <c r="AI90" i="1"/>
  <c r="CW90" i="1" s="1"/>
  <c r="V90" i="1" s="1"/>
  <c r="AI92" i="1"/>
  <c r="CW92" i="1"/>
  <c r="V92" i="1" s="1"/>
  <c r="AI94" i="1"/>
  <c r="CW94" i="1" s="1"/>
  <c r="V94" i="1" s="1"/>
  <c r="AI96" i="1"/>
  <c r="CW96" i="1"/>
  <c r="V96" i="1" s="1"/>
  <c r="AI98" i="1"/>
  <c r="CW98" i="1" s="1"/>
  <c r="V98" i="1" s="1"/>
  <c r="AI134" i="1"/>
  <c r="CW134" i="1"/>
  <c r="V134" i="1" s="1"/>
  <c r="AI136" i="1"/>
  <c r="CW136" i="1" s="1"/>
  <c r="V136" i="1" s="1"/>
  <c r="AI138" i="1"/>
  <c r="CW138" i="1"/>
  <c r="V138" i="1" s="1"/>
  <c r="AI140" i="1"/>
  <c r="CW140" i="1" s="1"/>
  <c r="V140" i="1" s="1"/>
  <c r="AI142" i="1"/>
  <c r="CW142" i="1"/>
  <c r="V142" i="1" s="1"/>
  <c r="AI144" i="1"/>
  <c r="CW144" i="1" s="1"/>
  <c r="V144" i="1" s="1"/>
  <c r="AI146" i="1"/>
  <c r="CW146" i="1"/>
  <c r="V146" i="1" s="1"/>
  <c r="AI148" i="1"/>
  <c r="CW148" i="1" s="1"/>
  <c r="V148" i="1" s="1"/>
  <c r="AI150" i="1"/>
  <c r="CW150" i="1"/>
  <c r="V150" i="1" s="1"/>
  <c r="AI152" i="1"/>
  <c r="CW152" i="1" s="1"/>
  <c r="V152" i="1" s="1"/>
  <c r="AI154" i="1"/>
  <c r="CW154" i="1"/>
  <c r="V154" i="1" s="1"/>
  <c r="AI156" i="1"/>
  <c r="CW156" i="1" s="1"/>
  <c r="V156" i="1" s="1"/>
  <c r="AI158" i="1"/>
  <c r="CW158" i="1"/>
  <c r="V158" i="1" s="1"/>
  <c r="AI160" i="1"/>
  <c r="CW160" i="1" s="1"/>
  <c r="V160" i="1" s="1"/>
  <c r="AI162" i="1"/>
  <c r="CW162" i="1"/>
  <c r="V162" i="1" s="1"/>
  <c r="AI164" i="1"/>
  <c r="CW164" i="1" s="1"/>
  <c r="V164" i="1" s="1"/>
  <c r="AI166" i="1"/>
  <c r="CW166" i="1"/>
  <c r="V166" i="1" s="1"/>
  <c r="AI168" i="1"/>
  <c r="CW168" i="1" s="1"/>
  <c r="V168" i="1" s="1"/>
  <c r="AI170" i="1"/>
  <c r="CW170" i="1"/>
  <c r="V170" i="1" s="1"/>
  <c r="AI172" i="1"/>
  <c r="CW172" i="1" s="1"/>
  <c r="V172" i="1" s="1"/>
  <c r="AI174" i="1"/>
  <c r="CW174" i="1"/>
  <c r="V174" i="1" s="1"/>
  <c r="AI176" i="1"/>
  <c r="CW176" i="1" s="1"/>
  <c r="V176" i="1" s="1"/>
  <c r="AI212" i="1"/>
  <c r="CW212" i="1"/>
  <c r="V212" i="1" s="1"/>
  <c r="AI214" i="1"/>
  <c r="CW214" i="1" s="1"/>
  <c r="V214" i="1" s="1"/>
  <c r="AI216" i="1"/>
  <c r="CW216" i="1"/>
  <c r="V216" i="1" s="1"/>
  <c r="AI218" i="1"/>
  <c r="CW218" i="1" s="1"/>
  <c r="V218" i="1" s="1"/>
  <c r="AI254" i="1"/>
  <c r="CW254" i="1"/>
  <c r="V254" i="1" s="1"/>
  <c r="AI256" i="1"/>
  <c r="CW256" i="1" s="1"/>
  <c r="V256" i="1" s="1"/>
  <c r="AI258" i="1"/>
  <c r="CW258" i="1"/>
  <c r="V258" i="1" s="1"/>
  <c r="AI260" i="1"/>
  <c r="CW260" i="1" s="1"/>
  <c r="V260" i="1" s="1"/>
  <c r="AI262" i="1"/>
  <c r="CW262" i="1"/>
  <c r="V262" i="1" s="1"/>
  <c r="AI328" i="1"/>
  <c r="CW328" i="1"/>
  <c r="V328" i="1" s="1"/>
  <c r="AI331" i="1" s="1"/>
  <c r="V331" i="1" s="1"/>
  <c r="AJ30" i="1"/>
  <c r="CX30" i="1" s="1"/>
  <c r="W30" i="1" s="1"/>
  <c r="AJ32" i="1"/>
  <c r="CX32" i="1"/>
  <c r="W32" i="1" s="1"/>
  <c r="AJ34" i="1"/>
  <c r="CX34" i="1" s="1"/>
  <c r="W34" i="1" s="1"/>
  <c r="AJ36" i="1"/>
  <c r="CX36" i="1"/>
  <c r="W36" i="1" s="1"/>
  <c r="AJ38" i="1"/>
  <c r="CX38" i="1" s="1"/>
  <c r="W38" i="1" s="1"/>
  <c r="AJ40" i="1"/>
  <c r="CX40" i="1"/>
  <c r="W40" i="1" s="1"/>
  <c r="AJ42" i="1"/>
  <c r="CX42" i="1" s="1"/>
  <c r="W42" i="1" s="1"/>
  <c r="AJ44" i="1"/>
  <c r="CX44" i="1"/>
  <c r="W44" i="1" s="1"/>
  <c r="AJ46" i="1"/>
  <c r="CX46" i="1" s="1"/>
  <c r="W46" i="1" s="1"/>
  <c r="AJ48" i="1"/>
  <c r="CX48" i="1"/>
  <c r="W48" i="1" s="1"/>
  <c r="AJ84" i="1"/>
  <c r="CX84" i="1" s="1"/>
  <c r="W84" i="1" s="1"/>
  <c r="AJ86" i="1"/>
  <c r="CX86" i="1"/>
  <c r="W86" i="1" s="1"/>
  <c r="AJ88" i="1"/>
  <c r="CX88" i="1" s="1"/>
  <c r="W88" i="1" s="1"/>
  <c r="AJ90" i="1"/>
  <c r="CX90" i="1"/>
  <c r="W90" i="1" s="1"/>
  <c r="AJ92" i="1"/>
  <c r="CX92" i="1" s="1"/>
  <c r="W92" i="1" s="1"/>
  <c r="AJ94" i="1"/>
  <c r="CX94" i="1"/>
  <c r="W94" i="1" s="1"/>
  <c r="AJ96" i="1"/>
  <c r="CX96" i="1" s="1"/>
  <c r="W96" i="1" s="1"/>
  <c r="AJ98" i="1"/>
  <c r="CX98" i="1"/>
  <c r="W98" i="1" s="1"/>
  <c r="AJ134" i="1"/>
  <c r="CX134" i="1" s="1"/>
  <c r="W134" i="1" s="1"/>
  <c r="AJ136" i="1"/>
  <c r="CX136" i="1"/>
  <c r="W136" i="1" s="1"/>
  <c r="AJ138" i="1"/>
  <c r="CX138" i="1" s="1"/>
  <c r="W138" i="1" s="1"/>
  <c r="AJ140" i="1"/>
  <c r="CX140" i="1"/>
  <c r="W140" i="1" s="1"/>
  <c r="AJ142" i="1"/>
  <c r="CX142" i="1" s="1"/>
  <c r="W142" i="1" s="1"/>
  <c r="AJ144" i="1"/>
  <c r="CX144" i="1"/>
  <c r="W144" i="1" s="1"/>
  <c r="AJ146" i="1"/>
  <c r="CX146" i="1" s="1"/>
  <c r="W146" i="1" s="1"/>
  <c r="AJ148" i="1"/>
  <c r="CX148" i="1"/>
  <c r="W148" i="1" s="1"/>
  <c r="AJ150" i="1"/>
  <c r="CX150" i="1" s="1"/>
  <c r="W150" i="1" s="1"/>
  <c r="AJ152" i="1"/>
  <c r="CX152" i="1"/>
  <c r="W152" i="1" s="1"/>
  <c r="AJ154" i="1"/>
  <c r="CX154" i="1" s="1"/>
  <c r="W154" i="1" s="1"/>
  <c r="AJ156" i="1"/>
  <c r="CX156" i="1"/>
  <c r="W156" i="1" s="1"/>
  <c r="AJ158" i="1"/>
  <c r="CX158" i="1" s="1"/>
  <c r="W158" i="1" s="1"/>
  <c r="AJ160" i="1"/>
  <c r="CX160" i="1"/>
  <c r="W160" i="1" s="1"/>
  <c r="AJ162" i="1"/>
  <c r="CX162" i="1" s="1"/>
  <c r="W162" i="1" s="1"/>
  <c r="AJ164" i="1"/>
  <c r="CX164" i="1"/>
  <c r="W164" i="1" s="1"/>
  <c r="AJ166" i="1"/>
  <c r="CX166" i="1" s="1"/>
  <c r="W166" i="1" s="1"/>
  <c r="AJ168" i="1"/>
  <c r="CX168" i="1"/>
  <c r="W168" i="1" s="1"/>
  <c r="AJ170" i="1"/>
  <c r="CX170" i="1" s="1"/>
  <c r="W170" i="1" s="1"/>
  <c r="AJ172" i="1"/>
  <c r="CX172" i="1"/>
  <c r="W172" i="1" s="1"/>
  <c r="AJ174" i="1"/>
  <c r="CX174" i="1" s="1"/>
  <c r="W174" i="1" s="1"/>
  <c r="AJ176" i="1"/>
  <c r="CX176" i="1"/>
  <c r="W176" i="1" s="1"/>
  <c r="AJ212" i="1"/>
  <c r="CX212" i="1" s="1"/>
  <c r="W212" i="1" s="1"/>
  <c r="AJ214" i="1"/>
  <c r="CX214" i="1"/>
  <c r="W214" i="1" s="1"/>
  <c r="AJ216" i="1"/>
  <c r="CX216" i="1" s="1"/>
  <c r="W216" i="1" s="1"/>
  <c r="AJ218" i="1"/>
  <c r="CX218" i="1"/>
  <c r="W218" i="1" s="1"/>
  <c r="AJ254" i="1"/>
  <c r="CX254" i="1" s="1"/>
  <c r="W254" i="1" s="1"/>
  <c r="AJ256" i="1"/>
  <c r="CX256" i="1"/>
  <c r="W256" i="1" s="1"/>
  <c r="AJ258" i="1"/>
  <c r="CX258" i="1" s="1"/>
  <c r="W258" i="1" s="1"/>
  <c r="AJ260" i="1"/>
  <c r="CX260" i="1"/>
  <c r="W260" i="1" s="1"/>
  <c r="AJ262" i="1"/>
  <c r="CX262" i="1" s="1"/>
  <c r="W262" i="1" s="1"/>
  <c r="AJ328" i="1"/>
  <c r="CX328" i="1" s="1"/>
  <c r="W328" i="1" s="1"/>
  <c r="AJ331" i="1" s="1"/>
  <c r="W331" i="1" s="1"/>
  <c r="CY212" i="1"/>
  <c r="X212" i="1"/>
  <c r="CY214" i="1"/>
  <c r="X214" i="1"/>
  <c r="CY216" i="1"/>
  <c r="X216" i="1"/>
  <c r="CZ30" i="1"/>
  <c r="Y30" i="1" s="1"/>
  <c r="CZ32" i="1"/>
  <c r="Y32" i="1" s="1"/>
  <c r="CZ34" i="1"/>
  <c r="Y34" i="1" s="1"/>
  <c r="CZ36" i="1"/>
  <c r="Y36" i="1" s="1"/>
  <c r="CZ38" i="1"/>
  <c r="Y38" i="1" s="1"/>
  <c r="CZ40" i="1"/>
  <c r="Y40" i="1" s="1"/>
  <c r="CZ42" i="1"/>
  <c r="Y42" i="1" s="1"/>
  <c r="CZ44" i="1"/>
  <c r="Y44" i="1" s="1"/>
  <c r="CZ46" i="1"/>
  <c r="Y46" i="1" s="1"/>
  <c r="CZ48" i="1"/>
  <c r="Y48" i="1" s="1"/>
  <c r="CZ84" i="1"/>
  <c r="Y84" i="1" s="1"/>
  <c r="CZ86" i="1"/>
  <c r="Y86" i="1" s="1"/>
  <c r="CZ88" i="1"/>
  <c r="Y88" i="1" s="1"/>
  <c r="CZ90" i="1"/>
  <c r="Y90" i="1" s="1"/>
  <c r="CZ92" i="1"/>
  <c r="Y92" i="1" s="1"/>
  <c r="CZ94" i="1"/>
  <c r="Y94" i="1" s="1"/>
  <c r="CZ96" i="1"/>
  <c r="Y96" i="1" s="1"/>
  <c r="CZ98" i="1"/>
  <c r="Y98" i="1" s="1"/>
  <c r="CZ134" i="1"/>
  <c r="Y134" i="1" s="1"/>
  <c r="CZ136" i="1"/>
  <c r="Y136" i="1" s="1"/>
  <c r="CZ138" i="1"/>
  <c r="Y138" i="1" s="1"/>
  <c r="CZ140" i="1"/>
  <c r="Y140" i="1" s="1"/>
  <c r="CZ142" i="1"/>
  <c r="Y142" i="1" s="1"/>
  <c r="CZ144" i="1"/>
  <c r="Y144" i="1" s="1"/>
  <c r="CZ146" i="1"/>
  <c r="Y146" i="1" s="1"/>
  <c r="CZ148" i="1"/>
  <c r="Y148" i="1" s="1"/>
  <c r="CZ150" i="1"/>
  <c r="Y150" i="1" s="1"/>
  <c r="CZ152" i="1"/>
  <c r="Y152" i="1" s="1"/>
  <c r="CZ154" i="1"/>
  <c r="Y154" i="1" s="1"/>
  <c r="CZ156" i="1"/>
  <c r="Y156" i="1" s="1"/>
  <c r="CZ158" i="1"/>
  <c r="Y158" i="1" s="1"/>
  <c r="CZ160" i="1"/>
  <c r="Y160" i="1" s="1"/>
  <c r="CZ162" i="1"/>
  <c r="Y162" i="1" s="1"/>
  <c r="CZ166" i="1"/>
  <c r="Y166" i="1" s="1"/>
  <c r="CZ170" i="1"/>
  <c r="Y170" i="1" s="1"/>
  <c r="CZ212" i="1"/>
  <c r="Y212" i="1" s="1"/>
  <c r="CZ214" i="1"/>
  <c r="Y214" i="1" s="1"/>
  <c r="CZ216" i="1"/>
  <c r="Y216" i="1" s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X51" i="1"/>
  <c r="AO51" i="1" s="1"/>
  <c r="BX101" i="1"/>
  <c r="AO101" i="1" s="1"/>
  <c r="BX179" i="1"/>
  <c r="AO179" i="1" s="1"/>
  <c r="BX221" i="1"/>
  <c r="AO221" i="1" s="1"/>
  <c r="BX265" i="1"/>
  <c r="AO265" i="1" s="1"/>
  <c r="BX331" i="1"/>
  <c r="AO331" i="1"/>
  <c r="FR30" i="1"/>
  <c r="FR32" i="1"/>
  <c r="FR34" i="1"/>
  <c r="FR36" i="1"/>
  <c r="FR38" i="1"/>
  <c r="FR40" i="1"/>
  <c r="FR42" i="1"/>
  <c r="FR44" i="1"/>
  <c r="BY51" i="1" s="1"/>
  <c r="FR46" i="1"/>
  <c r="FR48" i="1"/>
  <c r="FR84" i="1"/>
  <c r="FR86" i="1"/>
  <c r="FR88" i="1"/>
  <c r="FR90" i="1"/>
  <c r="FR92" i="1"/>
  <c r="FR94" i="1"/>
  <c r="FR96" i="1"/>
  <c r="FR98" i="1"/>
  <c r="BY101" i="1"/>
  <c r="AP101" i="1" s="1"/>
  <c r="FR134" i="1"/>
  <c r="FR136" i="1"/>
  <c r="FR138" i="1"/>
  <c r="FR140" i="1"/>
  <c r="FR142" i="1"/>
  <c r="FR144" i="1"/>
  <c r="FR146" i="1"/>
  <c r="FR148" i="1"/>
  <c r="FR150" i="1"/>
  <c r="FR152" i="1"/>
  <c r="FR154" i="1"/>
  <c r="FR156" i="1"/>
  <c r="FR158" i="1"/>
  <c r="FR160" i="1"/>
  <c r="FR162" i="1"/>
  <c r="FR164" i="1"/>
  <c r="FR166" i="1"/>
  <c r="FR168" i="1"/>
  <c r="FR170" i="1"/>
  <c r="FR172" i="1"/>
  <c r="FR174" i="1"/>
  <c r="FR176" i="1"/>
  <c r="BY179" i="1"/>
  <c r="AP179" i="1" s="1"/>
  <c r="FR218" i="1"/>
  <c r="FR254" i="1"/>
  <c r="BY265" i="1" s="1"/>
  <c r="FR256" i="1"/>
  <c r="FR258" i="1"/>
  <c r="FR260" i="1"/>
  <c r="FR262" i="1"/>
  <c r="FR328" i="1"/>
  <c r="BY331" i="1" s="1"/>
  <c r="GL30" i="1"/>
  <c r="GL32" i="1"/>
  <c r="GL34" i="1"/>
  <c r="GL36" i="1"/>
  <c r="GL38" i="1"/>
  <c r="GL40" i="1"/>
  <c r="GL42" i="1"/>
  <c r="GL44" i="1"/>
  <c r="GL46" i="1"/>
  <c r="GL48" i="1"/>
  <c r="BZ51" i="1"/>
  <c r="AQ51" i="1" s="1"/>
  <c r="GL84" i="1"/>
  <c r="GL86" i="1"/>
  <c r="GL88" i="1"/>
  <c r="GL90" i="1"/>
  <c r="GL92" i="1"/>
  <c r="GL94" i="1"/>
  <c r="GL96" i="1"/>
  <c r="GL98" i="1"/>
  <c r="BZ101" i="1"/>
  <c r="AQ101" i="1" s="1"/>
  <c r="GL134" i="1"/>
  <c r="GL136" i="1"/>
  <c r="GL138" i="1"/>
  <c r="GL140" i="1"/>
  <c r="GL142" i="1"/>
  <c r="GL144" i="1"/>
  <c r="GL146" i="1"/>
  <c r="GL148" i="1"/>
  <c r="GL150" i="1"/>
  <c r="GL152" i="1"/>
  <c r="GL154" i="1"/>
  <c r="GL156" i="1"/>
  <c r="GL158" i="1"/>
  <c r="GL160" i="1"/>
  <c r="GL162" i="1"/>
  <c r="GL164" i="1"/>
  <c r="GL166" i="1"/>
  <c r="GL168" i="1"/>
  <c r="GL170" i="1"/>
  <c r="GL172" i="1"/>
  <c r="GL174" i="1"/>
  <c r="GL176" i="1"/>
  <c r="BZ179" i="1"/>
  <c r="AQ179" i="1" s="1"/>
  <c r="GL212" i="1"/>
  <c r="GL214" i="1"/>
  <c r="GL216" i="1"/>
  <c r="GL218" i="1"/>
  <c r="BZ221" i="1"/>
  <c r="AQ221" i="1" s="1"/>
  <c r="GL254" i="1"/>
  <c r="BZ265" i="1" s="1"/>
  <c r="GL256" i="1"/>
  <c r="GL258" i="1"/>
  <c r="GL260" i="1"/>
  <c r="GL262" i="1"/>
  <c r="GL328" i="1"/>
  <c r="BZ331" i="1" s="1"/>
  <c r="GV30" i="1"/>
  <c r="HC30" i="1"/>
  <c r="GX30" i="1" s="1"/>
  <c r="GV32" i="1"/>
  <c r="HC32" i="1"/>
  <c r="GX32" i="1" s="1"/>
  <c r="GV34" i="1"/>
  <c r="HC34" i="1"/>
  <c r="GX34" i="1" s="1"/>
  <c r="GV36" i="1"/>
  <c r="HC36" i="1"/>
  <c r="GX36" i="1" s="1"/>
  <c r="GV38" i="1"/>
  <c r="HC38" i="1"/>
  <c r="GX38" i="1" s="1"/>
  <c r="GV40" i="1"/>
  <c r="HC40" i="1"/>
  <c r="GX40" i="1" s="1"/>
  <c r="GV42" i="1"/>
  <c r="HC42" i="1"/>
  <c r="GX42" i="1" s="1"/>
  <c r="GV44" i="1"/>
  <c r="HC44" i="1"/>
  <c r="GX44" i="1" s="1"/>
  <c r="GV46" i="1"/>
  <c r="HC46" i="1"/>
  <c r="GX46" i="1" s="1"/>
  <c r="GV48" i="1"/>
  <c r="HC48" i="1"/>
  <c r="GX48" i="1" s="1"/>
  <c r="GV84" i="1"/>
  <c r="HC84" i="1"/>
  <c r="GX84" i="1" s="1"/>
  <c r="GV86" i="1"/>
  <c r="HC86" i="1"/>
  <c r="GX86" i="1" s="1"/>
  <c r="GV88" i="1"/>
  <c r="HC88" i="1"/>
  <c r="GX88" i="1" s="1"/>
  <c r="GV90" i="1"/>
  <c r="HC90" i="1"/>
  <c r="GX90" i="1" s="1"/>
  <c r="GV92" i="1"/>
  <c r="HC92" i="1"/>
  <c r="GX92" i="1" s="1"/>
  <c r="GV94" i="1"/>
  <c r="HC94" i="1"/>
  <c r="GX94" i="1" s="1"/>
  <c r="GV96" i="1"/>
  <c r="HC96" i="1"/>
  <c r="GX96" i="1" s="1"/>
  <c r="GV98" i="1"/>
  <c r="HC98" i="1"/>
  <c r="GX98" i="1" s="1"/>
  <c r="GV134" i="1"/>
  <c r="HC134" i="1"/>
  <c r="GX134" i="1" s="1"/>
  <c r="GV136" i="1"/>
  <c r="HC136" i="1"/>
  <c r="GX136" i="1" s="1"/>
  <c r="GV138" i="1"/>
  <c r="HC138" i="1"/>
  <c r="GX138" i="1" s="1"/>
  <c r="GV140" i="1"/>
  <c r="HC140" i="1"/>
  <c r="GX140" i="1" s="1"/>
  <c r="GV142" i="1"/>
  <c r="HC142" i="1"/>
  <c r="GX142" i="1" s="1"/>
  <c r="GV144" i="1"/>
  <c r="HC144" i="1"/>
  <c r="GX144" i="1" s="1"/>
  <c r="GV146" i="1"/>
  <c r="HC146" i="1"/>
  <c r="GX146" i="1" s="1"/>
  <c r="GV148" i="1"/>
  <c r="HC148" i="1"/>
  <c r="GX148" i="1" s="1"/>
  <c r="GV150" i="1"/>
  <c r="HC150" i="1"/>
  <c r="GX150" i="1" s="1"/>
  <c r="GV152" i="1"/>
  <c r="HC152" i="1"/>
  <c r="GX152" i="1" s="1"/>
  <c r="GV154" i="1"/>
  <c r="HC154" i="1"/>
  <c r="GX154" i="1" s="1"/>
  <c r="GV156" i="1"/>
  <c r="HC156" i="1"/>
  <c r="GX156" i="1" s="1"/>
  <c r="GV158" i="1"/>
  <c r="HC158" i="1"/>
  <c r="GX158" i="1" s="1"/>
  <c r="GV160" i="1"/>
  <c r="HC160" i="1"/>
  <c r="GX160" i="1" s="1"/>
  <c r="GV162" i="1"/>
  <c r="HC162" i="1"/>
  <c r="GX162" i="1" s="1"/>
  <c r="GV164" i="1"/>
  <c r="HC164" i="1"/>
  <c r="GX164" i="1" s="1"/>
  <c r="GV166" i="1"/>
  <c r="HC166" i="1"/>
  <c r="GX166" i="1" s="1"/>
  <c r="GV168" i="1"/>
  <c r="HC168" i="1"/>
  <c r="GX168" i="1" s="1"/>
  <c r="GV170" i="1"/>
  <c r="HC170" i="1"/>
  <c r="GX170" i="1" s="1"/>
  <c r="GV172" i="1"/>
  <c r="HC172" i="1"/>
  <c r="GX172" i="1" s="1"/>
  <c r="GV174" i="1"/>
  <c r="HC174" i="1"/>
  <c r="GX174" i="1" s="1"/>
  <c r="GV176" i="1"/>
  <c r="HC176" i="1"/>
  <c r="GX176" i="1" s="1"/>
  <c r="GV212" i="1"/>
  <c r="HC212" i="1"/>
  <c r="GX212" i="1" s="1"/>
  <c r="GV214" i="1"/>
  <c r="HC214" i="1"/>
  <c r="GX214" i="1" s="1"/>
  <c r="GV216" i="1"/>
  <c r="HC216" i="1"/>
  <c r="GX216" i="1" s="1"/>
  <c r="GV218" i="1"/>
  <c r="HC218" i="1"/>
  <c r="GX218" i="1" s="1"/>
  <c r="GV254" i="1"/>
  <c r="HC254" i="1"/>
  <c r="GX254" i="1" s="1"/>
  <c r="GV256" i="1"/>
  <c r="HC256" i="1"/>
  <c r="GX256" i="1" s="1"/>
  <c r="GV258" i="1"/>
  <c r="HC258" i="1"/>
  <c r="GX258" i="1" s="1"/>
  <c r="GV260" i="1"/>
  <c r="HC260" i="1"/>
  <c r="GX260" i="1" s="1"/>
  <c r="GV262" i="1"/>
  <c r="HC262" i="1"/>
  <c r="GX262" i="1" s="1"/>
  <c r="GV328" i="1"/>
  <c r="HC328" i="1" s="1"/>
  <c r="GX328" i="1" s="1"/>
  <c r="CJ331" i="1" s="1"/>
  <c r="BA331" i="1" s="1"/>
  <c r="GN40" i="1"/>
  <c r="GN42" i="1"/>
  <c r="GN44" i="1"/>
  <c r="GN48" i="1"/>
  <c r="GN84" i="1"/>
  <c r="GN86" i="1"/>
  <c r="GN88" i="1"/>
  <c r="GN92" i="1"/>
  <c r="GN96" i="1"/>
  <c r="GN98" i="1"/>
  <c r="GN212" i="1"/>
  <c r="GN214" i="1"/>
  <c r="GN216" i="1"/>
  <c r="GN328" i="1"/>
  <c r="CB331" i="1" s="1"/>
  <c r="AS331" i="1" s="1"/>
  <c r="GO30" i="1"/>
  <c r="GO32" i="1"/>
  <c r="GO34" i="1"/>
  <c r="GO36" i="1"/>
  <c r="GO38" i="1"/>
  <c r="GO46" i="1"/>
  <c r="GO90" i="1"/>
  <c r="GO94" i="1"/>
  <c r="GO134" i="1"/>
  <c r="GO136" i="1"/>
  <c r="CC179" i="1" s="1"/>
  <c r="AT179" i="1" s="1"/>
  <c r="GO138" i="1"/>
  <c r="GO140" i="1"/>
  <c r="GO142" i="1"/>
  <c r="GO144" i="1"/>
  <c r="GO146" i="1"/>
  <c r="GO148" i="1"/>
  <c r="GO150" i="1"/>
  <c r="GO152" i="1"/>
  <c r="GO154" i="1"/>
  <c r="GO156" i="1"/>
  <c r="GO158" i="1"/>
  <c r="GO160" i="1"/>
  <c r="GO162" i="1"/>
  <c r="GO164" i="1"/>
  <c r="GO166" i="1"/>
  <c r="GO168" i="1"/>
  <c r="GO170" i="1"/>
  <c r="GO172" i="1"/>
  <c r="GO174" i="1"/>
  <c r="GO176" i="1"/>
  <c r="GO212" i="1"/>
  <c r="GO214" i="1"/>
  <c r="CC221" i="1" s="1"/>
  <c r="AT221" i="1" s="1"/>
  <c r="GO216" i="1"/>
  <c r="GO218" i="1"/>
  <c r="GO254" i="1"/>
  <c r="GO256" i="1"/>
  <c r="GO258" i="1"/>
  <c r="GO260" i="1"/>
  <c r="GO262" i="1"/>
  <c r="CC265" i="1"/>
  <c r="AT265" i="1" s="1"/>
  <c r="GO328" i="1"/>
  <c r="CC331" i="1"/>
  <c r="AT331" i="1" s="1"/>
  <c r="GP30" i="1"/>
  <c r="GP32" i="1"/>
  <c r="GP34" i="1"/>
  <c r="GP36" i="1"/>
  <c r="GP38" i="1"/>
  <c r="GP40" i="1"/>
  <c r="GP42" i="1"/>
  <c r="GP44" i="1"/>
  <c r="GP46" i="1"/>
  <c r="GP48" i="1"/>
  <c r="CD51" i="1"/>
  <c r="AU51" i="1" s="1"/>
  <c r="GP84" i="1"/>
  <c r="GP86" i="1"/>
  <c r="GP88" i="1"/>
  <c r="GP90" i="1"/>
  <c r="GP92" i="1"/>
  <c r="GP94" i="1"/>
  <c r="GP96" i="1"/>
  <c r="GP98" i="1"/>
  <c r="CD101" i="1"/>
  <c r="AU101" i="1" s="1"/>
  <c r="GP134" i="1"/>
  <c r="GP136" i="1"/>
  <c r="GP138" i="1"/>
  <c r="GP140" i="1"/>
  <c r="GP142" i="1"/>
  <c r="GP144" i="1"/>
  <c r="GP146" i="1"/>
  <c r="GP148" i="1"/>
  <c r="GP150" i="1"/>
  <c r="GP152" i="1"/>
  <c r="GP154" i="1"/>
  <c r="GP156" i="1"/>
  <c r="GP158" i="1"/>
  <c r="GP160" i="1"/>
  <c r="GP162" i="1"/>
  <c r="GP164" i="1"/>
  <c r="GP166" i="1"/>
  <c r="GP168" i="1"/>
  <c r="GP170" i="1"/>
  <c r="GP172" i="1"/>
  <c r="GP174" i="1"/>
  <c r="GP176" i="1"/>
  <c r="CD179" i="1"/>
  <c r="AU179" i="1" s="1"/>
  <c r="GP212" i="1"/>
  <c r="GP214" i="1"/>
  <c r="GP216" i="1"/>
  <c r="GP218" i="1"/>
  <c r="CD221" i="1"/>
  <c r="AU221" i="1" s="1"/>
  <c r="GP254" i="1"/>
  <c r="CD265" i="1" s="1"/>
  <c r="AU265" i="1" s="1"/>
  <c r="GP256" i="1"/>
  <c r="GP258" i="1"/>
  <c r="GP260" i="1"/>
  <c r="GP262" i="1"/>
  <c r="CG51" i="1"/>
  <c r="AX51" i="1"/>
  <c r="CG101" i="1"/>
  <c r="AX101" i="1"/>
  <c r="CG179" i="1"/>
  <c r="AX179" i="1"/>
  <c r="CG221" i="1"/>
  <c r="AX221" i="1"/>
  <c r="CI101" i="1"/>
  <c r="AZ101" i="1"/>
  <c r="CI179" i="1"/>
  <c r="AZ179" i="1"/>
  <c r="CK51" i="1"/>
  <c r="BB51" i="1"/>
  <c r="BB294" i="1" s="1"/>
  <c r="CK101" i="1"/>
  <c r="BB101" i="1"/>
  <c r="CK179" i="1"/>
  <c r="BB179" i="1"/>
  <c r="CK221" i="1"/>
  <c r="BB221" i="1"/>
  <c r="CK265" i="1"/>
  <c r="BB265" i="1"/>
  <c r="CK331" i="1"/>
  <c r="BB331" i="1" s="1"/>
  <c r="CL51" i="1"/>
  <c r="BC51" i="1" s="1"/>
  <c r="CL101" i="1"/>
  <c r="BC101" i="1" s="1"/>
  <c r="CL179" i="1"/>
  <c r="BC179" i="1" s="1"/>
  <c r="CL221" i="1"/>
  <c r="BC221" i="1" s="1"/>
  <c r="CL265" i="1"/>
  <c r="BC265" i="1" s="1"/>
  <c r="CL331" i="1"/>
  <c r="BC331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AC31" i="1"/>
  <c r="CQ31" i="1" s="1"/>
  <c r="P31" i="1" s="1"/>
  <c r="AE31" i="1"/>
  <c r="F26" i="5" s="1"/>
  <c r="AD31" i="1"/>
  <c r="F25" i="5" s="1"/>
  <c r="AF31" i="1"/>
  <c r="E26" i="5" s="1"/>
  <c r="CT31" i="1"/>
  <c r="S31" i="1" s="1"/>
  <c r="AC33" i="1"/>
  <c r="CQ33" i="1" s="1"/>
  <c r="P33" i="1" s="1"/>
  <c r="AE33" i="1"/>
  <c r="F33" i="5" s="1"/>
  <c r="AD33" i="1"/>
  <c r="F32" i="5" s="1"/>
  <c r="AF33" i="1"/>
  <c r="E33" i="5" s="1"/>
  <c r="CT33" i="1"/>
  <c r="S33" i="1" s="1"/>
  <c r="AC35" i="1"/>
  <c r="CQ35" i="1" s="1"/>
  <c r="P35" i="1" s="1"/>
  <c r="AE35" i="1"/>
  <c r="F40" i="5" s="1"/>
  <c r="AD35" i="1"/>
  <c r="F39" i="5" s="1"/>
  <c r="AF35" i="1"/>
  <c r="E40" i="5" s="1"/>
  <c r="CT35" i="1"/>
  <c r="S35" i="1" s="1"/>
  <c r="AC37" i="1"/>
  <c r="CQ37" i="1" s="1"/>
  <c r="P37" i="1" s="1"/>
  <c r="AE37" i="1"/>
  <c r="F47" i="5" s="1"/>
  <c r="AD37" i="1"/>
  <c r="F46" i="5" s="1"/>
  <c r="AF37" i="1"/>
  <c r="E47" i="5" s="1"/>
  <c r="CT37" i="1"/>
  <c r="S37" i="1" s="1"/>
  <c r="AC39" i="1"/>
  <c r="CQ39" i="1" s="1"/>
  <c r="P39" i="1" s="1"/>
  <c r="AE39" i="1"/>
  <c r="F62" i="5" s="1"/>
  <c r="AD39" i="1"/>
  <c r="F61" i="5" s="1"/>
  <c r="AF39" i="1"/>
  <c r="E62" i="5" s="1"/>
  <c r="CT39" i="1"/>
  <c r="S39" i="1" s="1"/>
  <c r="AC41" i="1"/>
  <c r="CQ41" i="1" s="1"/>
  <c r="P41" i="1" s="1"/>
  <c r="AE41" i="1"/>
  <c r="F77" i="5" s="1"/>
  <c r="AD41" i="1"/>
  <c r="F76" i="5" s="1"/>
  <c r="AF41" i="1"/>
  <c r="E77" i="5" s="1"/>
  <c r="CT41" i="1"/>
  <c r="S41" i="1" s="1"/>
  <c r="AC43" i="1"/>
  <c r="CQ43" i="1" s="1"/>
  <c r="P43" i="1" s="1"/>
  <c r="AE43" i="1"/>
  <c r="F91" i="5" s="1"/>
  <c r="AD43" i="1"/>
  <c r="F90" i="5" s="1"/>
  <c r="AF43" i="1"/>
  <c r="E91" i="5" s="1"/>
  <c r="CT43" i="1"/>
  <c r="S43" i="1" s="1"/>
  <c r="AC45" i="1"/>
  <c r="CQ45" i="1" s="1"/>
  <c r="P45" i="1" s="1"/>
  <c r="AE45" i="1"/>
  <c r="F105" i="5" s="1"/>
  <c r="AD45" i="1"/>
  <c r="F104" i="5" s="1"/>
  <c r="AF45" i="1"/>
  <c r="E105" i="5" s="1"/>
  <c r="CT45" i="1"/>
  <c r="S45" i="1" s="1"/>
  <c r="AC47" i="1"/>
  <c r="CQ47" i="1" s="1"/>
  <c r="P47" i="1" s="1"/>
  <c r="AE47" i="1"/>
  <c r="F119" i="5" s="1"/>
  <c r="AD47" i="1"/>
  <c r="F118" i="5" s="1"/>
  <c r="AF47" i="1"/>
  <c r="E119" i="5" s="1"/>
  <c r="CT47" i="1"/>
  <c r="S47" i="1" s="1"/>
  <c r="AC49" i="1"/>
  <c r="CQ49" i="1" s="1"/>
  <c r="P49" i="1" s="1"/>
  <c r="AE49" i="1"/>
  <c r="F133" i="5" s="1"/>
  <c r="AD49" i="1"/>
  <c r="F132" i="5" s="1"/>
  <c r="AF49" i="1"/>
  <c r="E133" i="5" s="1"/>
  <c r="CT49" i="1"/>
  <c r="S49" i="1" s="1"/>
  <c r="AC85" i="1"/>
  <c r="CQ85" i="1" s="1"/>
  <c r="P85" i="1" s="1"/>
  <c r="AE85" i="1"/>
  <c r="F155" i="5" s="1"/>
  <c r="AD85" i="1"/>
  <c r="F154" i="5" s="1"/>
  <c r="AF85" i="1"/>
  <c r="E155" i="5" s="1"/>
  <c r="CT85" i="1"/>
  <c r="S85" i="1" s="1"/>
  <c r="AC87" i="1"/>
  <c r="CQ87" i="1" s="1"/>
  <c r="P87" i="1" s="1"/>
  <c r="AE87" i="1"/>
  <c r="F162" i="5" s="1"/>
  <c r="AD87" i="1"/>
  <c r="F161" i="5" s="1"/>
  <c r="AF87" i="1"/>
  <c r="E162" i="5" s="1"/>
  <c r="CT87" i="1"/>
  <c r="S87" i="1" s="1"/>
  <c r="AC89" i="1"/>
  <c r="CQ89" i="1" s="1"/>
  <c r="P89" i="1" s="1"/>
  <c r="AE89" i="1"/>
  <c r="F169" i="5" s="1"/>
  <c r="AD89" i="1"/>
  <c r="F168" i="5" s="1"/>
  <c r="AF89" i="1"/>
  <c r="E169" i="5" s="1"/>
  <c r="CT89" i="1"/>
  <c r="S89" i="1" s="1"/>
  <c r="AC91" i="1"/>
  <c r="CQ91" i="1" s="1"/>
  <c r="P91" i="1" s="1"/>
  <c r="AE91" i="1"/>
  <c r="F176" i="5" s="1"/>
  <c r="AD91" i="1"/>
  <c r="F175" i="5" s="1"/>
  <c r="AF91" i="1"/>
  <c r="E176" i="5" s="1"/>
  <c r="CT91" i="1"/>
  <c r="S91" i="1" s="1"/>
  <c r="AC93" i="1"/>
  <c r="CQ93" i="1" s="1"/>
  <c r="P93" i="1" s="1"/>
  <c r="AE93" i="1"/>
  <c r="F183" i="5" s="1"/>
  <c r="AD93" i="1"/>
  <c r="F182" i="5" s="1"/>
  <c r="AF93" i="1"/>
  <c r="E183" i="5" s="1"/>
  <c r="CT93" i="1"/>
  <c r="S93" i="1" s="1"/>
  <c r="AC95" i="1"/>
  <c r="CQ95" i="1" s="1"/>
  <c r="P95" i="1" s="1"/>
  <c r="AE95" i="1"/>
  <c r="AD95" i="1"/>
  <c r="F190" i="5" s="1"/>
  <c r="AF95" i="1"/>
  <c r="E191" i="5" s="1"/>
  <c r="CT95" i="1"/>
  <c r="S95" i="1" s="1"/>
  <c r="AC97" i="1"/>
  <c r="CQ97" i="1" s="1"/>
  <c r="P97" i="1" s="1"/>
  <c r="AE97" i="1"/>
  <c r="F195" i="5" s="1"/>
  <c r="AD97" i="1"/>
  <c r="F194" i="5" s="1"/>
  <c r="AF97" i="1"/>
  <c r="E195" i="5" s="1"/>
  <c r="CT97" i="1"/>
  <c r="S97" i="1" s="1"/>
  <c r="AC99" i="1"/>
  <c r="CQ99" i="1" s="1"/>
  <c r="P99" i="1" s="1"/>
  <c r="AE99" i="1"/>
  <c r="F202" i="5" s="1"/>
  <c r="AD99" i="1"/>
  <c r="F201" i="5" s="1"/>
  <c r="AF99" i="1"/>
  <c r="E202" i="5" s="1"/>
  <c r="CT99" i="1"/>
  <c r="S99" i="1" s="1"/>
  <c r="AC135" i="1"/>
  <c r="CQ135" i="1" s="1"/>
  <c r="P135" i="1" s="1"/>
  <c r="AE135" i="1"/>
  <c r="F216" i="5" s="1"/>
  <c r="AD135" i="1"/>
  <c r="F215" i="5" s="1"/>
  <c r="AF135" i="1"/>
  <c r="E216" i="5" s="1"/>
  <c r="CT135" i="1"/>
  <c r="S135" i="1" s="1"/>
  <c r="AC137" i="1"/>
  <c r="CQ137" i="1" s="1"/>
  <c r="P137" i="1" s="1"/>
  <c r="AE137" i="1"/>
  <c r="AD137" i="1"/>
  <c r="F222" i="5" s="1"/>
  <c r="AF137" i="1"/>
  <c r="E223" i="5" s="1"/>
  <c r="CT137" i="1"/>
  <c r="S137" i="1" s="1"/>
  <c r="AC139" i="1"/>
  <c r="CQ139" i="1" s="1"/>
  <c r="P139" i="1" s="1"/>
  <c r="AE139" i="1"/>
  <c r="F227" i="5" s="1"/>
  <c r="AD139" i="1"/>
  <c r="F226" i="5" s="1"/>
  <c r="AF139" i="1"/>
  <c r="E227" i="5" s="1"/>
  <c r="CT139" i="1"/>
  <c r="S139" i="1" s="1"/>
  <c r="AC141" i="1"/>
  <c r="CQ141" i="1" s="1"/>
  <c r="P141" i="1" s="1"/>
  <c r="AE141" i="1"/>
  <c r="AD141" i="1"/>
  <c r="F233" i="5" s="1"/>
  <c r="AF141" i="1"/>
  <c r="E234" i="5" s="1"/>
  <c r="CT141" i="1"/>
  <c r="S141" i="1" s="1"/>
  <c r="AC143" i="1"/>
  <c r="CQ143" i="1" s="1"/>
  <c r="P143" i="1" s="1"/>
  <c r="AE143" i="1"/>
  <c r="F238" i="5" s="1"/>
  <c r="AD143" i="1"/>
  <c r="F237" i="5" s="1"/>
  <c r="AF143" i="1"/>
  <c r="E238" i="5" s="1"/>
  <c r="CT143" i="1"/>
  <c r="S143" i="1" s="1"/>
  <c r="AC145" i="1"/>
  <c r="CQ145" i="1" s="1"/>
  <c r="P145" i="1" s="1"/>
  <c r="AE145" i="1"/>
  <c r="AD145" i="1"/>
  <c r="F244" i="5" s="1"/>
  <c r="AF145" i="1"/>
  <c r="E245" i="5" s="1"/>
  <c r="CT145" i="1"/>
  <c r="S145" i="1" s="1"/>
  <c r="AC147" i="1"/>
  <c r="CQ147" i="1" s="1"/>
  <c r="P147" i="1" s="1"/>
  <c r="AE147" i="1"/>
  <c r="F249" i="5" s="1"/>
  <c r="AD147" i="1"/>
  <c r="F248" i="5" s="1"/>
  <c r="AF147" i="1"/>
  <c r="E249" i="5" s="1"/>
  <c r="CT147" i="1"/>
  <c r="S147" i="1" s="1"/>
  <c r="AC149" i="1"/>
  <c r="CQ149" i="1" s="1"/>
  <c r="P149" i="1" s="1"/>
  <c r="AE149" i="1"/>
  <c r="AD149" i="1"/>
  <c r="F255" i="5" s="1"/>
  <c r="AF149" i="1"/>
  <c r="E256" i="5" s="1"/>
  <c r="CT149" i="1"/>
  <c r="S149" i="1" s="1"/>
  <c r="AC151" i="1"/>
  <c r="CQ151" i="1" s="1"/>
  <c r="P151" i="1" s="1"/>
  <c r="AE151" i="1"/>
  <c r="F260" i="5" s="1"/>
  <c r="AD151" i="1"/>
  <c r="F259" i="5" s="1"/>
  <c r="AF151" i="1"/>
  <c r="E260" i="5" s="1"/>
  <c r="CT151" i="1"/>
  <c r="S151" i="1" s="1"/>
  <c r="AC153" i="1"/>
  <c r="CQ153" i="1" s="1"/>
  <c r="P153" i="1" s="1"/>
  <c r="AE153" i="1"/>
  <c r="AD153" i="1"/>
  <c r="F266" i="5" s="1"/>
  <c r="AF153" i="1"/>
  <c r="E267" i="5" s="1"/>
  <c r="CT153" i="1"/>
  <c r="S153" i="1" s="1"/>
  <c r="AC155" i="1"/>
  <c r="CQ155" i="1" s="1"/>
  <c r="P155" i="1" s="1"/>
  <c r="AE155" i="1"/>
  <c r="F271" i="5" s="1"/>
  <c r="AD155" i="1"/>
  <c r="F270" i="5" s="1"/>
  <c r="AF155" i="1"/>
  <c r="E271" i="5" s="1"/>
  <c r="CT155" i="1"/>
  <c r="S155" i="1" s="1"/>
  <c r="AC157" i="1"/>
  <c r="CQ157" i="1" s="1"/>
  <c r="P157" i="1" s="1"/>
  <c r="AE157" i="1"/>
  <c r="F278" i="5" s="1"/>
  <c r="AD157" i="1"/>
  <c r="F277" i="5" s="1"/>
  <c r="AF157" i="1"/>
  <c r="E278" i="5" s="1"/>
  <c r="CT157" i="1"/>
  <c r="S157" i="1" s="1"/>
  <c r="AC159" i="1"/>
  <c r="CQ159" i="1" s="1"/>
  <c r="P159" i="1" s="1"/>
  <c r="AE159" i="1"/>
  <c r="F285" i="5" s="1"/>
  <c r="AD159" i="1"/>
  <c r="F284" i="5" s="1"/>
  <c r="AF159" i="1"/>
  <c r="E285" i="5" s="1"/>
  <c r="CT159" i="1"/>
  <c r="S159" i="1" s="1"/>
  <c r="AC161" i="1"/>
  <c r="CQ161" i="1" s="1"/>
  <c r="P161" i="1" s="1"/>
  <c r="AE161" i="1"/>
  <c r="AD161" i="1"/>
  <c r="F292" i="5" s="1"/>
  <c r="AF161" i="1"/>
  <c r="E293" i="5" s="1"/>
  <c r="CT161" i="1"/>
  <c r="S161" i="1" s="1"/>
  <c r="AC163" i="1"/>
  <c r="CQ163" i="1" s="1"/>
  <c r="P163" i="1" s="1"/>
  <c r="AE163" i="1"/>
  <c r="F297" i="5" s="1"/>
  <c r="AD163" i="1"/>
  <c r="F296" i="5" s="1"/>
  <c r="AF163" i="1"/>
  <c r="E297" i="5" s="1"/>
  <c r="CT163" i="1"/>
  <c r="S163" i="1" s="1"/>
  <c r="AC165" i="1"/>
  <c r="CQ165" i="1" s="1"/>
  <c r="P165" i="1" s="1"/>
  <c r="I165" i="1"/>
  <c r="AE165" i="1"/>
  <c r="AD165" i="1" s="1"/>
  <c r="AF165" i="1"/>
  <c r="E304" i="5" s="1"/>
  <c r="AC167" i="1"/>
  <c r="CQ167" i="1"/>
  <c r="P167" i="1" s="1"/>
  <c r="AE167" i="1"/>
  <c r="F309" i="5" s="1"/>
  <c r="AF167" i="1"/>
  <c r="E309" i="5" s="1"/>
  <c r="AC169" i="1"/>
  <c r="CQ169" i="1"/>
  <c r="P169" i="1" s="1"/>
  <c r="AE169" i="1"/>
  <c r="AD169" i="1" s="1"/>
  <c r="AF169" i="1"/>
  <c r="E316" i="5" s="1"/>
  <c r="AC171" i="1"/>
  <c r="CQ171" i="1"/>
  <c r="P171" i="1" s="1"/>
  <c r="AE171" i="1"/>
  <c r="F320" i="5" s="1"/>
  <c r="AF171" i="1"/>
  <c r="E320" i="5" s="1"/>
  <c r="AC173" i="1"/>
  <c r="CQ173" i="1"/>
  <c r="P173" i="1" s="1"/>
  <c r="AE173" i="1"/>
  <c r="F327" i="5" s="1"/>
  <c r="AF173" i="1"/>
  <c r="E327" i="5" s="1"/>
  <c r="AC175" i="1"/>
  <c r="CQ175" i="1"/>
  <c r="P175" i="1" s="1"/>
  <c r="AE175" i="1"/>
  <c r="F335" i="5" s="1"/>
  <c r="AF175" i="1"/>
  <c r="E335" i="5" s="1"/>
  <c r="AC177" i="1"/>
  <c r="CQ177" i="1"/>
  <c r="P177" i="1" s="1"/>
  <c r="AE177" i="1"/>
  <c r="F343" i="5" s="1"/>
  <c r="AF177" i="1"/>
  <c r="E343" i="5" s="1"/>
  <c r="AC213" i="1"/>
  <c r="CQ213" i="1"/>
  <c r="P213" i="1" s="1"/>
  <c r="AE213" i="1"/>
  <c r="F358" i="5" s="1"/>
  <c r="AF213" i="1"/>
  <c r="E358" i="5" s="1"/>
  <c r="AC215" i="1"/>
  <c r="CQ215" i="1"/>
  <c r="P215" i="1" s="1"/>
  <c r="AE215" i="1"/>
  <c r="F362" i="5" s="1"/>
  <c r="AF215" i="1"/>
  <c r="E362" i="5" s="1"/>
  <c r="AC217" i="1"/>
  <c r="CQ217" i="1"/>
  <c r="P217" i="1" s="1"/>
  <c r="AE217" i="1"/>
  <c r="F366" i="5" s="1"/>
  <c r="AF217" i="1"/>
  <c r="E366" i="5" s="1"/>
  <c r="AC219" i="1"/>
  <c r="CQ219" i="1"/>
  <c r="P219" i="1" s="1"/>
  <c r="AE219" i="1"/>
  <c r="AD219" i="1" s="1"/>
  <c r="AF219" i="1"/>
  <c r="E370" i="5" s="1"/>
  <c r="AC255" i="1"/>
  <c r="CQ255" i="1"/>
  <c r="P255" i="1" s="1"/>
  <c r="AE255" i="1"/>
  <c r="F381" i="5" s="1"/>
  <c r="AF255" i="1"/>
  <c r="E381" i="5" s="1"/>
  <c r="AC257" i="1"/>
  <c r="CQ257" i="1"/>
  <c r="P257" i="1" s="1"/>
  <c r="AE257" i="1"/>
  <c r="AD257" i="1" s="1"/>
  <c r="AF257" i="1"/>
  <c r="E389" i="5" s="1"/>
  <c r="AC259" i="1"/>
  <c r="CQ259" i="1"/>
  <c r="P259" i="1" s="1"/>
  <c r="AE259" i="1"/>
  <c r="AD259" i="1" s="1"/>
  <c r="AF259" i="1"/>
  <c r="E393" i="5" s="1"/>
  <c r="AC261" i="1"/>
  <c r="CQ261" i="1"/>
  <c r="P261" i="1" s="1"/>
  <c r="AE261" i="1"/>
  <c r="F397" i="5" s="1"/>
  <c r="AF261" i="1"/>
  <c r="E397" i="5" s="1"/>
  <c r="AC263" i="1"/>
  <c r="CQ263" i="1"/>
  <c r="P263" i="1" s="1"/>
  <c r="AE263" i="1"/>
  <c r="AD263" i="1" s="1"/>
  <c r="AF263" i="1"/>
  <c r="E405" i="5" s="1"/>
  <c r="AC329" i="1"/>
  <c r="CQ329" i="1" s="1"/>
  <c r="P329" i="1" s="1"/>
  <c r="AE329" i="1"/>
  <c r="AD329" i="1"/>
  <c r="CR329" i="1" s="1"/>
  <c r="Q329" i="1" s="1"/>
  <c r="DV331" i="1" s="1"/>
  <c r="DI331" i="1" s="1"/>
  <c r="AF329" i="1"/>
  <c r="CT329" i="1"/>
  <c r="S329" i="1" s="1"/>
  <c r="DX331" i="1" s="1"/>
  <c r="DK331" i="1" s="1"/>
  <c r="CS31" i="1"/>
  <c r="R31" i="1" s="1"/>
  <c r="CS33" i="1"/>
  <c r="R33" i="1" s="1"/>
  <c r="CS35" i="1"/>
  <c r="R35" i="1" s="1"/>
  <c r="CS37" i="1"/>
  <c r="R37" i="1" s="1"/>
  <c r="CS39" i="1"/>
  <c r="R39" i="1" s="1"/>
  <c r="CS41" i="1"/>
  <c r="R41" i="1" s="1"/>
  <c r="CS43" i="1"/>
  <c r="R43" i="1" s="1"/>
  <c r="CS45" i="1"/>
  <c r="R45" i="1" s="1"/>
  <c r="CS47" i="1"/>
  <c r="R47" i="1" s="1"/>
  <c r="CS49" i="1"/>
  <c r="R49" i="1" s="1"/>
  <c r="CS85" i="1"/>
  <c r="R85" i="1" s="1"/>
  <c r="CS87" i="1"/>
  <c r="R87" i="1" s="1"/>
  <c r="CS89" i="1"/>
  <c r="R89" i="1" s="1"/>
  <c r="CS91" i="1"/>
  <c r="R91" i="1" s="1"/>
  <c r="CS93" i="1"/>
  <c r="R93" i="1" s="1"/>
  <c r="CS95" i="1"/>
  <c r="R95" i="1" s="1"/>
  <c r="CS97" i="1"/>
  <c r="R97" i="1" s="1"/>
  <c r="CS99" i="1"/>
  <c r="R99" i="1" s="1"/>
  <c r="CS135" i="1"/>
  <c r="R135" i="1" s="1"/>
  <c r="CS137" i="1"/>
  <c r="R137" i="1" s="1"/>
  <c r="CS139" i="1"/>
  <c r="R139" i="1" s="1"/>
  <c r="CS141" i="1"/>
  <c r="R141" i="1" s="1"/>
  <c r="CS143" i="1"/>
  <c r="R143" i="1" s="1"/>
  <c r="CS145" i="1"/>
  <c r="R145" i="1" s="1"/>
  <c r="CS147" i="1"/>
  <c r="R147" i="1" s="1"/>
  <c r="CS149" i="1"/>
  <c r="R149" i="1" s="1"/>
  <c r="CS151" i="1"/>
  <c r="R151" i="1" s="1"/>
  <c r="CS153" i="1"/>
  <c r="R153" i="1" s="1"/>
  <c r="CS155" i="1"/>
  <c r="R155" i="1" s="1"/>
  <c r="CS157" i="1"/>
  <c r="R157" i="1" s="1"/>
  <c r="CS159" i="1"/>
  <c r="R159" i="1" s="1"/>
  <c r="CS161" i="1"/>
  <c r="R161" i="1" s="1"/>
  <c r="CS163" i="1"/>
  <c r="R163" i="1" s="1"/>
  <c r="CS165" i="1"/>
  <c r="R165" i="1" s="1"/>
  <c r="CS167" i="1"/>
  <c r="R167" i="1" s="1"/>
  <c r="CS169" i="1"/>
  <c r="R169" i="1" s="1"/>
  <c r="CS171" i="1"/>
  <c r="R171" i="1" s="1"/>
  <c r="CS173" i="1"/>
  <c r="R173" i="1" s="1"/>
  <c r="CS175" i="1"/>
  <c r="R175" i="1" s="1"/>
  <c r="CS177" i="1"/>
  <c r="R177" i="1" s="1"/>
  <c r="CS213" i="1"/>
  <c r="R213" i="1" s="1"/>
  <c r="CS215" i="1"/>
  <c r="R215" i="1" s="1"/>
  <c r="CS217" i="1"/>
  <c r="R217" i="1" s="1"/>
  <c r="CS219" i="1"/>
  <c r="R219" i="1" s="1"/>
  <c r="CS255" i="1"/>
  <c r="R255" i="1" s="1"/>
  <c r="CS257" i="1"/>
  <c r="R257" i="1" s="1"/>
  <c r="CS259" i="1"/>
  <c r="R259" i="1" s="1"/>
  <c r="CS261" i="1"/>
  <c r="R261" i="1" s="1"/>
  <c r="CS263" i="1"/>
  <c r="R263" i="1" s="1"/>
  <c r="CS329" i="1"/>
  <c r="R329" i="1"/>
  <c r="DW331" i="1" s="1"/>
  <c r="DJ331" i="1" s="1"/>
  <c r="AG31" i="1"/>
  <c r="CU31" i="1" s="1"/>
  <c r="T31" i="1" s="1"/>
  <c r="AG33" i="1"/>
  <c r="CU33" i="1"/>
  <c r="T33" i="1" s="1"/>
  <c r="AG35" i="1"/>
  <c r="CU35" i="1" s="1"/>
  <c r="T35" i="1" s="1"/>
  <c r="AG37" i="1"/>
  <c r="CU37" i="1"/>
  <c r="T37" i="1" s="1"/>
  <c r="AG39" i="1"/>
  <c r="CU39" i="1" s="1"/>
  <c r="T39" i="1" s="1"/>
  <c r="AG41" i="1"/>
  <c r="CU41" i="1"/>
  <c r="T41" i="1" s="1"/>
  <c r="AG43" i="1"/>
  <c r="CU43" i="1" s="1"/>
  <c r="T43" i="1" s="1"/>
  <c r="AG45" i="1"/>
  <c r="CU45" i="1"/>
  <c r="T45" i="1" s="1"/>
  <c r="AG47" i="1"/>
  <c r="CU47" i="1" s="1"/>
  <c r="T47" i="1" s="1"/>
  <c r="AG49" i="1"/>
  <c r="CU49" i="1"/>
  <c r="T49" i="1" s="1"/>
  <c r="AG85" i="1"/>
  <c r="CU85" i="1" s="1"/>
  <c r="T85" i="1" s="1"/>
  <c r="AG87" i="1"/>
  <c r="CU87" i="1"/>
  <c r="T87" i="1" s="1"/>
  <c r="AG89" i="1"/>
  <c r="CU89" i="1" s="1"/>
  <c r="T89" i="1" s="1"/>
  <c r="AG91" i="1"/>
  <c r="CU91" i="1"/>
  <c r="T91" i="1" s="1"/>
  <c r="AG93" i="1"/>
  <c r="CU93" i="1" s="1"/>
  <c r="T93" i="1" s="1"/>
  <c r="AG95" i="1"/>
  <c r="CU95" i="1"/>
  <c r="T95" i="1" s="1"/>
  <c r="AG97" i="1"/>
  <c r="CU97" i="1" s="1"/>
  <c r="T97" i="1" s="1"/>
  <c r="AG99" i="1"/>
  <c r="CU99" i="1"/>
  <c r="T99" i="1" s="1"/>
  <c r="AG135" i="1"/>
  <c r="CU135" i="1" s="1"/>
  <c r="T135" i="1" s="1"/>
  <c r="AG137" i="1"/>
  <c r="CU137" i="1"/>
  <c r="T137" i="1" s="1"/>
  <c r="AG139" i="1"/>
  <c r="CU139" i="1" s="1"/>
  <c r="T139" i="1" s="1"/>
  <c r="AG141" i="1"/>
  <c r="CU141" i="1"/>
  <c r="T141" i="1" s="1"/>
  <c r="AG143" i="1"/>
  <c r="CU143" i="1" s="1"/>
  <c r="T143" i="1" s="1"/>
  <c r="AG145" i="1"/>
  <c r="CU145" i="1"/>
  <c r="T145" i="1" s="1"/>
  <c r="AG147" i="1"/>
  <c r="CU147" i="1" s="1"/>
  <c r="T147" i="1" s="1"/>
  <c r="AG149" i="1"/>
  <c r="CU149" i="1"/>
  <c r="T149" i="1" s="1"/>
  <c r="AG151" i="1"/>
  <c r="CU151" i="1" s="1"/>
  <c r="T151" i="1" s="1"/>
  <c r="AG153" i="1"/>
  <c r="CU153" i="1"/>
  <c r="T153" i="1" s="1"/>
  <c r="AG155" i="1"/>
  <c r="CU155" i="1" s="1"/>
  <c r="T155" i="1" s="1"/>
  <c r="AG157" i="1"/>
  <c r="CU157" i="1"/>
  <c r="T157" i="1" s="1"/>
  <c r="AG159" i="1"/>
  <c r="CU159" i="1" s="1"/>
  <c r="T159" i="1" s="1"/>
  <c r="AG161" i="1"/>
  <c r="CU161" i="1"/>
  <c r="T161" i="1" s="1"/>
  <c r="AG163" i="1"/>
  <c r="CU163" i="1" s="1"/>
  <c r="T163" i="1" s="1"/>
  <c r="AG165" i="1"/>
  <c r="CU165" i="1"/>
  <c r="T165" i="1" s="1"/>
  <c r="AG167" i="1"/>
  <c r="CU167" i="1" s="1"/>
  <c r="T167" i="1" s="1"/>
  <c r="AG169" i="1"/>
  <c r="CU169" i="1"/>
  <c r="T169" i="1" s="1"/>
  <c r="AG171" i="1"/>
  <c r="CU171" i="1" s="1"/>
  <c r="T171" i="1" s="1"/>
  <c r="AG173" i="1"/>
  <c r="CU173" i="1"/>
  <c r="T173" i="1" s="1"/>
  <c r="AG175" i="1"/>
  <c r="CU175" i="1" s="1"/>
  <c r="T175" i="1" s="1"/>
  <c r="AG177" i="1"/>
  <c r="CU177" i="1"/>
  <c r="T177" i="1" s="1"/>
  <c r="AG213" i="1"/>
  <c r="CU213" i="1" s="1"/>
  <c r="T213" i="1" s="1"/>
  <c r="AG215" i="1"/>
  <c r="CU215" i="1"/>
  <c r="T215" i="1" s="1"/>
  <c r="AG217" i="1"/>
  <c r="CU217" i="1" s="1"/>
  <c r="T217" i="1" s="1"/>
  <c r="AG219" i="1"/>
  <c r="CU219" i="1"/>
  <c r="T219" i="1" s="1"/>
  <c r="AG255" i="1"/>
  <c r="CU255" i="1" s="1"/>
  <c r="T255" i="1" s="1"/>
  <c r="AG257" i="1"/>
  <c r="CU257" i="1"/>
  <c r="T257" i="1" s="1"/>
  <c r="AG259" i="1"/>
  <c r="CU259" i="1" s="1"/>
  <c r="T259" i="1" s="1"/>
  <c r="AG261" i="1"/>
  <c r="CU261" i="1"/>
  <c r="T261" i="1" s="1"/>
  <c r="AG263" i="1"/>
  <c r="CU263" i="1" s="1"/>
  <c r="T263" i="1" s="1"/>
  <c r="AG329" i="1"/>
  <c r="CU329" i="1" s="1"/>
  <c r="T329" i="1" s="1"/>
  <c r="DY331" i="1" s="1"/>
  <c r="DL331" i="1" s="1"/>
  <c r="AH31" i="1"/>
  <c r="J25" i="5" s="1"/>
  <c r="CV31" i="1"/>
  <c r="U31" i="1" s="1"/>
  <c r="AH33" i="1"/>
  <c r="J32" i="5" s="1"/>
  <c r="AH35" i="1"/>
  <c r="J39" i="5" s="1"/>
  <c r="CV35" i="1"/>
  <c r="U35" i="1" s="1"/>
  <c r="AH37" i="1"/>
  <c r="J46" i="5" s="1"/>
  <c r="AH39" i="1"/>
  <c r="J61" i="5" s="1"/>
  <c r="CV39" i="1"/>
  <c r="U39" i="1" s="1"/>
  <c r="AH41" i="1"/>
  <c r="J76" i="5" s="1"/>
  <c r="AH43" i="1"/>
  <c r="J90" i="5" s="1"/>
  <c r="CV43" i="1"/>
  <c r="U43" i="1" s="1"/>
  <c r="AH45" i="1"/>
  <c r="J104" i="5" s="1"/>
  <c r="AH47" i="1"/>
  <c r="J118" i="5" s="1"/>
  <c r="CV47" i="1"/>
  <c r="U47" i="1" s="1"/>
  <c r="AH49" i="1"/>
  <c r="J132" i="5" s="1"/>
  <c r="AH85" i="1"/>
  <c r="J154" i="5" s="1"/>
  <c r="CV85" i="1"/>
  <c r="U85" i="1" s="1"/>
  <c r="AH87" i="1"/>
  <c r="J161" i="5" s="1"/>
  <c r="AH89" i="1"/>
  <c r="J168" i="5" s="1"/>
  <c r="CV89" i="1"/>
  <c r="U89" i="1" s="1"/>
  <c r="AH91" i="1"/>
  <c r="J175" i="5" s="1"/>
  <c r="AH93" i="1"/>
  <c r="J182" i="5" s="1"/>
  <c r="CV93" i="1"/>
  <c r="U93" i="1" s="1"/>
  <c r="AH95" i="1"/>
  <c r="AH97" i="1"/>
  <c r="J194" i="5" s="1"/>
  <c r="CV97" i="1"/>
  <c r="U97" i="1" s="1"/>
  <c r="AH99" i="1"/>
  <c r="AH135" i="1"/>
  <c r="J215" i="5" s="1"/>
  <c r="CV135" i="1"/>
  <c r="U135" i="1" s="1"/>
  <c r="AH137" i="1"/>
  <c r="AH139" i="1"/>
  <c r="J226" i="5" s="1"/>
  <c r="CV139" i="1"/>
  <c r="U139" i="1" s="1"/>
  <c r="AH141" i="1"/>
  <c r="AH143" i="1"/>
  <c r="J237" i="5" s="1"/>
  <c r="CV143" i="1"/>
  <c r="U143" i="1" s="1"/>
  <c r="AH145" i="1"/>
  <c r="AH147" i="1"/>
  <c r="J248" i="5" s="1"/>
  <c r="CV147" i="1"/>
  <c r="U147" i="1" s="1"/>
  <c r="AH149" i="1"/>
  <c r="AH151" i="1"/>
  <c r="J259" i="5" s="1"/>
  <c r="CV151" i="1"/>
  <c r="U151" i="1" s="1"/>
  <c r="AH153" i="1"/>
  <c r="AH155" i="1"/>
  <c r="J270" i="5" s="1"/>
  <c r="CV155" i="1"/>
  <c r="U155" i="1" s="1"/>
  <c r="AH157" i="1"/>
  <c r="AH159" i="1"/>
  <c r="J284" i="5" s="1"/>
  <c r="CV159" i="1"/>
  <c r="U159" i="1" s="1"/>
  <c r="AH161" i="1"/>
  <c r="AH163" i="1"/>
  <c r="J296" i="5" s="1"/>
  <c r="CV163" i="1"/>
  <c r="U163" i="1" s="1"/>
  <c r="AH165" i="1"/>
  <c r="AH167" i="1"/>
  <c r="J308" i="5" s="1"/>
  <c r="CV167" i="1"/>
  <c r="U167" i="1" s="1"/>
  <c r="AH169" i="1"/>
  <c r="AH171" i="1"/>
  <c r="J319" i="5" s="1"/>
  <c r="CV171" i="1"/>
  <c r="U171" i="1" s="1"/>
  <c r="AH173" i="1"/>
  <c r="AH175" i="1"/>
  <c r="J334" i="5" s="1"/>
  <c r="CV175" i="1"/>
  <c r="U175" i="1" s="1"/>
  <c r="AH177" i="1"/>
  <c r="AH213" i="1"/>
  <c r="J357" i="5" s="1"/>
  <c r="CV213" i="1"/>
  <c r="U213" i="1" s="1"/>
  <c r="AH215" i="1"/>
  <c r="J361" i="5" s="1"/>
  <c r="AH217" i="1"/>
  <c r="J365" i="5" s="1"/>
  <c r="CV217" i="1"/>
  <c r="U217" i="1" s="1"/>
  <c r="AH219" i="1"/>
  <c r="J369" i="5" s="1"/>
  <c r="AH255" i="1"/>
  <c r="J380" i="5" s="1"/>
  <c r="CV255" i="1"/>
  <c r="U255" i="1" s="1"/>
  <c r="AH257" i="1"/>
  <c r="J388" i="5" s="1"/>
  <c r="AH259" i="1"/>
  <c r="J392" i="5" s="1"/>
  <c r="CV259" i="1"/>
  <c r="U259" i="1" s="1"/>
  <c r="AH261" i="1"/>
  <c r="J396" i="5" s="1"/>
  <c r="AH263" i="1"/>
  <c r="J404" i="5" s="1"/>
  <c r="CV263" i="1"/>
  <c r="U263" i="1" s="1"/>
  <c r="AH329" i="1"/>
  <c r="CV329" i="1"/>
  <c r="U329" i="1" s="1"/>
  <c r="DZ331" i="1" s="1"/>
  <c r="AI31" i="1"/>
  <c r="J26" i="5" s="1"/>
  <c r="AI33" i="1"/>
  <c r="J33" i="5" s="1"/>
  <c r="CW33" i="1"/>
  <c r="V33" i="1" s="1"/>
  <c r="AI35" i="1"/>
  <c r="J40" i="5" s="1"/>
  <c r="AI37" i="1"/>
  <c r="J47" i="5" s="1"/>
  <c r="CW37" i="1"/>
  <c r="V37" i="1" s="1"/>
  <c r="AI39" i="1"/>
  <c r="J62" i="5" s="1"/>
  <c r="AI41" i="1"/>
  <c r="J77" i="5" s="1"/>
  <c r="CW41" i="1"/>
  <c r="V41" i="1" s="1"/>
  <c r="AI43" i="1"/>
  <c r="J91" i="5" s="1"/>
  <c r="AI45" i="1"/>
  <c r="J105" i="5" s="1"/>
  <c r="CW45" i="1"/>
  <c r="V45" i="1" s="1"/>
  <c r="AI47" i="1"/>
  <c r="J119" i="5" s="1"/>
  <c r="AI49" i="1"/>
  <c r="J133" i="5" s="1"/>
  <c r="CW49" i="1"/>
  <c r="V49" i="1" s="1"/>
  <c r="AI85" i="1"/>
  <c r="J155" i="5" s="1"/>
  <c r="AI87" i="1"/>
  <c r="J162" i="5" s="1"/>
  <c r="CW87" i="1"/>
  <c r="V87" i="1" s="1"/>
  <c r="AI89" i="1"/>
  <c r="J169" i="5" s="1"/>
  <c r="AI91" i="1"/>
  <c r="J176" i="5" s="1"/>
  <c r="CW91" i="1"/>
  <c r="V91" i="1" s="1"/>
  <c r="AI93" i="1"/>
  <c r="J183" i="5" s="1"/>
  <c r="AI95" i="1"/>
  <c r="J191" i="5" s="1"/>
  <c r="CW95" i="1"/>
  <c r="V95" i="1" s="1"/>
  <c r="AI97" i="1"/>
  <c r="J195" i="5" s="1"/>
  <c r="AI99" i="1"/>
  <c r="J202" i="5" s="1"/>
  <c r="CW99" i="1"/>
  <c r="V99" i="1" s="1"/>
  <c r="AI135" i="1"/>
  <c r="J216" i="5" s="1"/>
  <c r="AI137" i="1"/>
  <c r="J223" i="5" s="1"/>
  <c r="CW137" i="1"/>
  <c r="V137" i="1" s="1"/>
  <c r="AI139" i="1"/>
  <c r="J227" i="5" s="1"/>
  <c r="AI141" i="1"/>
  <c r="J234" i="5" s="1"/>
  <c r="CW141" i="1"/>
  <c r="V141" i="1" s="1"/>
  <c r="AI143" i="1"/>
  <c r="J238" i="5" s="1"/>
  <c r="AI145" i="1"/>
  <c r="J245" i="5" s="1"/>
  <c r="CW145" i="1"/>
  <c r="V145" i="1" s="1"/>
  <c r="AI147" i="1"/>
  <c r="J249" i="5" s="1"/>
  <c r="AI149" i="1"/>
  <c r="J256" i="5" s="1"/>
  <c r="CW149" i="1"/>
  <c r="V149" i="1" s="1"/>
  <c r="AI151" i="1"/>
  <c r="J260" i="5" s="1"/>
  <c r="AI153" i="1"/>
  <c r="J267" i="5" s="1"/>
  <c r="CW153" i="1"/>
  <c r="V153" i="1" s="1"/>
  <c r="AI155" i="1"/>
  <c r="J271" i="5" s="1"/>
  <c r="AI157" i="1"/>
  <c r="J278" i="5" s="1"/>
  <c r="CW157" i="1"/>
  <c r="V157" i="1" s="1"/>
  <c r="AI159" i="1"/>
  <c r="J285" i="5" s="1"/>
  <c r="AI161" i="1"/>
  <c r="J293" i="5" s="1"/>
  <c r="CW161" i="1"/>
  <c r="V161" i="1" s="1"/>
  <c r="AI163" i="1"/>
  <c r="J297" i="5" s="1"/>
  <c r="AI165" i="1"/>
  <c r="J304" i="5" s="1"/>
  <c r="CW165" i="1"/>
  <c r="V165" i="1" s="1"/>
  <c r="AI167" i="1"/>
  <c r="J309" i="5" s="1"/>
  <c r="AI169" i="1"/>
  <c r="J316" i="5" s="1"/>
  <c r="CW169" i="1"/>
  <c r="V169" i="1" s="1"/>
  <c r="AI171" i="1"/>
  <c r="J320" i="5" s="1"/>
  <c r="AI173" i="1"/>
  <c r="J327" i="5" s="1"/>
  <c r="CW173" i="1"/>
  <c r="V173" i="1" s="1"/>
  <c r="AI175" i="1"/>
  <c r="J335" i="5" s="1"/>
  <c r="AI177" i="1"/>
  <c r="J343" i="5" s="1"/>
  <c r="CW177" i="1"/>
  <c r="V177" i="1" s="1"/>
  <c r="AI213" i="1"/>
  <c r="J358" i="5" s="1"/>
  <c r="AI215" i="1"/>
  <c r="J362" i="5" s="1"/>
  <c r="CW215" i="1"/>
  <c r="V215" i="1" s="1"/>
  <c r="AI217" i="1"/>
  <c r="J366" i="5" s="1"/>
  <c r="AI219" i="1"/>
  <c r="J370" i="5" s="1"/>
  <c r="CW219" i="1"/>
  <c r="V219" i="1" s="1"/>
  <c r="AI255" i="1"/>
  <c r="J381" i="5" s="1"/>
  <c r="AI257" i="1"/>
  <c r="J389" i="5" s="1"/>
  <c r="CW257" i="1"/>
  <c r="V257" i="1" s="1"/>
  <c r="AI259" i="1"/>
  <c r="J393" i="5" s="1"/>
  <c r="AI261" i="1"/>
  <c r="J397" i="5" s="1"/>
  <c r="CW261" i="1"/>
  <c r="V261" i="1" s="1"/>
  <c r="AI263" i="1"/>
  <c r="J405" i="5" s="1"/>
  <c r="AI329" i="1"/>
  <c r="CW329" i="1" s="1"/>
  <c r="V329" i="1" s="1"/>
  <c r="EA331" i="1" s="1"/>
  <c r="AJ31" i="1"/>
  <c r="CX31" i="1"/>
  <c r="W31" i="1" s="1"/>
  <c r="AJ33" i="1"/>
  <c r="CX33" i="1" s="1"/>
  <c r="W33" i="1" s="1"/>
  <c r="AJ35" i="1"/>
  <c r="CX35" i="1"/>
  <c r="W35" i="1" s="1"/>
  <c r="AJ37" i="1"/>
  <c r="CX37" i="1" s="1"/>
  <c r="W37" i="1" s="1"/>
  <c r="AJ39" i="1"/>
  <c r="CX39" i="1"/>
  <c r="W39" i="1" s="1"/>
  <c r="AJ41" i="1"/>
  <c r="CX41" i="1" s="1"/>
  <c r="W41" i="1" s="1"/>
  <c r="AJ43" i="1"/>
  <c r="CX43" i="1"/>
  <c r="W43" i="1" s="1"/>
  <c r="AJ45" i="1"/>
  <c r="CX45" i="1" s="1"/>
  <c r="W45" i="1" s="1"/>
  <c r="AJ47" i="1"/>
  <c r="CX47" i="1"/>
  <c r="W47" i="1" s="1"/>
  <c r="AJ49" i="1"/>
  <c r="CX49" i="1" s="1"/>
  <c r="W49" i="1" s="1"/>
  <c r="AJ85" i="1"/>
  <c r="CX85" i="1"/>
  <c r="W85" i="1" s="1"/>
  <c r="AJ87" i="1"/>
  <c r="CX87" i="1" s="1"/>
  <c r="W87" i="1" s="1"/>
  <c r="AJ89" i="1"/>
  <c r="CX89" i="1"/>
  <c r="W89" i="1" s="1"/>
  <c r="AJ91" i="1"/>
  <c r="CX91" i="1" s="1"/>
  <c r="W91" i="1" s="1"/>
  <c r="AJ93" i="1"/>
  <c r="CX93" i="1"/>
  <c r="W93" i="1" s="1"/>
  <c r="AJ95" i="1"/>
  <c r="CX95" i="1" s="1"/>
  <c r="W95" i="1" s="1"/>
  <c r="AJ97" i="1"/>
  <c r="CX97" i="1"/>
  <c r="W97" i="1" s="1"/>
  <c r="AJ99" i="1"/>
  <c r="CX99" i="1" s="1"/>
  <c r="W99" i="1" s="1"/>
  <c r="AJ135" i="1"/>
  <c r="CX135" i="1"/>
  <c r="W135" i="1" s="1"/>
  <c r="AJ137" i="1"/>
  <c r="CX137" i="1" s="1"/>
  <c r="W137" i="1" s="1"/>
  <c r="AJ139" i="1"/>
  <c r="CX139" i="1"/>
  <c r="W139" i="1" s="1"/>
  <c r="AJ141" i="1"/>
  <c r="CX141" i="1" s="1"/>
  <c r="W141" i="1" s="1"/>
  <c r="AJ143" i="1"/>
  <c r="CX143" i="1"/>
  <c r="W143" i="1" s="1"/>
  <c r="AJ145" i="1"/>
  <c r="CX145" i="1" s="1"/>
  <c r="W145" i="1" s="1"/>
  <c r="AJ147" i="1"/>
  <c r="CX147" i="1"/>
  <c r="W147" i="1" s="1"/>
  <c r="AJ149" i="1"/>
  <c r="CX149" i="1" s="1"/>
  <c r="W149" i="1" s="1"/>
  <c r="AJ151" i="1"/>
  <c r="CX151" i="1"/>
  <c r="W151" i="1" s="1"/>
  <c r="AJ153" i="1"/>
  <c r="CX153" i="1" s="1"/>
  <c r="W153" i="1" s="1"/>
  <c r="AJ155" i="1"/>
  <c r="CX155" i="1"/>
  <c r="W155" i="1" s="1"/>
  <c r="AJ157" i="1"/>
  <c r="CX157" i="1" s="1"/>
  <c r="W157" i="1" s="1"/>
  <c r="AJ159" i="1"/>
  <c r="CX159" i="1"/>
  <c r="W159" i="1" s="1"/>
  <c r="AJ161" i="1"/>
  <c r="CX161" i="1" s="1"/>
  <c r="W161" i="1" s="1"/>
  <c r="AJ163" i="1"/>
  <c r="CX163" i="1"/>
  <c r="W163" i="1" s="1"/>
  <c r="AJ165" i="1"/>
  <c r="CX165" i="1" s="1"/>
  <c r="W165" i="1" s="1"/>
  <c r="AJ167" i="1"/>
  <c r="CX167" i="1"/>
  <c r="W167" i="1" s="1"/>
  <c r="AJ169" i="1"/>
  <c r="CX169" i="1" s="1"/>
  <c r="W169" i="1" s="1"/>
  <c r="AJ171" i="1"/>
  <c r="CX171" i="1"/>
  <c r="W171" i="1" s="1"/>
  <c r="AJ173" i="1"/>
  <c r="CX173" i="1" s="1"/>
  <c r="W173" i="1" s="1"/>
  <c r="AJ175" i="1"/>
  <c r="CX175" i="1"/>
  <c r="W175" i="1" s="1"/>
  <c r="AJ177" i="1"/>
  <c r="CX177" i="1" s="1"/>
  <c r="W177" i="1" s="1"/>
  <c r="AJ213" i="1"/>
  <c r="CX213" i="1"/>
  <c r="W213" i="1" s="1"/>
  <c r="AJ215" i="1"/>
  <c r="CX215" i="1" s="1"/>
  <c r="W215" i="1" s="1"/>
  <c r="AJ217" i="1"/>
  <c r="CX217" i="1"/>
  <c r="W217" i="1" s="1"/>
  <c r="AJ219" i="1"/>
  <c r="CX219" i="1" s="1"/>
  <c r="W219" i="1" s="1"/>
  <c r="AJ255" i="1"/>
  <c r="CX255" i="1"/>
  <c r="W255" i="1" s="1"/>
  <c r="AJ257" i="1"/>
  <c r="CX257" i="1" s="1"/>
  <c r="W257" i="1" s="1"/>
  <c r="AJ259" i="1"/>
  <c r="CX259" i="1"/>
  <c r="W259" i="1" s="1"/>
  <c r="AJ261" i="1"/>
  <c r="CX261" i="1" s="1"/>
  <c r="W261" i="1" s="1"/>
  <c r="AJ263" i="1"/>
  <c r="CX263" i="1"/>
  <c r="W263" i="1" s="1"/>
  <c r="AJ329" i="1"/>
  <c r="CX329" i="1"/>
  <c r="W329" i="1" s="1"/>
  <c r="EB331" i="1" s="1"/>
  <c r="CY31" i="1"/>
  <c r="X31" i="1" s="1"/>
  <c r="CY33" i="1"/>
  <c r="X33" i="1" s="1"/>
  <c r="AA32" i="5" s="1"/>
  <c r="CY35" i="1"/>
  <c r="X35" i="1" s="1"/>
  <c r="AA39" i="5" s="1"/>
  <c r="CY37" i="1"/>
  <c r="X37" i="1" s="1"/>
  <c r="AA46" i="5" s="1"/>
  <c r="CY39" i="1"/>
  <c r="X39" i="1" s="1"/>
  <c r="AA61" i="5" s="1"/>
  <c r="CY41" i="1"/>
  <c r="X41" i="1" s="1"/>
  <c r="AA76" i="5" s="1"/>
  <c r="CY43" i="1"/>
  <c r="X43" i="1" s="1"/>
  <c r="AA90" i="5" s="1"/>
  <c r="CY45" i="1"/>
  <c r="X45" i="1" s="1"/>
  <c r="AA104" i="5" s="1"/>
  <c r="CY47" i="1"/>
  <c r="X47" i="1" s="1"/>
  <c r="AA118" i="5" s="1"/>
  <c r="CY49" i="1"/>
  <c r="X49" i="1" s="1"/>
  <c r="AA132" i="5" s="1"/>
  <c r="CY85" i="1"/>
  <c r="X85" i="1" s="1"/>
  <c r="CY87" i="1"/>
  <c r="X87" i="1" s="1"/>
  <c r="AA161" i="5" s="1"/>
  <c r="CY89" i="1"/>
  <c r="X89" i="1" s="1"/>
  <c r="AA168" i="5" s="1"/>
  <c r="CY91" i="1"/>
  <c r="X91" i="1" s="1"/>
  <c r="AA175" i="5" s="1"/>
  <c r="CY93" i="1"/>
  <c r="X93" i="1" s="1"/>
  <c r="AA182" i="5" s="1"/>
  <c r="CY95" i="1"/>
  <c r="X95" i="1" s="1"/>
  <c r="AA190" i="5" s="1"/>
  <c r="CY97" i="1"/>
  <c r="X97" i="1" s="1"/>
  <c r="AA194" i="5" s="1"/>
  <c r="CY99" i="1"/>
  <c r="X99" i="1" s="1"/>
  <c r="AA201" i="5" s="1"/>
  <c r="CY135" i="1"/>
  <c r="X135" i="1" s="1"/>
  <c r="CY137" i="1"/>
  <c r="X137" i="1" s="1"/>
  <c r="AA222" i="5" s="1"/>
  <c r="CY139" i="1"/>
  <c r="X139" i="1" s="1"/>
  <c r="AA226" i="5" s="1"/>
  <c r="CY141" i="1"/>
  <c r="X141" i="1" s="1"/>
  <c r="AA233" i="5" s="1"/>
  <c r="CY143" i="1"/>
  <c r="X143" i="1" s="1"/>
  <c r="AA237" i="5" s="1"/>
  <c r="CY145" i="1"/>
  <c r="X145" i="1" s="1"/>
  <c r="AA244" i="5" s="1"/>
  <c r="CY147" i="1"/>
  <c r="X147" i="1" s="1"/>
  <c r="AA248" i="5" s="1"/>
  <c r="CY149" i="1"/>
  <c r="X149" i="1" s="1"/>
  <c r="AA255" i="5" s="1"/>
  <c r="CY151" i="1"/>
  <c r="X151" i="1" s="1"/>
  <c r="AA259" i="5" s="1"/>
  <c r="CY153" i="1"/>
  <c r="X153" i="1" s="1"/>
  <c r="AA266" i="5" s="1"/>
  <c r="CY155" i="1"/>
  <c r="X155" i="1" s="1"/>
  <c r="AA270" i="5" s="1"/>
  <c r="CY157" i="1"/>
  <c r="X157" i="1" s="1"/>
  <c r="AA277" i="5" s="1"/>
  <c r="CY159" i="1"/>
  <c r="X159" i="1" s="1"/>
  <c r="AA284" i="5" s="1"/>
  <c r="CY161" i="1"/>
  <c r="X161" i="1" s="1"/>
  <c r="AA292" i="5" s="1"/>
  <c r="CY163" i="1"/>
  <c r="X163" i="1" s="1"/>
  <c r="AA296" i="5" s="1"/>
  <c r="CY213" i="1"/>
  <c r="X213" i="1" s="1"/>
  <c r="CY215" i="1"/>
  <c r="X215" i="1" s="1"/>
  <c r="AA361" i="5" s="1"/>
  <c r="CY217" i="1"/>
  <c r="X217" i="1" s="1"/>
  <c r="AA365" i="5" s="1"/>
  <c r="CY329" i="1"/>
  <c r="X329" i="1"/>
  <c r="EC331" i="1" s="1"/>
  <c r="CZ31" i="1"/>
  <c r="Y31" i="1"/>
  <c r="AB25" i="5" s="1"/>
  <c r="CZ33" i="1"/>
  <c r="Y33" i="1"/>
  <c r="AB32" i="5" s="1"/>
  <c r="CZ35" i="1"/>
  <c r="Y35" i="1"/>
  <c r="AB39" i="5" s="1"/>
  <c r="CZ37" i="1"/>
  <c r="Y37" i="1"/>
  <c r="AB46" i="5" s="1"/>
  <c r="CZ39" i="1"/>
  <c r="Y39" i="1"/>
  <c r="AB61" i="5" s="1"/>
  <c r="CZ41" i="1"/>
  <c r="Y41" i="1"/>
  <c r="AB76" i="5" s="1"/>
  <c r="CZ43" i="1"/>
  <c r="Y43" i="1"/>
  <c r="AB90" i="5" s="1"/>
  <c r="CZ45" i="1"/>
  <c r="Y45" i="1"/>
  <c r="AB104" i="5" s="1"/>
  <c r="CZ47" i="1"/>
  <c r="Y47" i="1"/>
  <c r="AB118" i="5" s="1"/>
  <c r="CZ49" i="1"/>
  <c r="Y49" i="1"/>
  <c r="AB132" i="5" s="1"/>
  <c r="CZ85" i="1"/>
  <c r="Y85" i="1"/>
  <c r="AB154" i="5" s="1"/>
  <c r="CZ87" i="1"/>
  <c r="Y87" i="1"/>
  <c r="AB161" i="5" s="1"/>
  <c r="CZ89" i="1"/>
  <c r="Y89" i="1"/>
  <c r="AB168" i="5" s="1"/>
  <c r="CZ91" i="1"/>
  <c r="Y91" i="1"/>
  <c r="AB175" i="5" s="1"/>
  <c r="CZ93" i="1"/>
  <c r="Y93" i="1"/>
  <c r="AB182" i="5" s="1"/>
  <c r="CZ95" i="1"/>
  <c r="Y95" i="1"/>
  <c r="AB190" i="5" s="1"/>
  <c r="CZ97" i="1"/>
  <c r="Y97" i="1"/>
  <c r="AB194" i="5" s="1"/>
  <c r="CZ99" i="1"/>
  <c r="Y99" i="1"/>
  <c r="AB201" i="5" s="1"/>
  <c r="CZ135" i="1"/>
  <c r="Y135" i="1"/>
  <c r="AB215" i="5" s="1"/>
  <c r="CZ137" i="1"/>
  <c r="Y137" i="1"/>
  <c r="AB222" i="5" s="1"/>
  <c r="CZ139" i="1"/>
  <c r="Y139" i="1"/>
  <c r="AB226" i="5" s="1"/>
  <c r="CZ141" i="1"/>
  <c r="Y141" i="1"/>
  <c r="AB233" i="5" s="1"/>
  <c r="CZ143" i="1"/>
  <c r="Y143" i="1"/>
  <c r="AB237" i="5" s="1"/>
  <c r="CZ145" i="1"/>
  <c r="Y145" i="1"/>
  <c r="AB244" i="5" s="1"/>
  <c r="CZ147" i="1"/>
  <c r="Y147" i="1"/>
  <c r="AB248" i="5" s="1"/>
  <c r="CZ149" i="1"/>
  <c r="Y149" i="1"/>
  <c r="AB255" i="5" s="1"/>
  <c r="CZ151" i="1"/>
  <c r="Y151" i="1"/>
  <c r="AB259" i="5" s="1"/>
  <c r="CZ153" i="1"/>
  <c r="Y153" i="1"/>
  <c r="AB266" i="5" s="1"/>
  <c r="CZ155" i="1"/>
  <c r="Y155" i="1"/>
  <c r="AB270" i="5" s="1"/>
  <c r="CZ157" i="1"/>
  <c r="Y157" i="1"/>
  <c r="AB277" i="5" s="1"/>
  <c r="CZ159" i="1"/>
  <c r="Y159" i="1"/>
  <c r="AB284" i="5" s="1"/>
  <c r="CZ161" i="1"/>
  <c r="Y161" i="1"/>
  <c r="AB292" i="5" s="1"/>
  <c r="CZ163" i="1"/>
  <c r="Y163" i="1"/>
  <c r="AB296" i="5" s="1"/>
  <c r="CZ213" i="1"/>
  <c r="Y213" i="1"/>
  <c r="AB357" i="5" s="1"/>
  <c r="CZ215" i="1"/>
  <c r="Y215" i="1"/>
  <c r="AB361" i="5" s="1"/>
  <c r="CZ217" i="1"/>
  <c r="Y217" i="1"/>
  <c r="AB365" i="5" s="1"/>
  <c r="CZ329" i="1"/>
  <c r="Y329" i="1" s="1"/>
  <c r="ED331" i="1" s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FP51" i="1"/>
  <c r="EG51" i="1"/>
  <c r="EG294" i="1" s="1"/>
  <c r="FP101" i="1"/>
  <c r="EG101" i="1"/>
  <c r="FP179" i="1"/>
  <c r="EG179" i="1"/>
  <c r="FP221" i="1"/>
  <c r="EG221" i="1"/>
  <c r="FP265" i="1"/>
  <c r="EG265" i="1"/>
  <c r="FP331" i="1"/>
  <c r="EG331" i="1" s="1"/>
  <c r="FR31" i="1"/>
  <c r="FR33" i="1"/>
  <c r="FR35" i="1"/>
  <c r="FR37" i="1"/>
  <c r="FR39" i="1"/>
  <c r="FR41" i="1"/>
  <c r="FR43" i="1"/>
  <c r="FR45" i="1"/>
  <c r="FR47" i="1"/>
  <c r="FR49" i="1"/>
  <c r="FQ51" i="1"/>
  <c r="EH51" i="1" s="1"/>
  <c r="FR85" i="1"/>
  <c r="FR87" i="1"/>
  <c r="FR89" i="1"/>
  <c r="FR91" i="1"/>
  <c r="FR93" i="1"/>
  <c r="FR95" i="1"/>
  <c r="FR97" i="1"/>
  <c r="FR99" i="1"/>
  <c r="FQ101" i="1"/>
  <c r="EH101" i="1" s="1"/>
  <c r="FR135" i="1"/>
  <c r="FR137" i="1"/>
  <c r="FR139" i="1"/>
  <c r="FR141" i="1"/>
  <c r="FR143" i="1"/>
  <c r="FR145" i="1"/>
  <c r="FR147" i="1"/>
  <c r="FR149" i="1"/>
  <c r="FR151" i="1"/>
  <c r="FR153" i="1"/>
  <c r="FR155" i="1"/>
  <c r="FR157" i="1"/>
  <c r="FR159" i="1"/>
  <c r="FR161" i="1"/>
  <c r="FR163" i="1"/>
  <c r="FR165" i="1"/>
  <c r="FR167" i="1"/>
  <c r="FR169" i="1"/>
  <c r="FR171" i="1"/>
  <c r="FR173" i="1"/>
  <c r="FR175" i="1"/>
  <c r="FR177" i="1"/>
  <c r="FQ179" i="1"/>
  <c r="EH179" i="1" s="1"/>
  <c r="FR213" i="1"/>
  <c r="FR215" i="1"/>
  <c r="FR217" i="1"/>
  <c r="FR219" i="1"/>
  <c r="FQ221" i="1"/>
  <c r="EH221" i="1" s="1"/>
  <c r="FR255" i="1"/>
  <c r="FQ265" i="1" s="1"/>
  <c r="FR257" i="1"/>
  <c r="FR259" i="1"/>
  <c r="FR261" i="1"/>
  <c r="FR263" i="1"/>
  <c r="FR329" i="1"/>
  <c r="FQ331" i="1" s="1"/>
  <c r="GL31" i="1"/>
  <c r="GL33" i="1"/>
  <c r="FR51" i="1" s="1"/>
  <c r="GL35" i="1"/>
  <c r="GL37" i="1"/>
  <c r="GL39" i="1"/>
  <c r="GL41" i="1"/>
  <c r="GL43" i="1"/>
  <c r="GL45" i="1"/>
  <c r="GL47" i="1"/>
  <c r="GL49" i="1"/>
  <c r="GL85" i="1"/>
  <c r="GL87" i="1"/>
  <c r="FR101" i="1" s="1"/>
  <c r="GL89" i="1"/>
  <c r="GL91" i="1"/>
  <c r="GL93" i="1"/>
  <c r="GL95" i="1"/>
  <c r="GL97" i="1"/>
  <c r="GL99" i="1"/>
  <c r="GL135" i="1"/>
  <c r="GL137" i="1"/>
  <c r="FR179" i="1" s="1"/>
  <c r="GL139" i="1"/>
  <c r="GL141" i="1"/>
  <c r="GL143" i="1"/>
  <c r="GL145" i="1"/>
  <c r="GL147" i="1"/>
  <c r="GL149" i="1"/>
  <c r="GL151" i="1"/>
  <c r="GL153" i="1"/>
  <c r="GL155" i="1"/>
  <c r="GL157" i="1"/>
  <c r="GL159" i="1"/>
  <c r="GL161" i="1"/>
  <c r="GL163" i="1"/>
  <c r="GL165" i="1"/>
  <c r="GL167" i="1"/>
  <c r="GL169" i="1"/>
  <c r="GL171" i="1"/>
  <c r="GL173" i="1"/>
  <c r="GL175" i="1"/>
  <c r="GL177" i="1"/>
  <c r="GL213" i="1"/>
  <c r="GL215" i="1"/>
  <c r="FR221" i="1" s="1"/>
  <c r="GL217" i="1"/>
  <c r="GL219" i="1"/>
  <c r="GL255" i="1"/>
  <c r="GL257" i="1"/>
  <c r="GL259" i="1"/>
  <c r="GL261" i="1"/>
  <c r="GL263" i="1"/>
  <c r="FR265" i="1"/>
  <c r="EI265" i="1" s="1"/>
  <c r="GL329" i="1"/>
  <c r="FR331" i="1"/>
  <c r="EI331" i="1" s="1"/>
  <c r="GV31" i="1"/>
  <c r="HC31" i="1" s="1"/>
  <c r="GX31" i="1" s="1"/>
  <c r="GV33" i="1"/>
  <c r="HC33" i="1" s="1"/>
  <c r="GX33" i="1" s="1"/>
  <c r="GV35" i="1"/>
  <c r="HC35" i="1" s="1"/>
  <c r="GX35" i="1" s="1"/>
  <c r="GV37" i="1"/>
  <c r="HC37" i="1" s="1"/>
  <c r="GX37" i="1" s="1"/>
  <c r="GV39" i="1"/>
  <c r="HC39" i="1" s="1"/>
  <c r="GX39" i="1" s="1"/>
  <c r="GV41" i="1"/>
  <c r="HC41" i="1" s="1"/>
  <c r="GX41" i="1" s="1"/>
  <c r="GV43" i="1"/>
  <c r="HC43" i="1" s="1"/>
  <c r="GX43" i="1" s="1"/>
  <c r="GV45" i="1"/>
  <c r="HC45" i="1" s="1"/>
  <c r="GX45" i="1" s="1"/>
  <c r="GV47" i="1"/>
  <c r="HC47" i="1" s="1"/>
  <c r="GX47" i="1" s="1"/>
  <c r="GV49" i="1"/>
  <c r="HC49" i="1" s="1"/>
  <c r="GX49" i="1" s="1"/>
  <c r="GV85" i="1"/>
  <c r="HC85" i="1" s="1"/>
  <c r="GX85" i="1" s="1"/>
  <c r="GV87" i="1"/>
  <c r="HC87" i="1" s="1"/>
  <c r="GX87" i="1" s="1"/>
  <c r="GV89" i="1"/>
  <c r="HC89" i="1" s="1"/>
  <c r="GX89" i="1" s="1"/>
  <c r="GV91" i="1"/>
  <c r="HC91" i="1" s="1"/>
  <c r="GX91" i="1" s="1"/>
  <c r="GV93" i="1"/>
  <c r="HC93" i="1" s="1"/>
  <c r="GX93" i="1" s="1"/>
  <c r="GV95" i="1"/>
  <c r="HC95" i="1" s="1"/>
  <c r="GX95" i="1" s="1"/>
  <c r="GV97" i="1"/>
  <c r="HC97" i="1" s="1"/>
  <c r="GX97" i="1" s="1"/>
  <c r="GV99" i="1"/>
  <c r="HC99" i="1" s="1"/>
  <c r="GX99" i="1" s="1"/>
  <c r="GV135" i="1"/>
  <c r="HC135" i="1" s="1"/>
  <c r="GX135" i="1" s="1"/>
  <c r="GV137" i="1"/>
  <c r="HC137" i="1" s="1"/>
  <c r="GX137" i="1" s="1"/>
  <c r="GV139" i="1"/>
  <c r="HC139" i="1" s="1"/>
  <c r="GX139" i="1" s="1"/>
  <c r="GV141" i="1"/>
  <c r="HC141" i="1" s="1"/>
  <c r="GX141" i="1" s="1"/>
  <c r="GV143" i="1"/>
  <c r="HC143" i="1" s="1"/>
  <c r="GX143" i="1" s="1"/>
  <c r="GV145" i="1"/>
  <c r="HC145" i="1" s="1"/>
  <c r="GX145" i="1" s="1"/>
  <c r="GV147" i="1"/>
  <c r="HC147" i="1" s="1"/>
  <c r="GX147" i="1" s="1"/>
  <c r="GV149" i="1"/>
  <c r="HC149" i="1" s="1"/>
  <c r="GX149" i="1" s="1"/>
  <c r="GV151" i="1"/>
  <c r="HC151" i="1" s="1"/>
  <c r="GX151" i="1" s="1"/>
  <c r="GV153" i="1"/>
  <c r="HC153" i="1" s="1"/>
  <c r="GX153" i="1" s="1"/>
  <c r="GV155" i="1"/>
  <c r="HC155" i="1" s="1"/>
  <c r="GX155" i="1" s="1"/>
  <c r="GV157" i="1"/>
  <c r="HC157" i="1" s="1"/>
  <c r="GX157" i="1" s="1"/>
  <c r="GV159" i="1"/>
  <c r="HC159" i="1" s="1"/>
  <c r="GX159" i="1" s="1"/>
  <c r="GV161" i="1"/>
  <c r="HC161" i="1" s="1"/>
  <c r="GX161" i="1" s="1"/>
  <c r="GV163" i="1"/>
  <c r="HC163" i="1" s="1"/>
  <c r="GX163" i="1" s="1"/>
  <c r="GV165" i="1"/>
  <c r="HC165" i="1" s="1"/>
  <c r="GX165" i="1" s="1"/>
  <c r="GV167" i="1"/>
  <c r="HC167" i="1" s="1"/>
  <c r="GX167" i="1" s="1"/>
  <c r="GV169" i="1"/>
  <c r="HC169" i="1" s="1"/>
  <c r="GX169" i="1" s="1"/>
  <c r="GV171" i="1"/>
  <c r="HC171" i="1" s="1"/>
  <c r="GX171" i="1" s="1"/>
  <c r="GV173" i="1"/>
  <c r="HC173" i="1" s="1"/>
  <c r="GX173" i="1" s="1"/>
  <c r="GV175" i="1"/>
  <c r="HC175" i="1" s="1"/>
  <c r="GX175" i="1" s="1"/>
  <c r="GV177" i="1"/>
  <c r="HC177" i="1" s="1"/>
  <c r="GX177" i="1" s="1"/>
  <c r="GV213" i="1"/>
  <c r="HC213" i="1" s="1"/>
  <c r="GX213" i="1" s="1"/>
  <c r="GV215" i="1"/>
  <c r="HC215" i="1" s="1"/>
  <c r="GX215" i="1" s="1"/>
  <c r="GV217" i="1"/>
  <c r="HC217" i="1" s="1"/>
  <c r="GX217" i="1" s="1"/>
  <c r="GV219" i="1"/>
  <c r="HC219" i="1" s="1"/>
  <c r="GX219" i="1" s="1"/>
  <c r="GV255" i="1"/>
  <c r="HC255" i="1" s="1"/>
  <c r="GX255" i="1" s="1"/>
  <c r="GV257" i="1"/>
  <c r="HC257" i="1" s="1"/>
  <c r="GX257" i="1" s="1"/>
  <c r="GV259" i="1"/>
  <c r="HC259" i="1" s="1"/>
  <c r="GX259" i="1" s="1"/>
  <c r="GV261" i="1"/>
  <c r="HC261" i="1" s="1"/>
  <c r="GX261" i="1" s="1"/>
  <c r="GV263" i="1"/>
  <c r="HC263" i="1" s="1"/>
  <c r="GX263" i="1" s="1"/>
  <c r="GV329" i="1"/>
  <c r="HC329" i="1"/>
  <c r="GX329" i="1" s="1"/>
  <c r="GB331" i="1" s="1"/>
  <c r="GN41" i="1"/>
  <c r="GN43" i="1"/>
  <c r="GN45" i="1"/>
  <c r="GN49" i="1"/>
  <c r="GN85" i="1"/>
  <c r="GN87" i="1"/>
  <c r="GN89" i="1"/>
  <c r="GN93" i="1"/>
  <c r="GN97" i="1"/>
  <c r="GN99" i="1"/>
  <c r="GN213" i="1"/>
  <c r="GN215" i="1"/>
  <c r="GN217" i="1"/>
  <c r="GN329" i="1"/>
  <c r="FT331" i="1"/>
  <c r="EK331" i="1" s="1"/>
  <c r="GO31" i="1"/>
  <c r="GO33" i="1"/>
  <c r="GO35" i="1"/>
  <c r="GO37" i="1"/>
  <c r="GO39" i="1"/>
  <c r="GO47" i="1"/>
  <c r="GO91" i="1"/>
  <c r="GO95" i="1"/>
  <c r="GO135" i="1"/>
  <c r="GO137" i="1"/>
  <c r="GO139" i="1"/>
  <c r="GO141" i="1"/>
  <c r="GO143" i="1"/>
  <c r="GO145" i="1"/>
  <c r="GO147" i="1"/>
  <c r="GO149" i="1"/>
  <c r="GO151" i="1"/>
  <c r="GO153" i="1"/>
  <c r="GO155" i="1"/>
  <c r="GO157" i="1"/>
  <c r="GO159" i="1"/>
  <c r="GO161" i="1"/>
  <c r="GO163" i="1"/>
  <c r="GO165" i="1"/>
  <c r="GO167" i="1"/>
  <c r="GO169" i="1"/>
  <c r="GO171" i="1"/>
  <c r="GO173" i="1"/>
  <c r="GO175" i="1"/>
  <c r="GO177" i="1"/>
  <c r="FU179" i="1"/>
  <c r="EL179" i="1" s="1"/>
  <c r="GO213" i="1"/>
  <c r="GO215" i="1"/>
  <c r="GO217" i="1"/>
  <c r="GO219" i="1"/>
  <c r="FU221" i="1"/>
  <c r="EL221" i="1" s="1"/>
  <c r="GO255" i="1"/>
  <c r="FU265" i="1" s="1"/>
  <c r="GO257" i="1"/>
  <c r="GO259" i="1"/>
  <c r="GO261" i="1"/>
  <c r="GO263" i="1"/>
  <c r="GO329" i="1"/>
  <c r="FU331" i="1" s="1"/>
  <c r="GP31" i="1"/>
  <c r="GP33" i="1"/>
  <c r="FV51" i="1" s="1"/>
  <c r="GP35" i="1"/>
  <c r="GP37" i="1"/>
  <c r="GP39" i="1"/>
  <c r="GP41" i="1"/>
  <c r="GP43" i="1"/>
  <c r="GP45" i="1"/>
  <c r="GP47" i="1"/>
  <c r="GP49" i="1"/>
  <c r="GP85" i="1"/>
  <c r="GP87" i="1"/>
  <c r="FV101" i="1" s="1"/>
  <c r="GP89" i="1"/>
  <c r="GP91" i="1"/>
  <c r="GP93" i="1"/>
  <c r="GP95" i="1"/>
  <c r="GP97" i="1"/>
  <c r="GP99" i="1"/>
  <c r="GP135" i="1"/>
  <c r="GP137" i="1"/>
  <c r="FV179" i="1" s="1"/>
  <c r="GP139" i="1"/>
  <c r="GP141" i="1"/>
  <c r="GP143" i="1"/>
  <c r="GP145" i="1"/>
  <c r="GP147" i="1"/>
  <c r="GP149" i="1"/>
  <c r="GP151" i="1"/>
  <c r="GP153" i="1"/>
  <c r="GP155" i="1"/>
  <c r="GP157" i="1"/>
  <c r="GP159" i="1"/>
  <c r="GP161" i="1"/>
  <c r="GP163" i="1"/>
  <c r="GP165" i="1"/>
  <c r="GP167" i="1"/>
  <c r="GP169" i="1"/>
  <c r="GP171" i="1"/>
  <c r="GP173" i="1"/>
  <c r="GP175" i="1"/>
  <c r="GP177" i="1"/>
  <c r="GP213" i="1"/>
  <c r="GP215" i="1"/>
  <c r="FV221" i="1" s="1"/>
  <c r="GP217" i="1"/>
  <c r="GP219" i="1"/>
  <c r="GP255" i="1"/>
  <c r="GP257" i="1"/>
  <c r="GP259" i="1"/>
  <c r="GP261" i="1"/>
  <c r="GP263" i="1"/>
  <c r="FV265" i="1"/>
  <c r="EM265" i="1" s="1"/>
  <c r="FY265" i="1"/>
  <c r="EP265" i="1" s="1"/>
  <c r="FY331" i="1"/>
  <c r="EP331" i="1"/>
  <c r="GC51" i="1"/>
  <c r="ET51" i="1" s="1"/>
  <c r="GC101" i="1"/>
  <c r="ET101" i="1" s="1"/>
  <c r="GC179" i="1"/>
  <c r="ET179" i="1" s="1"/>
  <c r="GC221" i="1"/>
  <c r="ET221" i="1" s="1"/>
  <c r="GC265" i="1"/>
  <c r="ET265" i="1" s="1"/>
  <c r="GC331" i="1"/>
  <c r="ET331" i="1"/>
  <c r="GD51" i="1"/>
  <c r="EU51" i="1"/>
  <c r="EU294" i="1" s="1"/>
  <c r="GD101" i="1"/>
  <c r="EU101" i="1"/>
  <c r="GD179" i="1"/>
  <c r="EU179" i="1"/>
  <c r="GD221" i="1"/>
  <c r="EU221" i="1"/>
  <c r="GD265" i="1"/>
  <c r="EU265" i="1"/>
  <c r="GD331" i="1"/>
  <c r="EU331" i="1" s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B294" i="1"/>
  <c r="B22" i="1" s="1"/>
  <c r="C294" i="1"/>
  <c r="C22" i="1" s="1"/>
  <c r="D294" i="1"/>
  <c r="D22" i="1" s="1"/>
  <c r="E22" i="1"/>
  <c r="F294" i="1"/>
  <c r="F22" i="1"/>
  <c r="G294" i="1"/>
  <c r="G22" i="1"/>
  <c r="A11" i="9" s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B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B51" i="1"/>
  <c r="B28" i="1" s="1"/>
  <c r="C51" i="1"/>
  <c r="C28" i="1" s="1"/>
  <c r="D51" i="1"/>
  <c r="D28" i="1" s="1"/>
  <c r="E28" i="1"/>
  <c r="F51" i="1"/>
  <c r="F28" i="1"/>
  <c r="G51" i="1"/>
  <c r="C148" i="5" s="1"/>
  <c r="G28" i="1"/>
  <c r="A12" i="9" s="1"/>
  <c r="Q28" i="1"/>
  <c r="R28" i="1"/>
  <c r="S28" i="1"/>
  <c r="Z28" i="1"/>
  <c r="AA28" i="1"/>
  <c r="AC28" i="1"/>
  <c r="AD28" i="1"/>
  <c r="AE28" i="1"/>
  <c r="AF28" i="1"/>
  <c r="AM28" i="1"/>
  <c r="AN28" i="1"/>
  <c r="AO28" i="1"/>
  <c r="AQ28" i="1"/>
  <c r="AU28" i="1"/>
  <c r="AX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D28" i="1"/>
  <c r="CG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R28" i="1"/>
  <c r="DS28" i="1"/>
  <c r="EE28" i="1"/>
  <c r="EF28" i="1"/>
  <c r="EG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0" i="1"/>
  <c r="D30" i="1"/>
  <c r="AB30" i="1"/>
  <c r="C31" i="1"/>
  <c r="D31" i="1"/>
  <c r="AB31" i="1"/>
  <c r="E25" i="5" s="1"/>
  <c r="C32" i="1"/>
  <c r="D32" i="1"/>
  <c r="AB32" i="1"/>
  <c r="C33" i="1"/>
  <c r="D33" i="1"/>
  <c r="AB33" i="1"/>
  <c r="E32" i="5" s="1"/>
  <c r="C34" i="1"/>
  <c r="D34" i="1"/>
  <c r="AB34" i="1"/>
  <c r="C35" i="1"/>
  <c r="D35" i="1"/>
  <c r="AB35" i="1"/>
  <c r="E39" i="5" s="1"/>
  <c r="C36" i="1"/>
  <c r="D36" i="1"/>
  <c r="AB36" i="1"/>
  <c r="C37" i="1"/>
  <c r="D37" i="1"/>
  <c r="AB37" i="1"/>
  <c r="E46" i="5" s="1"/>
  <c r="C38" i="1"/>
  <c r="D38" i="1"/>
  <c r="AB38" i="1"/>
  <c r="C39" i="1"/>
  <c r="D39" i="1"/>
  <c r="AB39" i="1"/>
  <c r="E61" i="5" s="1"/>
  <c r="C40" i="1"/>
  <c r="D40" i="1"/>
  <c r="AB40" i="1"/>
  <c r="C41" i="1"/>
  <c r="D41" i="1"/>
  <c r="AB41" i="1"/>
  <c r="E76" i="5" s="1"/>
  <c r="C42" i="1"/>
  <c r="D42" i="1"/>
  <c r="AB42" i="1"/>
  <c r="C43" i="1"/>
  <c r="D43" i="1"/>
  <c r="AB43" i="1"/>
  <c r="E90" i="5" s="1"/>
  <c r="C44" i="1"/>
  <c r="D44" i="1"/>
  <c r="AB44" i="1"/>
  <c r="C45" i="1"/>
  <c r="D45" i="1"/>
  <c r="AB45" i="1"/>
  <c r="E104" i="5" s="1"/>
  <c r="C46" i="1"/>
  <c r="D46" i="1"/>
  <c r="AB46" i="1"/>
  <c r="C47" i="1"/>
  <c r="D47" i="1"/>
  <c r="AB47" i="1"/>
  <c r="E118" i="5" s="1"/>
  <c r="C48" i="1"/>
  <c r="D48" i="1"/>
  <c r="AB48" i="1"/>
  <c r="C49" i="1"/>
  <c r="D49" i="1"/>
  <c r="AB49" i="1"/>
  <c r="E132" i="5" s="1"/>
  <c r="F55" i="1"/>
  <c r="P55" i="1"/>
  <c r="F58" i="1"/>
  <c r="F61" i="1"/>
  <c r="F63" i="1"/>
  <c r="F64" i="1"/>
  <c r="F65" i="1"/>
  <c r="F66" i="1"/>
  <c r="F67" i="1"/>
  <c r="P67" i="1"/>
  <c r="F70" i="1"/>
  <c r="D80" i="1"/>
  <c r="B101" i="1"/>
  <c r="B82" i="1" s="1"/>
  <c r="C101" i="1"/>
  <c r="C82" i="1" s="1"/>
  <c r="D101" i="1"/>
  <c r="D82" i="1" s="1"/>
  <c r="E82" i="1"/>
  <c r="F101" i="1"/>
  <c r="F82" i="1"/>
  <c r="G101" i="1"/>
  <c r="C209" i="5" s="1"/>
  <c r="G82" i="1"/>
  <c r="A44" i="9" s="1"/>
  <c r="Q82" i="1"/>
  <c r="R82" i="1"/>
  <c r="S82" i="1"/>
  <c r="Z82" i="1"/>
  <c r="AA82" i="1"/>
  <c r="AC82" i="1"/>
  <c r="AD82" i="1"/>
  <c r="AE82" i="1"/>
  <c r="AF82" i="1"/>
  <c r="AM82" i="1"/>
  <c r="AN82" i="1"/>
  <c r="AO82" i="1"/>
  <c r="AP82" i="1"/>
  <c r="AQ82" i="1"/>
  <c r="AU82" i="1"/>
  <c r="AX82" i="1"/>
  <c r="AZ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D82" i="1"/>
  <c r="CG82" i="1"/>
  <c r="CI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R82" i="1"/>
  <c r="DS82" i="1"/>
  <c r="EE82" i="1"/>
  <c r="EF82" i="1"/>
  <c r="EG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Q82" i="1"/>
  <c r="GC82" i="1"/>
  <c r="GD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C84" i="1"/>
  <c r="D84" i="1"/>
  <c r="AB84" i="1"/>
  <c r="C85" i="1"/>
  <c r="D85" i="1"/>
  <c r="AB85" i="1"/>
  <c r="E154" i="5" s="1"/>
  <c r="C86" i="1"/>
  <c r="D86" i="1"/>
  <c r="AB86" i="1"/>
  <c r="C87" i="1"/>
  <c r="D87" i="1"/>
  <c r="AB87" i="1"/>
  <c r="E161" i="5" s="1"/>
  <c r="C88" i="1"/>
  <c r="D88" i="1"/>
  <c r="AB88" i="1"/>
  <c r="C89" i="1"/>
  <c r="D89" i="1"/>
  <c r="AB89" i="1"/>
  <c r="E168" i="5" s="1"/>
  <c r="C90" i="1"/>
  <c r="D90" i="1"/>
  <c r="AB90" i="1"/>
  <c r="C91" i="1"/>
  <c r="D91" i="1"/>
  <c r="AB91" i="1"/>
  <c r="E175" i="5" s="1"/>
  <c r="C92" i="1"/>
  <c r="D92" i="1"/>
  <c r="AB92" i="1"/>
  <c r="C93" i="1"/>
  <c r="D93" i="1"/>
  <c r="AB93" i="1"/>
  <c r="E182" i="5" s="1"/>
  <c r="AB94" i="1"/>
  <c r="AB95" i="1"/>
  <c r="E190" i="5" s="1"/>
  <c r="C96" i="1"/>
  <c r="D96" i="1"/>
  <c r="AB96" i="1"/>
  <c r="C97" i="1"/>
  <c r="D97" i="1"/>
  <c r="AB97" i="1"/>
  <c r="E194" i="5" s="1"/>
  <c r="C98" i="1"/>
  <c r="D98" i="1"/>
  <c r="AB98" i="1"/>
  <c r="C99" i="1"/>
  <c r="D99" i="1"/>
  <c r="AB99" i="1"/>
  <c r="E201" i="5" s="1"/>
  <c r="F105" i="1"/>
  <c r="P105" i="1"/>
  <c r="F108" i="1"/>
  <c r="F110" i="1"/>
  <c r="F111" i="1"/>
  <c r="F112" i="1"/>
  <c r="F113" i="1"/>
  <c r="F114" i="1"/>
  <c r="F115" i="1"/>
  <c r="F116" i="1"/>
  <c r="F117" i="1"/>
  <c r="P117" i="1"/>
  <c r="F120" i="1"/>
  <c r="D130" i="1"/>
  <c r="B179" i="1"/>
  <c r="B132" i="1" s="1"/>
  <c r="C179" i="1"/>
  <c r="C132" i="1" s="1"/>
  <c r="D179" i="1"/>
  <c r="D132" i="1" s="1"/>
  <c r="E132" i="1"/>
  <c r="F179" i="1"/>
  <c r="F132" i="1"/>
  <c r="G179" i="1"/>
  <c r="C351" i="5" s="1"/>
  <c r="G132" i="1"/>
  <c r="A99" i="9" s="1"/>
  <c r="Z132" i="1"/>
  <c r="AA132" i="1"/>
  <c r="AM132" i="1"/>
  <c r="AN132" i="1"/>
  <c r="AO132" i="1"/>
  <c r="AP132" i="1"/>
  <c r="AQ132" i="1"/>
  <c r="AT132" i="1"/>
  <c r="AU132" i="1"/>
  <c r="AX132" i="1"/>
  <c r="AZ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C132" i="1"/>
  <c r="CD132" i="1"/>
  <c r="CG132" i="1"/>
  <c r="CI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R132" i="1"/>
  <c r="DS132" i="1"/>
  <c r="EE132" i="1"/>
  <c r="EF132" i="1"/>
  <c r="EG132" i="1"/>
  <c r="EU132" i="1"/>
  <c r="EV132" i="1"/>
  <c r="EW132" i="1"/>
  <c r="EX132" i="1"/>
  <c r="EY132" i="1"/>
  <c r="EZ132" i="1"/>
  <c r="FA132" i="1"/>
  <c r="FB132" i="1"/>
  <c r="FC132" i="1"/>
  <c r="FD132" i="1"/>
  <c r="FE132" i="1"/>
  <c r="FF132" i="1"/>
  <c r="FG132" i="1"/>
  <c r="FH132" i="1"/>
  <c r="FI132" i="1"/>
  <c r="FJ132" i="1"/>
  <c r="FK132" i="1"/>
  <c r="FL132" i="1"/>
  <c r="FM132" i="1"/>
  <c r="FN132" i="1"/>
  <c r="FO132" i="1"/>
  <c r="FP132" i="1"/>
  <c r="FQ132" i="1"/>
  <c r="FU132" i="1"/>
  <c r="GC132" i="1"/>
  <c r="GD132" i="1"/>
  <c r="GE132" i="1"/>
  <c r="GF132" i="1"/>
  <c r="GG132" i="1"/>
  <c r="GH132" i="1"/>
  <c r="GI132" i="1"/>
  <c r="GJ132" i="1"/>
  <c r="GK132" i="1"/>
  <c r="GL132" i="1"/>
  <c r="GM132" i="1"/>
  <c r="GN132" i="1"/>
  <c r="GO132" i="1"/>
  <c r="GP132" i="1"/>
  <c r="GQ132" i="1"/>
  <c r="GR132" i="1"/>
  <c r="GS132" i="1"/>
  <c r="GT132" i="1"/>
  <c r="GU132" i="1"/>
  <c r="GV132" i="1"/>
  <c r="GW132" i="1"/>
  <c r="GX132" i="1"/>
  <c r="C134" i="1"/>
  <c r="D134" i="1"/>
  <c r="AB134" i="1"/>
  <c r="C135" i="1"/>
  <c r="D135" i="1"/>
  <c r="AB135" i="1"/>
  <c r="E215" i="5" s="1"/>
  <c r="AB136" i="1"/>
  <c r="AB137" i="1"/>
  <c r="E222" i="5" s="1"/>
  <c r="C138" i="1"/>
  <c r="D138" i="1"/>
  <c r="AB138" i="1"/>
  <c r="C139" i="1"/>
  <c r="D139" i="1"/>
  <c r="AB139" i="1"/>
  <c r="E226" i="5" s="1"/>
  <c r="AB140" i="1"/>
  <c r="AB141" i="1"/>
  <c r="E233" i="5" s="1"/>
  <c r="C142" i="1"/>
  <c r="D142" i="1"/>
  <c r="AB142" i="1"/>
  <c r="C143" i="1"/>
  <c r="D143" i="1"/>
  <c r="AB143" i="1"/>
  <c r="E237" i="5" s="1"/>
  <c r="AB144" i="1"/>
  <c r="AB145" i="1"/>
  <c r="E244" i="5" s="1"/>
  <c r="C146" i="1"/>
  <c r="D146" i="1"/>
  <c r="AB146" i="1"/>
  <c r="C147" i="1"/>
  <c r="D147" i="1"/>
  <c r="AB147" i="1"/>
  <c r="E248" i="5" s="1"/>
  <c r="AB148" i="1"/>
  <c r="AB149" i="1"/>
  <c r="E255" i="5" s="1"/>
  <c r="C150" i="1"/>
  <c r="D150" i="1"/>
  <c r="AB150" i="1"/>
  <c r="C151" i="1"/>
  <c r="D151" i="1"/>
  <c r="AB151" i="1"/>
  <c r="E259" i="5" s="1"/>
  <c r="AB152" i="1"/>
  <c r="AB153" i="1"/>
  <c r="E266" i="5" s="1"/>
  <c r="C154" i="1"/>
  <c r="D154" i="1"/>
  <c r="AB154" i="1"/>
  <c r="C155" i="1"/>
  <c r="D155" i="1"/>
  <c r="AB155" i="1"/>
  <c r="E270" i="5" s="1"/>
  <c r="C156" i="1"/>
  <c r="D156" i="1"/>
  <c r="AB156" i="1"/>
  <c r="C157" i="1"/>
  <c r="D157" i="1"/>
  <c r="AB157" i="1"/>
  <c r="E277" i="5" s="1"/>
  <c r="C158" i="1"/>
  <c r="D158" i="1"/>
  <c r="AB158" i="1"/>
  <c r="C159" i="1"/>
  <c r="D159" i="1"/>
  <c r="AB159" i="1"/>
  <c r="E284" i="5" s="1"/>
  <c r="AB160" i="1"/>
  <c r="AB161" i="1"/>
  <c r="E292" i="5" s="1"/>
  <c r="C162" i="1"/>
  <c r="D162" i="1"/>
  <c r="AB162" i="1"/>
  <c r="C163" i="1"/>
  <c r="D163" i="1"/>
  <c r="AB163" i="1"/>
  <c r="E296" i="5" s="1"/>
  <c r="AB164" i="1"/>
  <c r="AB165" i="1"/>
  <c r="E303" i="5" s="1"/>
  <c r="C166" i="1"/>
  <c r="D166" i="1"/>
  <c r="AB166" i="1"/>
  <c r="C167" i="1"/>
  <c r="D167" i="1"/>
  <c r="AB168" i="1"/>
  <c r="AB169" i="1"/>
  <c r="E315" i="5" s="1"/>
  <c r="C170" i="1"/>
  <c r="D170" i="1"/>
  <c r="AB170" i="1"/>
  <c r="C171" i="1"/>
  <c r="D171" i="1"/>
  <c r="C172" i="1"/>
  <c r="D172" i="1"/>
  <c r="AB172" i="1"/>
  <c r="C173" i="1"/>
  <c r="D173" i="1"/>
  <c r="C174" i="1"/>
  <c r="D174" i="1"/>
  <c r="AB174" i="1"/>
  <c r="C175" i="1"/>
  <c r="D175" i="1"/>
  <c r="C176" i="1"/>
  <c r="D176" i="1"/>
  <c r="AB176" i="1"/>
  <c r="C177" i="1"/>
  <c r="D177" i="1"/>
  <c r="F183" i="1"/>
  <c r="P183" i="1"/>
  <c r="F186" i="1"/>
  <c r="F188" i="1"/>
  <c r="F189" i="1"/>
  <c r="F190" i="1"/>
  <c r="F192" i="1"/>
  <c r="F195" i="1"/>
  <c r="P195" i="1"/>
  <c r="F197" i="1"/>
  <c r="F198" i="1"/>
  <c r="D208" i="1"/>
  <c r="B221" i="1"/>
  <c r="B210" i="1" s="1"/>
  <c r="C221" i="1"/>
  <c r="C210" i="1" s="1"/>
  <c r="D221" i="1"/>
  <c r="D210" i="1" s="1"/>
  <c r="E210" i="1"/>
  <c r="F221" i="1"/>
  <c r="F210" i="1"/>
  <c r="G221" i="1"/>
  <c r="G210" i="1"/>
  <c r="A157" i="9" s="1"/>
  <c r="R210" i="1"/>
  <c r="Z210" i="1"/>
  <c r="AA210" i="1"/>
  <c r="AE210" i="1"/>
  <c r="AM210" i="1"/>
  <c r="AN210" i="1"/>
  <c r="AO210" i="1"/>
  <c r="AQ210" i="1"/>
  <c r="AT210" i="1"/>
  <c r="AU210" i="1"/>
  <c r="AX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Z210" i="1"/>
  <c r="CC210" i="1"/>
  <c r="CD210" i="1"/>
  <c r="CG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R210" i="1"/>
  <c r="DS210" i="1"/>
  <c r="EE210" i="1"/>
  <c r="EF210" i="1"/>
  <c r="EG210" i="1"/>
  <c r="EU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Q210" i="1"/>
  <c r="FU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AB212" i="1"/>
  <c r="AB214" i="1"/>
  <c r="AB216" i="1"/>
  <c r="AB218" i="1"/>
  <c r="AB219" i="1"/>
  <c r="E369" i="5" s="1"/>
  <c r="F225" i="1"/>
  <c r="P225" i="1"/>
  <c r="F228" i="1"/>
  <c r="F231" i="1"/>
  <c r="F234" i="1"/>
  <c r="F235" i="1"/>
  <c r="F237" i="1"/>
  <c r="P237" i="1"/>
  <c r="F239" i="1"/>
  <c r="F240" i="1"/>
  <c r="D250" i="1"/>
  <c r="B265" i="1"/>
  <c r="B252" i="1" s="1"/>
  <c r="C265" i="1"/>
  <c r="C252" i="1" s="1"/>
  <c r="D265" i="1"/>
  <c r="D252" i="1" s="1"/>
  <c r="E252" i="1"/>
  <c r="F265" i="1"/>
  <c r="F252" i="1"/>
  <c r="G265" i="1"/>
  <c r="C409" i="5" s="1"/>
  <c r="G252" i="1"/>
  <c r="A161" i="9" s="1"/>
  <c r="R252" i="1"/>
  <c r="Z252" i="1"/>
  <c r="AA252" i="1"/>
  <c r="AE252" i="1"/>
  <c r="AM252" i="1"/>
  <c r="AN252" i="1"/>
  <c r="AO252" i="1"/>
  <c r="AT252" i="1"/>
  <c r="AU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Y252" i="1"/>
  <c r="BZ252" i="1"/>
  <c r="CC252" i="1"/>
  <c r="CD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DF252" i="1"/>
  <c r="DR252" i="1"/>
  <c r="DS252" i="1"/>
  <c r="EE252" i="1"/>
  <c r="EF252" i="1"/>
  <c r="EG252" i="1"/>
  <c r="EU252" i="1"/>
  <c r="EV252" i="1"/>
  <c r="EW252" i="1"/>
  <c r="EX252" i="1"/>
  <c r="EY252" i="1"/>
  <c r="EZ252" i="1"/>
  <c r="FA252" i="1"/>
  <c r="FB252" i="1"/>
  <c r="FC252" i="1"/>
  <c r="FD252" i="1"/>
  <c r="FE252" i="1"/>
  <c r="FF252" i="1"/>
  <c r="FG252" i="1"/>
  <c r="FH252" i="1"/>
  <c r="FI252" i="1"/>
  <c r="FJ252" i="1"/>
  <c r="FK252" i="1"/>
  <c r="FL252" i="1"/>
  <c r="FM252" i="1"/>
  <c r="FN252" i="1"/>
  <c r="FO252" i="1"/>
  <c r="FP252" i="1"/>
  <c r="FR252" i="1"/>
  <c r="FV252" i="1"/>
  <c r="FY252" i="1"/>
  <c r="GC252" i="1"/>
  <c r="GD252" i="1"/>
  <c r="GE252" i="1"/>
  <c r="GF252" i="1"/>
  <c r="GG252" i="1"/>
  <c r="GH252" i="1"/>
  <c r="GI252" i="1"/>
  <c r="GJ252" i="1"/>
  <c r="GK252" i="1"/>
  <c r="GL252" i="1"/>
  <c r="GM252" i="1"/>
  <c r="GN252" i="1"/>
  <c r="GO252" i="1"/>
  <c r="GP252" i="1"/>
  <c r="GQ252" i="1"/>
  <c r="GR252" i="1"/>
  <c r="GS252" i="1"/>
  <c r="GT252" i="1"/>
  <c r="GU252" i="1"/>
  <c r="GV252" i="1"/>
  <c r="GW252" i="1"/>
  <c r="GX252" i="1"/>
  <c r="C254" i="1"/>
  <c r="D254" i="1"/>
  <c r="AB254" i="1"/>
  <c r="C255" i="1"/>
  <c r="D255" i="1"/>
  <c r="AB256" i="1"/>
  <c r="AB257" i="1"/>
  <c r="E388" i="5" s="1"/>
  <c r="AB258" i="1"/>
  <c r="AB259" i="1"/>
  <c r="E392" i="5" s="1"/>
  <c r="C260" i="1"/>
  <c r="D260" i="1"/>
  <c r="AB260" i="1"/>
  <c r="C261" i="1"/>
  <c r="D261" i="1"/>
  <c r="AB262" i="1"/>
  <c r="AB263" i="1"/>
  <c r="E404" i="5" s="1"/>
  <c r="F269" i="1"/>
  <c r="P269" i="1"/>
  <c r="F278" i="1"/>
  <c r="F279" i="1"/>
  <c r="F281" i="1"/>
  <c r="P281" i="1"/>
  <c r="F283" i="1"/>
  <c r="F284" i="1"/>
  <c r="F307" i="1"/>
  <c r="D323" i="1"/>
  <c r="B331" i="1"/>
  <c r="B325" i="1"/>
  <c r="C331" i="1"/>
  <c r="C325" i="1"/>
  <c r="D331" i="1"/>
  <c r="D325" i="1"/>
  <c r="E325" i="1"/>
  <c r="F331" i="1"/>
  <c r="F325" i="1" s="1"/>
  <c r="G331" i="1"/>
  <c r="G325" i="1" s="1"/>
  <c r="A189" i="9" s="1"/>
  <c r="Q325" i="1"/>
  <c r="R325" i="1"/>
  <c r="T325" i="1"/>
  <c r="U325" i="1"/>
  <c r="V325" i="1"/>
  <c r="W325" i="1"/>
  <c r="Z325" i="1"/>
  <c r="AA325" i="1"/>
  <c r="AD325" i="1"/>
  <c r="AE325" i="1"/>
  <c r="AG325" i="1"/>
  <c r="AH325" i="1"/>
  <c r="AI325" i="1"/>
  <c r="AJ325" i="1"/>
  <c r="AM325" i="1"/>
  <c r="AN325" i="1"/>
  <c r="AO325" i="1"/>
  <c r="AS325" i="1"/>
  <c r="AT325" i="1"/>
  <c r="BA325" i="1"/>
  <c r="BB325" i="1"/>
  <c r="BC325" i="1"/>
  <c r="BD325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B325" i="1"/>
  <c r="CC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DF325" i="1"/>
  <c r="DI325" i="1"/>
  <c r="DJ325" i="1"/>
  <c r="DK325" i="1"/>
  <c r="DL325" i="1"/>
  <c r="DR325" i="1"/>
  <c r="DS325" i="1"/>
  <c r="DV325" i="1"/>
  <c r="DW325" i="1"/>
  <c r="DX325" i="1"/>
  <c r="DY325" i="1"/>
  <c r="EE325" i="1"/>
  <c r="EF325" i="1"/>
  <c r="EP325" i="1"/>
  <c r="ET325" i="1"/>
  <c r="EV325" i="1"/>
  <c r="EW325" i="1"/>
  <c r="EX325" i="1"/>
  <c r="EY325" i="1"/>
  <c r="EZ325" i="1"/>
  <c r="FA325" i="1"/>
  <c r="FB325" i="1"/>
  <c r="FC325" i="1"/>
  <c r="FD325" i="1"/>
  <c r="FE325" i="1"/>
  <c r="FF325" i="1"/>
  <c r="FG325" i="1"/>
  <c r="FH325" i="1"/>
  <c r="FI325" i="1"/>
  <c r="FJ325" i="1"/>
  <c r="FK325" i="1"/>
  <c r="FL325" i="1"/>
  <c r="FM325" i="1"/>
  <c r="FN325" i="1"/>
  <c r="FO325" i="1"/>
  <c r="FP325" i="1"/>
  <c r="FR325" i="1"/>
  <c r="FT325" i="1"/>
  <c r="FY325" i="1"/>
  <c r="GC325" i="1"/>
  <c r="GD325" i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U325" i="1"/>
  <c r="GV325" i="1"/>
  <c r="GW325" i="1"/>
  <c r="GX325" i="1"/>
  <c r="C328" i="1"/>
  <c r="D328" i="1"/>
  <c r="AB328" i="1"/>
  <c r="C329" i="1"/>
  <c r="D329" i="1"/>
  <c r="AB329" i="1"/>
  <c r="F335" i="1"/>
  <c r="P338" i="1"/>
  <c r="F343" i="1"/>
  <c r="P343" i="1"/>
  <c r="F344" i="1"/>
  <c r="P344" i="1"/>
  <c r="F345" i="1"/>
  <c r="P345" i="1"/>
  <c r="P346" i="1"/>
  <c r="F347" i="1"/>
  <c r="F348" i="1"/>
  <c r="F349" i="1"/>
  <c r="F17" i="2" s="1"/>
  <c r="F351" i="1"/>
  <c r="F352" i="1"/>
  <c r="P352" i="1"/>
  <c r="F353" i="1"/>
  <c r="F354" i="1"/>
  <c r="F355" i="1"/>
  <c r="E17" i="2"/>
  <c r="Y17" i="2"/>
  <c r="EU360" i="1" l="1"/>
  <c r="P310" i="1"/>
  <c r="EU22" i="1"/>
  <c r="ET252" i="1"/>
  <c r="P278" i="1"/>
  <c r="ET132" i="1"/>
  <c r="P192" i="1"/>
  <c r="ET294" i="1"/>
  <c r="ET28" i="1"/>
  <c r="P64" i="1"/>
  <c r="P284" i="1"/>
  <c r="EM252" i="1"/>
  <c r="EM221" i="1"/>
  <c r="FV210" i="1"/>
  <c r="EL210" i="1"/>
  <c r="P239" i="1"/>
  <c r="P347" i="1"/>
  <c r="EU325" i="1"/>
  <c r="ET210" i="1"/>
  <c r="P234" i="1"/>
  <c r="ET82" i="1"/>
  <c r="P114" i="1"/>
  <c r="EP252" i="1"/>
  <c r="P272" i="1"/>
  <c r="EL265" i="1"/>
  <c r="FU252" i="1"/>
  <c r="EL132" i="1"/>
  <c r="P197" i="1"/>
  <c r="ES331" i="1"/>
  <c r="GB325" i="1"/>
  <c r="GB265" i="1"/>
  <c r="GB221" i="1"/>
  <c r="GB179" i="1"/>
  <c r="GB101" i="1"/>
  <c r="GB51" i="1"/>
  <c r="EH265" i="1"/>
  <c r="GA265" i="1"/>
  <c r="FQ252" i="1"/>
  <c r="EH132" i="1"/>
  <c r="P188" i="1"/>
  <c r="EH28" i="1"/>
  <c r="P60" i="1"/>
  <c r="EH294" i="1"/>
  <c r="EG360" i="1"/>
  <c r="P298" i="1"/>
  <c r="EG22" i="1"/>
  <c r="DP331" i="1"/>
  <c r="EC325" i="1"/>
  <c r="AA357" i="5"/>
  <c r="DO331" i="1"/>
  <c r="EB325" i="1"/>
  <c r="EB265" i="1"/>
  <c r="EB221" i="1"/>
  <c r="EB51" i="1"/>
  <c r="DN331" i="1"/>
  <c r="EA325" i="1"/>
  <c r="Z396" i="5"/>
  <c r="K397" i="5"/>
  <c r="K370" i="5"/>
  <c r="Z369" i="5"/>
  <c r="K343" i="5"/>
  <c r="Z342" i="5"/>
  <c r="K316" i="5"/>
  <c r="Z315" i="5"/>
  <c r="Z292" i="5"/>
  <c r="K293" i="5"/>
  <c r="Z266" i="5"/>
  <c r="K267" i="5"/>
  <c r="Z244" i="5"/>
  <c r="K245" i="5"/>
  <c r="Z222" i="5"/>
  <c r="K223" i="5"/>
  <c r="K191" i="5"/>
  <c r="Z190" i="5"/>
  <c r="Z161" i="5"/>
  <c r="K162" i="5"/>
  <c r="Z104" i="5"/>
  <c r="K105" i="5"/>
  <c r="Z46" i="5"/>
  <c r="K47" i="5"/>
  <c r="DM331" i="1"/>
  <c r="DZ325" i="1"/>
  <c r="Y404" i="5"/>
  <c r="K404" i="5"/>
  <c r="Y380" i="5"/>
  <c r="K380" i="5"/>
  <c r="Y357" i="5"/>
  <c r="K357" i="5"/>
  <c r="EM179" i="1"/>
  <c r="FV132" i="1"/>
  <c r="EM101" i="1"/>
  <c r="FV82" i="1"/>
  <c r="EM51" i="1"/>
  <c r="FV28" i="1"/>
  <c r="EL331" i="1"/>
  <c r="FU325" i="1"/>
  <c r="EK325" i="1"/>
  <c r="P348" i="1"/>
  <c r="T17" i="2" s="1"/>
  <c r="P341" i="1"/>
  <c r="EI325" i="1"/>
  <c r="P275" i="1"/>
  <c r="EI252" i="1"/>
  <c r="EI221" i="1"/>
  <c r="FY221" i="1"/>
  <c r="GA221" i="1"/>
  <c r="FR210" i="1"/>
  <c r="EI179" i="1"/>
  <c r="FY179" i="1"/>
  <c r="GA179" i="1"/>
  <c r="FR132" i="1"/>
  <c r="EI101" i="1"/>
  <c r="FY101" i="1"/>
  <c r="GA101" i="1"/>
  <c r="FR82" i="1"/>
  <c r="EI51" i="1"/>
  <c r="FY51" i="1"/>
  <c r="GA51" i="1"/>
  <c r="FR28" i="1"/>
  <c r="EH331" i="1"/>
  <c r="GA331" i="1"/>
  <c r="FQ325" i="1"/>
  <c r="EH210" i="1"/>
  <c r="P230" i="1"/>
  <c r="EH82" i="1"/>
  <c r="P110" i="1"/>
  <c r="EG325" i="1"/>
  <c r="P335" i="1"/>
  <c r="DQ331" i="1"/>
  <c r="ED325" i="1"/>
  <c r="AA215" i="5"/>
  <c r="AA154" i="5"/>
  <c r="EC101" i="1"/>
  <c r="AA25" i="5"/>
  <c r="EC51" i="1"/>
  <c r="EB179" i="1"/>
  <c r="EB101" i="1"/>
  <c r="Z388" i="5"/>
  <c r="K389" i="5"/>
  <c r="K362" i="5"/>
  <c r="Z361" i="5"/>
  <c r="K327" i="5"/>
  <c r="Z326" i="5"/>
  <c r="Z303" i="5"/>
  <c r="K304" i="5"/>
  <c r="Z277" i="5"/>
  <c r="K278" i="5"/>
  <c r="Z255" i="5"/>
  <c r="K256" i="5"/>
  <c r="Z233" i="5"/>
  <c r="K234" i="5"/>
  <c r="Z201" i="5"/>
  <c r="K202" i="5"/>
  <c r="Z175" i="5"/>
  <c r="K176" i="5"/>
  <c r="Z132" i="5"/>
  <c r="K133" i="5"/>
  <c r="Z76" i="5"/>
  <c r="K77" i="5"/>
  <c r="Z32" i="5"/>
  <c r="K33" i="5"/>
  <c r="Y392" i="5"/>
  <c r="K392" i="5"/>
  <c r="Y365" i="5"/>
  <c r="K365" i="5"/>
  <c r="C374" i="5"/>
  <c r="AG374" i="5"/>
  <c r="AG414" i="5"/>
  <c r="C414" i="5"/>
  <c r="ED101" i="1"/>
  <c r="ED51" i="1"/>
  <c r="CW263" i="1"/>
  <c r="V263" i="1" s="1"/>
  <c r="CW259" i="1"/>
  <c r="V259" i="1" s="1"/>
  <c r="CW255" i="1"/>
  <c r="V255" i="1" s="1"/>
  <c r="CW217" i="1"/>
  <c r="V217" i="1" s="1"/>
  <c r="CW213" i="1"/>
  <c r="V213" i="1" s="1"/>
  <c r="CW175" i="1"/>
  <c r="V175" i="1" s="1"/>
  <c r="CW171" i="1"/>
  <c r="V171" i="1" s="1"/>
  <c r="CW167" i="1"/>
  <c r="V167" i="1" s="1"/>
  <c r="CW163" i="1"/>
  <c r="V163" i="1" s="1"/>
  <c r="CW159" i="1"/>
  <c r="V159" i="1" s="1"/>
  <c r="CW155" i="1"/>
  <c r="V155" i="1" s="1"/>
  <c r="CW151" i="1"/>
  <c r="V151" i="1" s="1"/>
  <c r="CW147" i="1"/>
  <c r="V147" i="1" s="1"/>
  <c r="CW143" i="1"/>
  <c r="V143" i="1" s="1"/>
  <c r="CW139" i="1"/>
  <c r="V139" i="1" s="1"/>
  <c r="CW135" i="1"/>
  <c r="V135" i="1" s="1"/>
  <c r="CW97" i="1"/>
  <c r="V97" i="1" s="1"/>
  <c r="CW93" i="1"/>
  <c r="V93" i="1" s="1"/>
  <c r="CW89" i="1"/>
  <c r="V89" i="1" s="1"/>
  <c r="CW85" i="1"/>
  <c r="V85" i="1" s="1"/>
  <c r="CW47" i="1"/>
  <c r="V47" i="1" s="1"/>
  <c r="CW43" i="1"/>
  <c r="V43" i="1" s="1"/>
  <c r="CW39" i="1"/>
  <c r="V39" i="1" s="1"/>
  <c r="CW35" i="1"/>
  <c r="V35" i="1" s="1"/>
  <c r="CW31" i="1"/>
  <c r="V31" i="1" s="1"/>
  <c r="CV261" i="1"/>
  <c r="U261" i="1" s="1"/>
  <c r="CV257" i="1"/>
  <c r="U257" i="1" s="1"/>
  <c r="CV219" i="1"/>
  <c r="U219" i="1" s="1"/>
  <c r="CV215" i="1"/>
  <c r="U215" i="1" s="1"/>
  <c r="Y334" i="5"/>
  <c r="K334" i="5"/>
  <c r="Y319" i="5"/>
  <c r="K319" i="5"/>
  <c r="Y308" i="5"/>
  <c r="K308" i="5"/>
  <c r="Y296" i="5"/>
  <c r="K296" i="5"/>
  <c r="Y284" i="5"/>
  <c r="K284" i="5"/>
  <c r="Y270" i="5"/>
  <c r="K270" i="5"/>
  <c r="Y259" i="5"/>
  <c r="K259" i="5"/>
  <c r="Y248" i="5"/>
  <c r="K248" i="5"/>
  <c r="Y237" i="5"/>
  <c r="K237" i="5"/>
  <c r="Y226" i="5"/>
  <c r="K226" i="5"/>
  <c r="Y215" i="5"/>
  <c r="K215" i="5"/>
  <c r="J201" i="5"/>
  <c r="CV99" i="1"/>
  <c r="U99" i="1" s="1"/>
  <c r="J190" i="5"/>
  <c r="CV95" i="1"/>
  <c r="U95" i="1" s="1"/>
  <c r="Y168" i="5"/>
  <c r="K168" i="5"/>
  <c r="Y118" i="5"/>
  <c r="K118" i="5"/>
  <c r="Y61" i="5"/>
  <c r="K61" i="5"/>
  <c r="Y25" i="5"/>
  <c r="K25" i="5"/>
  <c r="DY179" i="1"/>
  <c r="DY101" i="1"/>
  <c r="X404" i="5"/>
  <c r="I405" i="5"/>
  <c r="X392" i="5"/>
  <c r="I393" i="5"/>
  <c r="X380" i="5"/>
  <c r="I381" i="5"/>
  <c r="DW265" i="1"/>
  <c r="X365" i="5"/>
  <c r="I366" i="5"/>
  <c r="X357" i="5"/>
  <c r="I358" i="5"/>
  <c r="DW221" i="1"/>
  <c r="X334" i="5"/>
  <c r="I335" i="5"/>
  <c r="X319" i="5"/>
  <c r="I320" i="5"/>
  <c r="X308" i="5"/>
  <c r="I309" i="5"/>
  <c r="X296" i="5"/>
  <c r="I297" i="5"/>
  <c r="X284" i="5"/>
  <c r="I285" i="5"/>
  <c r="X270" i="5"/>
  <c r="I271" i="5"/>
  <c r="X259" i="5"/>
  <c r="I260" i="5"/>
  <c r="X248" i="5"/>
  <c r="I249" i="5"/>
  <c r="X237" i="5"/>
  <c r="I238" i="5"/>
  <c r="X226" i="5"/>
  <c r="I227" i="5"/>
  <c r="X215" i="5"/>
  <c r="I216" i="5"/>
  <c r="DW179" i="1"/>
  <c r="X194" i="5"/>
  <c r="I195" i="5"/>
  <c r="X182" i="5"/>
  <c r="I183" i="5"/>
  <c r="X168" i="5"/>
  <c r="I169" i="5"/>
  <c r="X154" i="5"/>
  <c r="I155" i="5"/>
  <c r="DW101" i="1"/>
  <c r="X118" i="5"/>
  <c r="I119" i="5"/>
  <c r="X90" i="5"/>
  <c r="I91" i="5"/>
  <c r="X61" i="5"/>
  <c r="I62" i="5"/>
  <c r="X39" i="5"/>
  <c r="I40" i="5"/>
  <c r="X25" i="5"/>
  <c r="I26" i="5"/>
  <c r="DW51" i="1"/>
  <c r="U404" i="5"/>
  <c r="U396" i="5"/>
  <c r="U392" i="5"/>
  <c r="U388" i="5"/>
  <c r="U380" i="5"/>
  <c r="DU265" i="1"/>
  <c r="U369" i="5"/>
  <c r="U365" i="5"/>
  <c r="U361" i="5"/>
  <c r="U357" i="5"/>
  <c r="DU221" i="1"/>
  <c r="U342" i="5"/>
  <c r="U334" i="5"/>
  <c r="U326" i="5"/>
  <c r="U319" i="5"/>
  <c r="U315" i="5"/>
  <c r="U308" i="5"/>
  <c r="V296" i="5"/>
  <c r="H296" i="5"/>
  <c r="U296" i="5"/>
  <c r="V284" i="5"/>
  <c r="H284" i="5"/>
  <c r="U284" i="5"/>
  <c r="V270" i="5"/>
  <c r="H270" i="5"/>
  <c r="U270" i="5"/>
  <c r="V259" i="5"/>
  <c r="H259" i="5"/>
  <c r="U259" i="5"/>
  <c r="V248" i="5"/>
  <c r="H248" i="5"/>
  <c r="U248" i="5"/>
  <c r="V237" i="5"/>
  <c r="H237" i="5"/>
  <c r="U237" i="5"/>
  <c r="V226" i="5"/>
  <c r="H226" i="5"/>
  <c r="U226" i="5"/>
  <c r="V215" i="5"/>
  <c r="H215" i="5"/>
  <c r="U215" i="5"/>
  <c r="DU179" i="1"/>
  <c r="V194" i="5"/>
  <c r="H194" i="5"/>
  <c r="U194" i="5"/>
  <c r="V182" i="5"/>
  <c r="H182" i="5"/>
  <c r="U182" i="5"/>
  <c r="V168" i="5"/>
  <c r="H168" i="5"/>
  <c r="U168" i="5"/>
  <c r="V154" i="5"/>
  <c r="H154" i="5"/>
  <c r="DX101" i="1"/>
  <c r="U154" i="5"/>
  <c r="DU101" i="1"/>
  <c r="V118" i="5"/>
  <c r="H118" i="5"/>
  <c r="U118" i="5"/>
  <c r="V90" i="5"/>
  <c r="H90" i="5"/>
  <c r="U90" i="5"/>
  <c r="V61" i="5"/>
  <c r="H61" i="5"/>
  <c r="U61" i="5"/>
  <c r="V39" i="5"/>
  <c r="H39" i="5"/>
  <c r="U39" i="5"/>
  <c r="V25" i="5"/>
  <c r="H25" i="5"/>
  <c r="DX51" i="1"/>
  <c r="U25" i="5"/>
  <c r="DU51" i="1"/>
  <c r="BC294" i="1"/>
  <c r="BB360" i="1"/>
  <c r="AU294" i="1"/>
  <c r="CJ265" i="1"/>
  <c r="CJ221" i="1"/>
  <c r="CJ179" i="1"/>
  <c r="CJ101" i="1"/>
  <c r="CJ51" i="1"/>
  <c r="AQ331" i="1"/>
  <c r="CG331" i="1"/>
  <c r="CI331" i="1"/>
  <c r="AP331" i="1"/>
  <c r="AL101" i="1"/>
  <c r="AL51" i="1"/>
  <c r="AJ265" i="1"/>
  <c r="AJ221" i="1"/>
  <c r="AJ51" i="1"/>
  <c r="AI179" i="1"/>
  <c r="AI101" i="1"/>
  <c r="AH265" i="1"/>
  <c r="AH221" i="1"/>
  <c r="AH51" i="1"/>
  <c r="AG179" i="1"/>
  <c r="AG101" i="1"/>
  <c r="CY328" i="1"/>
  <c r="X328" i="1" s="1"/>
  <c r="AK331" i="1" s="1"/>
  <c r="AF331" i="1"/>
  <c r="CZ328" i="1"/>
  <c r="Y328" i="1" s="1"/>
  <c r="AL331" i="1" s="1"/>
  <c r="AC331" i="1"/>
  <c r="CP328" i="1"/>
  <c r="O328" i="1" s="1"/>
  <c r="CZ262" i="1"/>
  <c r="Y262" i="1" s="1"/>
  <c r="CY262" i="1"/>
  <c r="X262" i="1" s="1"/>
  <c r="CP262" i="1"/>
  <c r="O262" i="1" s="1"/>
  <c r="CZ258" i="1"/>
  <c r="Y258" i="1" s="1"/>
  <c r="CY258" i="1"/>
  <c r="X258" i="1" s="1"/>
  <c r="CP258" i="1"/>
  <c r="O258" i="1" s="1"/>
  <c r="AF265" i="1"/>
  <c r="CZ254" i="1"/>
  <c r="Y254" i="1" s="1"/>
  <c r="CY254" i="1"/>
  <c r="X254" i="1" s="1"/>
  <c r="AD265" i="1"/>
  <c r="CP254" i="1"/>
  <c r="O254" i="1" s="1"/>
  <c r="AC265" i="1"/>
  <c r="CP216" i="1"/>
  <c r="O216" i="1" s="1"/>
  <c r="GM216" i="1" s="1"/>
  <c r="FR216" i="1"/>
  <c r="AF221" i="1"/>
  <c r="AD221" i="1"/>
  <c r="CP212" i="1"/>
  <c r="O212" i="1" s="1"/>
  <c r="AC221" i="1"/>
  <c r="FR212" i="1"/>
  <c r="CZ174" i="1"/>
  <c r="Y174" i="1" s="1"/>
  <c r="CY174" i="1"/>
  <c r="X174" i="1" s="1"/>
  <c r="CP174" i="1"/>
  <c r="O174" i="1" s="1"/>
  <c r="AF179" i="1"/>
  <c r="J342" i="5"/>
  <c r="CV177" i="1"/>
  <c r="U177" i="1" s="1"/>
  <c r="J326" i="5"/>
  <c r="CV173" i="1"/>
  <c r="U173" i="1" s="1"/>
  <c r="J315" i="5"/>
  <c r="CV169" i="1"/>
  <c r="U169" i="1" s="1"/>
  <c r="J303" i="5"/>
  <c r="CV165" i="1"/>
  <c r="U165" i="1" s="1"/>
  <c r="J292" i="5"/>
  <c r="CV161" i="1"/>
  <c r="U161" i="1" s="1"/>
  <c r="J277" i="5"/>
  <c r="CV157" i="1"/>
  <c r="U157" i="1" s="1"/>
  <c r="J266" i="5"/>
  <c r="CV153" i="1"/>
  <c r="U153" i="1" s="1"/>
  <c r="J255" i="5"/>
  <c r="CV149" i="1"/>
  <c r="U149" i="1" s="1"/>
  <c r="J244" i="5"/>
  <c r="CV145" i="1"/>
  <c r="U145" i="1" s="1"/>
  <c r="J233" i="5"/>
  <c r="CV141" i="1"/>
  <c r="U141" i="1" s="1"/>
  <c r="J222" i="5"/>
  <c r="CV137" i="1"/>
  <c r="U137" i="1" s="1"/>
  <c r="Y194" i="5"/>
  <c r="K194" i="5"/>
  <c r="Y182" i="5"/>
  <c r="K182" i="5"/>
  <c r="Y154" i="5"/>
  <c r="K154" i="5"/>
  <c r="Y90" i="5"/>
  <c r="K90" i="5"/>
  <c r="Y39" i="5"/>
  <c r="K39" i="5"/>
  <c r="DY265" i="1"/>
  <c r="DY221" i="1"/>
  <c r="DY51" i="1"/>
  <c r="X396" i="5"/>
  <c r="I397" i="5"/>
  <c r="X388" i="5"/>
  <c r="I389" i="5"/>
  <c r="I370" i="5"/>
  <c r="X369" i="5"/>
  <c r="I362" i="5"/>
  <c r="X361" i="5"/>
  <c r="I343" i="5"/>
  <c r="X342" i="5"/>
  <c r="I327" i="5"/>
  <c r="X326" i="5"/>
  <c r="I316" i="5"/>
  <c r="X315" i="5"/>
  <c r="X303" i="5"/>
  <c r="I304" i="5"/>
  <c r="X292" i="5"/>
  <c r="I293" i="5"/>
  <c r="X277" i="5"/>
  <c r="I278" i="5"/>
  <c r="X266" i="5"/>
  <c r="I267" i="5"/>
  <c r="X255" i="5"/>
  <c r="I256" i="5"/>
  <c r="X244" i="5"/>
  <c r="I245" i="5"/>
  <c r="X233" i="5"/>
  <c r="I234" i="5"/>
  <c r="X222" i="5"/>
  <c r="I223" i="5"/>
  <c r="X201" i="5"/>
  <c r="I202" i="5"/>
  <c r="I191" i="5"/>
  <c r="X190" i="5"/>
  <c r="X175" i="5"/>
  <c r="I176" i="5"/>
  <c r="X161" i="5"/>
  <c r="I162" i="5"/>
  <c r="X132" i="5"/>
  <c r="I133" i="5"/>
  <c r="X104" i="5"/>
  <c r="I105" i="5"/>
  <c r="X76" i="5"/>
  <c r="I77" i="5"/>
  <c r="X46" i="5"/>
  <c r="I47" i="5"/>
  <c r="X32" i="5"/>
  <c r="I33" i="5"/>
  <c r="CP329" i="1"/>
  <c r="O329" i="1" s="1"/>
  <c r="DU331" i="1"/>
  <c r="F404" i="5"/>
  <c r="CR263" i="1"/>
  <c r="Q263" i="1" s="1"/>
  <c r="F392" i="5"/>
  <c r="CR259" i="1"/>
  <c r="Q259" i="1" s="1"/>
  <c r="F388" i="5"/>
  <c r="CR257" i="1"/>
  <c r="Q257" i="1" s="1"/>
  <c r="F369" i="5"/>
  <c r="CR219" i="1"/>
  <c r="Q219" i="1" s="1"/>
  <c r="F315" i="5"/>
  <c r="CR169" i="1"/>
  <c r="Q169" i="1" s="1"/>
  <c r="F303" i="5"/>
  <c r="CR165" i="1"/>
  <c r="Q165" i="1" s="1"/>
  <c r="U303" i="5"/>
  <c r="V292" i="5"/>
  <c r="H292" i="5"/>
  <c r="U292" i="5"/>
  <c r="V277" i="5"/>
  <c r="H277" i="5"/>
  <c r="U277" i="5"/>
  <c r="V266" i="5"/>
  <c r="H266" i="5"/>
  <c r="U266" i="5"/>
  <c r="V255" i="5"/>
  <c r="H255" i="5"/>
  <c r="U255" i="5"/>
  <c r="V244" i="5"/>
  <c r="H244" i="5"/>
  <c r="U244" i="5"/>
  <c r="V233" i="5"/>
  <c r="H233" i="5"/>
  <c r="U233" i="5"/>
  <c r="V222" i="5"/>
  <c r="H222" i="5"/>
  <c r="U222" i="5"/>
  <c r="V201" i="5"/>
  <c r="H201" i="5"/>
  <c r="U201" i="5"/>
  <c r="H190" i="5"/>
  <c r="V190" i="5"/>
  <c r="U190" i="5"/>
  <c r="V175" i="5"/>
  <c r="H175" i="5"/>
  <c r="U175" i="5"/>
  <c r="V161" i="5"/>
  <c r="H161" i="5"/>
  <c r="U161" i="5"/>
  <c r="V132" i="5"/>
  <c r="H132" i="5"/>
  <c r="U132" i="5"/>
  <c r="V104" i="5"/>
  <c r="H104" i="5"/>
  <c r="U104" i="5"/>
  <c r="V76" i="5"/>
  <c r="H76" i="5"/>
  <c r="U76" i="5"/>
  <c r="V46" i="5"/>
  <c r="H46" i="5"/>
  <c r="U46" i="5"/>
  <c r="V32" i="5"/>
  <c r="H32" i="5"/>
  <c r="U32" i="5"/>
  <c r="AQ265" i="1"/>
  <c r="CG265" i="1"/>
  <c r="AQ294" i="1"/>
  <c r="AP265" i="1"/>
  <c r="CI265" i="1"/>
  <c r="AP51" i="1"/>
  <c r="CI51" i="1"/>
  <c r="AO294" i="1"/>
  <c r="AJ179" i="1"/>
  <c r="AJ101" i="1"/>
  <c r="AI265" i="1"/>
  <c r="AI221" i="1"/>
  <c r="AI51" i="1"/>
  <c r="AH179" i="1"/>
  <c r="AH101" i="1"/>
  <c r="AG265" i="1"/>
  <c r="AG221" i="1"/>
  <c r="AG51" i="1"/>
  <c r="CZ260" i="1"/>
  <c r="Y260" i="1" s="1"/>
  <c r="CY260" i="1"/>
  <c r="X260" i="1" s="1"/>
  <c r="CP260" i="1"/>
  <c r="O260" i="1" s="1"/>
  <c r="CZ256" i="1"/>
  <c r="Y256" i="1" s="1"/>
  <c r="CY256" i="1"/>
  <c r="X256" i="1" s="1"/>
  <c r="CP256" i="1"/>
  <c r="O256" i="1" s="1"/>
  <c r="CZ218" i="1"/>
  <c r="Y218" i="1" s="1"/>
  <c r="AL221" i="1" s="1"/>
  <c r="CY218" i="1"/>
  <c r="X218" i="1" s="1"/>
  <c r="AK221" i="1" s="1"/>
  <c r="CP218" i="1"/>
  <c r="O218" i="1" s="1"/>
  <c r="CP214" i="1"/>
  <c r="O214" i="1" s="1"/>
  <c r="GM214" i="1" s="1"/>
  <c r="FR214" i="1"/>
  <c r="CZ176" i="1"/>
  <c r="Y176" i="1" s="1"/>
  <c r="CY176" i="1"/>
  <c r="X176" i="1" s="1"/>
  <c r="CP176" i="1"/>
  <c r="O176" i="1" s="1"/>
  <c r="CP172" i="1"/>
  <c r="O172" i="1" s="1"/>
  <c r="AD179" i="1"/>
  <c r="GM162" i="1"/>
  <c r="GN162" i="1"/>
  <c r="GM160" i="1"/>
  <c r="GN160" i="1"/>
  <c r="GM158" i="1"/>
  <c r="GN158" i="1"/>
  <c r="GM156" i="1"/>
  <c r="GN156" i="1"/>
  <c r="GM154" i="1"/>
  <c r="GN154" i="1"/>
  <c r="AC179" i="1"/>
  <c r="AK101" i="1"/>
  <c r="P101" i="1"/>
  <c r="CF101" i="1"/>
  <c r="CH101" i="1"/>
  <c r="CE101" i="1"/>
  <c r="AK51" i="1"/>
  <c r="P51" i="1"/>
  <c r="CF51" i="1"/>
  <c r="CH51" i="1"/>
  <c r="CE51" i="1"/>
  <c r="CV91" i="1"/>
  <c r="U91" i="1" s="1"/>
  <c r="CV87" i="1"/>
  <c r="U87" i="1" s="1"/>
  <c r="CV49" i="1"/>
  <c r="U49" i="1" s="1"/>
  <c r="CV45" i="1"/>
  <c r="U45" i="1" s="1"/>
  <c r="CV41" i="1"/>
  <c r="U41" i="1" s="1"/>
  <c r="CV37" i="1"/>
  <c r="U37" i="1" s="1"/>
  <c r="CV33" i="1"/>
  <c r="U33" i="1" s="1"/>
  <c r="DZ51" i="1" s="1"/>
  <c r="CT263" i="1"/>
  <c r="S263" i="1" s="1"/>
  <c r="N318" i="10"/>
  <c r="K318" i="10"/>
  <c r="M318" i="10" s="1"/>
  <c r="CT261" i="1"/>
  <c r="S261" i="1" s="1"/>
  <c r="AD261" i="1"/>
  <c r="CT259" i="1"/>
  <c r="S259" i="1" s="1"/>
  <c r="N312" i="10"/>
  <c r="K312" i="10"/>
  <c r="M312" i="10" s="1"/>
  <c r="CT257" i="1"/>
  <c r="S257" i="1" s="1"/>
  <c r="N311" i="10"/>
  <c r="K311" i="10"/>
  <c r="M311" i="10" s="1"/>
  <c r="CT255" i="1"/>
  <c r="S255" i="1" s="1"/>
  <c r="AD255" i="1"/>
  <c r="CT219" i="1"/>
  <c r="S219" i="1" s="1"/>
  <c r="N295" i="10"/>
  <c r="K295" i="10"/>
  <c r="M295" i="10" s="1"/>
  <c r="CT217" i="1"/>
  <c r="S217" i="1" s="1"/>
  <c r="AD217" i="1"/>
  <c r="CT215" i="1"/>
  <c r="S215" i="1" s="1"/>
  <c r="AD215" i="1"/>
  <c r="CT213" i="1"/>
  <c r="S213" i="1" s="1"/>
  <c r="AD213" i="1"/>
  <c r="CT177" i="1"/>
  <c r="S177" i="1" s="1"/>
  <c r="AD177" i="1"/>
  <c r="CT175" i="1"/>
  <c r="S175" i="1" s="1"/>
  <c r="AD175" i="1"/>
  <c r="CT173" i="1"/>
  <c r="S173" i="1" s="1"/>
  <c r="AD173" i="1"/>
  <c r="CT171" i="1"/>
  <c r="S171" i="1" s="1"/>
  <c r="AD171" i="1"/>
  <c r="CT169" i="1"/>
  <c r="S169" i="1" s="1"/>
  <c r="N271" i="10"/>
  <c r="K271" i="10"/>
  <c r="M271" i="10" s="1"/>
  <c r="CT167" i="1"/>
  <c r="S167" i="1" s="1"/>
  <c r="AD167" i="1"/>
  <c r="CT165" i="1"/>
  <c r="S165" i="1" s="1"/>
  <c r="DX179" i="1" s="1"/>
  <c r="CR163" i="1"/>
  <c r="Q163" i="1" s="1"/>
  <c r="CR161" i="1"/>
  <c r="Q161" i="1" s="1"/>
  <c r="CP161" i="1" s="1"/>
  <c r="O161" i="1" s="1"/>
  <c r="S252" i="10"/>
  <c r="T252" i="10" s="1"/>
  <c r="P252" i="10"/>
  <c r="R252" i="10" s="1"/>
  <c r="F293" i="5"/>
  <c r="CR159" i="1"/>
  <c r="Q159" i="1" s="1"/>
  <c r="CR157" i="1"/>
  <c r="Q157" i="1" s="1"/>
  <c r="CR155" i="1"/>
  <c r="Q155" i="1" s="1"/>
  <c r="CR153" i="1"/>
  <c r="Q153" i="1" s="1"/>
  <c r="S221" i="10"/>
  <c r="T221" i="10" s="1"/>
  <c r="P221" i="10"/>
  <c r="R221" i="10" s="1"/>
  <c r="F267" i="5"/>
  <c r="CR151" i="1"/>
  <c r="Q151" i="1" s="1"/>
  <c r="CR149" i="1"/>
  <c r="Q149" i="1" s="1"/>
  <c r="CP149" i="1" s="1"/>
  <c r="O149" i="1" s="1"/>
  <c r="S209" i="10"/>
  <c r="T209" i="10" s="1"/>
  <c r="P209" i="10"/>
  <c r="R209" i="10" s="1"/>
  <c r="F256" i="5"/>
  <c r="CR147" i="1"/>
  <c r="Q147" i="1" s="1"/>
  <c r="CR145" i="1"/>
  <c r="Q145" i="1" s="1"/>
  <c r="S197" i="10"/>
  <c r="T197" i="10" s="1"/>
  <c r="P197" i="10"/>
  <c r="R197" i="10" s="1"/>
  <c r="F245" i="5"/>
  <c r="CR143" i="1"/>
  <c r="Q143" i="1" s="1"/>
  <c r="CR141" i="1"/>
  <c r="Q141" i="1" s="1"/>
  <c r="CP141" i="1" s="1"/>
  <c r="O141" i="1" s="1"/>
  <c r="S185" i="10"/>
  <c r="T185" i="10" s="1"/>
  <c r="P185" i="10"/>
  <c r="R185" i="10" s="1"/>
  <c r="F234" i="5"/>
  <c r="CR139" i="1"/>
  <c r="Q139" i="1" s="1"/>
  <c r="CR137" i="1"/>
  <c r="Q137" i="1" s="1"/>
  <c r="S173" i="10"/>
  <c r="T173" i="10" s="1"/>
  <c r="P173" i="10"/>
  <c r="R173" i="10" s="1"/>
  <c r="F223" i="5"/>
  <c r="CR135" i="1"/>
  <c r="Q135" i="1" s="1"/>
  <c r="CR99" i="1"/>
  <c r="Q99" i="1" s="1"/>
  <c r="CP99" i="1" s="1"/>
  <c r="O99" i="1" s="1"/>
  <c r="CR97" i="1"/>
  <c r="Q97" i="1" s="1"/>
  <c r="CR95" i="1"/>
  <c r="Q95" i="1" s="1"/>
  <c r="CP95" i="1" s="1"/>
  <c r="O95" i="1" s="1"/>
  <c r="S140" i="10"/>
  <c r="T140" i="10" s="1"/>
  <c r="P140" i="10"/>
  <c r="R140" i="10" s="1"/>
  <c r="F191" i="5"/>
  <c r="CR93" i="1"/>
  <c r="Q93" i="1" s="1"/>
  <c r="CR91" i="1"/>
  <c r="Q91" i="1" s="1"/>
  <c r="CR89" i="1"/>
  <c r="Q89" i="1" s="1"/>
  <c r="CR87" i="1"/>
  <c r="Q87" i="1" s="1"/>
  <c r="CR85" i="1"/>
  <c r="Q85" i="1" s="1"/>
  <c r="CP85" i="1" s="1"/>
  <c r="O85" i="1" s="1"/>
  <c r="CR49" i="1"/>
  <c r="Q49" i="1" s="1"/>
  <c r="CR47" i="1"/>
  <c r="Q47" i="1" s="1"/>
  <c r="CR45" i="1"/>
  <c r="Q45" i="1" s="1"/>
  <c r="CR43" i="1"/>
  <c r="Q43" i="1" s="1"/>
  <c r="CR41" i="1"/>
  <c r="Q41" i="1" s="1"/>
  <c r="CR39" i="1"/>
  <c r="Q39" i="1" s="1"/>
  <c r="CR37" i="1"/>
  <c r="Q37" i="1" s="1"/>
  <c r="CR35" i="1"/>
  <c r="Q35" i="1" s="1"/>
  <c r="CR33" i="1"/>
  <c r="Q33" i="1" s="1"/>
  <c r="CR31" i="1"/>
  <c r="Q31" i="1" s="1"/>
  <c r="CP31" i="1" s="1"/>
  <c r="O31" i="1" s="1"/>
  <c r="CS172" i="1"/>
  <c r="R172" i="1" s="1"/>
  <c r="CZ172" i="1" s="1"/>
  <c r="Y172" i="1" s="1"/>
  <c r="CS168" i="1"/>
  <c r="R168" i="1" s="1"/>
  <c r="CY168" i="1" s="1"/>
  <c r="X168" i="1" s="1"/>
  <c r="CS164" i="1"/>
  <c r="R164" i="1" s="1"/>
  <c r="AE179" i="1" s="1"/>
  <c r="CP168" i="1"/>
  <c r="O168" i="1" s="1"/>
  <c r="CP152" i="1"/>
  <c r="O152" i="1" s="1"/>
  <c r="CP148" i="1"/>
  <c r="O148" i="1" s="1"/>
  <c r="CP144" i="1"/>
  <c r="O144" i="1" s="1"/>
  <c r="CP140" i="1"/>
  <c r="O140" i="1" s="1"/>
  <c r="CP136" i="1"/>
  <c r="O136" i="1" s="1"/>
  <c r="CP98" i="1"/>
  <c r="O98" i="1" s="1"/>
  <c r="CP94" i="1"/>
  <c r="O94" i="1" s="1"/>
  <c r="CP90" i="1"/>
  <c r="O90" i="1" s="1"/>
  <c r="CP86" i="1"/>
  <c r="O86" i="1" s="1"/>
  <c r="CP48" i="1"/>
  <c r="O48" i="1" s="1"/>
  <c r="CP44" i="1"/>
  <c r="O44" i="1" s="1"/>
  <c r="CP40" i="1"/>
  <c r="O40" i="1" s="1"/>
  <c r="CP36" i="1"/>
  <c r="O36" i="1" s="1"/>
  <c r="CP32" i="1"/>
  <c r="O32" i="1" s="1"/>
  <c r="S318" i="10"/>
  <c r="T318" i="10" s="1"/>
  <c r="P318" i="10"/>
  <c r="R318" i="10" s="1"/>
  <c r="F405" i="5"/>
  <c r="S312" i="10"/>
  <c r="T312" i="10" s="1"/>
  <c r="P312" i="10"/>
  <c r="R312" i="10" s="1"/>
  <c r="F393" i="5"/>
  <c r="S311" i="10"/>
  <c r="T311" i="10" s="1"/>
  <c r="P311" i="10"/>
  <c r="R311" i="10" s="1"/>
  <c r="F389" i="5"/>
  <c r="S295" i="10"/>
  <c r="T295" i="10" s="1"/>
  <c r="P295" i="10"/>
  <c r="R295" i="10" s="1"/>
  <c r="F370" i="5"/>
  <c r="S271" i="10"/>
  <c r="T271" i="10" s="1"/>
  <c r="P271" i="10"/>
  <c r="R271" i="10" s="1"/>
  <c r="F316" i="5"/>
  <c r="S263" i="10"/>
  <c r="P263" i="10"/>
  <c r="F304" i="5"/>
  <c r="I263" i="10"/>
  <c r="D139" i="9" s="1"/>
  <c r="C305" i="5"/>
  <c r="D303" i="5"/>
  <c r="N263" i="10"/>
  <c r="K263" i="10"/>
  <c r="M263" i="10" s="1"/>
  <c r="N252" i="10"/>
  <c r="K252" i="10"/>
  <c r="M252" i="10" s="1"/>
  <c r="N221" i="10"/>
  <c r="O221" i="10" s="1"/>
  <c r="K221" i="10"/>
  <c r="M221" i="10" s="1"/>
  <c r="N209" i="10"/>
  <c r="K209" i="10"/>
  <c r="M209" i="10" s="1"/>
  <c r="N197" i="10"/>
  <c r="K197" i="10"/>
  <c r="M197" i="10" s="1"/>
  <c r="N185" i="10"/>
  <c r="O185" i="10" s="1"/>
  <c r="K185" i="10"/>
  <c r="M185" i="10" s="1"/>
  <c r="N173" i="10"/>
  <c r="K173" i="10"/>
  <c r="M173" i="10" s="1"/>
  <c r="N140" i="10"/>
  <c r="K140" i="10"/>
  <c r="M140" i="10" s="1"/>
  <c r="CP170" i="1"/>
  <c r="O170" i="1" s="1"/>
  <c r="CP166" i="1"/>
  <c r="O166" i="1" s="1"/>
  <c r="CP164" i="1"/>
  <c r="O164" i="1" s="1"/>
  <c r="CP150" i="1"/>
  <c r="O150" i="1" s="1"/>
  <c r="CP146" i="1"/>
  <c r="O146" i="1" s="1"/>
  <c r="CP142" i="1"/>
  <c r="O142" i="1" s="1"/>
  <c r="CP138" i="1"/>
  <c r="O138" i="1" s="1"/>
  <c r="CP134" i="1"/>
  <c r="O134" i="1" s="1"/>
  <c r="CP96" i="1"/>
  <c r="O96" i="1" s="1"/>
  <c r="CP92" i="1"/>
  <c r="O92" i="1" s="1"/>
  <c r="CP88" i="1"/>
  <c r="O88" i="1" s="1"/>
  <c r="CP84" i="1"/>
  <c r="O84" i="1" s="1"/>
  <c r="CP46" i="1"/>
  <c r="O46" i="1" s="1"/>
  <c r="CP42" i="1"/>
  <c r="O42" i="1" s="1"/>
  <c r="CP38" i="1"/>
  <c r="O38" i="1" s="1"/>
  <c r="CP34" i="1"/>
  <c r="O34" i="1" s="1"/>
  <c r="CP30" i="1"/>
  <c r="O30" i="1" s="1"/>
  <c r="G18" i="1"/>
  <c r="T320" i="10"/>
  <c r="R320" i="10"/>
  <c r="O321" i="10"/>
  <c r="F191" i="9" s="1"/>
  <c r="M321" i="10"/>
  <c r="T313" i="10"/>
  <c r="R313" i="10"/>
  <c r="O314" i="10"/>
  <c r="F177" i="9" s="1"/>
  <c r="M314" i="10"/>
  <c r="R315" i="10"/>
  <c r="T315" i="10"/>
  <c r="O316" i="10"/>
  <c r="F168" i="9" s="1"/>
  <c r="M316" i="10"/>
  <c r="O317" i="10"/>
  <c r="F164" i="9" s="1"/>
  <c r="M317" i="10"/>
  <c r="CX721" i="3"/>
  <c r="D72" i="8"/>
  <c r="D57" i="7"/>
  <c r="T297" i="10"/>
  <c r="R297" i="10"/>
  <c r="O298" i="10"/>
  <c r="F184" i="9" s="1"/>
  <c r="M298" i="10"/>
  <c r="T299" i="10"/>
  <c r="R299" i="10"/>
  <c r="O300" i="10"/>
  <c r="F181" i="9" s="1"/>
  <c r="M300" i="10"/>
  <c r="T301" i="10"/>
  <c r="R301" i="10"/>
  <c r="O302" i="10"/>
  <c r="F178" i="9" s="1"/>
  <c r="M302" i="10"/>
  <c r="T303" i="10"/>
  <c r="R303" i="10"/>
  <c r="O304" i="10"/>
  <c r="F175" i="9" s="1"/>
  <c r="M304" i="10"/>
  <c r="T305" i="10"/>
  <c r="R305" i="10"/>
  <c r="O306" i="10"/>
  <c r="F171" i="9" s="1"/>
  <c r="M306" i="10"/>
  <c r="T307" i="10"/>
  <c r="R307" i="10"/>
  <c r="O308" i="10"/>
  <c r="F169" i="9" s="1"/>
  <c r="M308" i="10"/>
  <c r="T309" i="10"/>
  <c r="R309" i="10"/>
  <c r="T310" i="10"/>
  <c r="R310" i="10"/>
  <c r="I304" i="10"/>
  <c r="D175" i="9" s="1"/>
  <c r="I303" i="10"/>
  <c r="D176" i="9" s="1"/>
  <c r="I302" i="10"/>
  <c r="D178" i="9" s="1"/>
  <c r="I301" i="10"/>
  <c r="D179" i="9" s="1"/>
  <c r="I300" i="10"/>
  <c r="D181" i="9" s="1"/>
  <c r="I299" i="10"/>
  <c r="D183" i="9" s="1"/>
  <c r="I298" i="10"/>
  <c r="D184" i="9" s="1"/>
  <c r="I297" i="10"/>
  <c r="D185" i="9" s="1"/>
  <c r="I306" i="10"/>
  <c r="D171" i="9" s="1"/>
  <c r="I305" i="10"/>
  <c r="D172" i="9" s="1"/>
  <c r="I309" i="10"/>
  <c r="D167" i="9" s="1"/>
  <c r="I308" i="10"/>
  <c r="D169" i="9" s="1"/>
  <c r="I307" i="10"/>
  <c r="I310" i="10"/>
  <c r="D163" i="9" s="1"/>
  <c r="D69" i="8"/>
  <c r="D56" i="7"/>
  <c r="T287" i="10"/>
  <c r="R287" i="10"/>
  <c r="O288" i="10"/>
  <c r="F144" i="9" s="1"/>
  <c r="M288" i="10"/>
  <c r="T289" i="10"/>
  <c r="R289" i="10"/>
  <c r="O290" i="10"/>
  <c r="F135" i="9" s="1"/>
  <c r="M290" i="10"/>
  <c r="R291" i="10"/>
  <c r="T291" i="10"/>
  <c r="O292" i="10"/>
  <c r="M292" i="10"/>
  <c r="O293" i="10"/>
  <c r="M293" i="10"/>
  <c r="D62" i="8"/>
  <c r="D53" i="7"/>
  <c r="R283" i="10"/>
  <c r="T283" i="10"/>
  <c r="O284" i="10"/>
  <c r="M284" i="10"/>
  <c r="R285" i="10"/>
  <c r="T285" i="10"/>
  <c r="T286" i="10"/>
  <c r="R286" i="10"/>
  <c r="I283" i="10"/>
  <c r="D129" i="9" s="1"/>
  <c r="I285" i="10"/>
  <c r="I284" i="10"/>
  <c r="I286" i="10"/>
  <c r="C336" i="5"/>
  <c r="D334" i="5"/>
  <c r="D61" i="8"/>
  <c r="D52" i="7"/>
  <c r="T279" i="10"/>
  <c r="R279" i="10"/>
  <c r="O280" i="10"/>
  <c r="M280" i="10"/>
  <c r="T281" i="10"/>
  <c r="R281" i="10"/>
  <c r="R282" i="10"/>
  <c r="T282" i="10"/>
  <c r="I279" i="10"/>
  <c r="D130" i="9" s="1"/>
  <c r="I280" i="10"/>
  <c r="I281" i="10"/>
  <c r="I282" i="10"/>
  <c r="D101" i="9" s="1"/>
  <c r="C328" i="5"/>
  <c r="D326" i="5"/>
  <c r="D60" i="8"/>
  <c r="D51" i="7"/>
  <c r="R272" i="10"/>
  <c r="T272" i="10"/>
  <c r="O273" i="10"/>
  <c r="F146" i="9" s="1"/>
  <c r="M273" i="10"/>
  <c r="T274" i="10"/>
  <c r="R274" i="10"/>
  <c r="O275" i="10"/>
  <c r="M275" i="10"/>
  <c r="T276" i="10"/>
  <c r="R276" i="10"/>
  <c r="O277" i="10"/>
  <c r="M277" i="10"/>
  <c r="O278" i="10"/>
  <c r="M278" i="10"/>
  <c r="T264" i="10"/>
  <c r="R264" i="10"/>
  <c r="O265" i="10"/>
  <c r="F136" i="9" s="1"/>
  <c r="M265" i="10"/>
  <c r="R266" i="10"/>
  <c r="T266" i="10"/>
  <c r="O267" i="10"/>
  <c r="M267" i="10"/>
  <c r="R268" i="10"/>
  <c r="T268" i="10"/>
  <c r="O269" i="10"/>
  <c r="M269" i="10"/>
  <c r="O270" i="10"/>
  <c r="F106" i="9" s="1"/>
  <c r="M270" i="10"/>
  <c r="R253" i="10"/>
  <c r="T253" i="10"/>
  <c r="O254" i="10"/>
  <c r="M254" i="10"/>
  <c r="R255" i="10"/>
  <c r="T255" i="10"/>
  <c r="O256" i="10"/>
  <c r="M256" i="10"/>
  <c r="T257" i="10"/>
  <c r="R257" i="10"/>
  <c r="O258" i="10"/>
  <c r="F118" i="9" s="1"/>
  <c r="M258" i="10"/>
  <c r="R259" i="10"/>
  <c r="T259" i="10"/>
  <c r="O260" i="10"/>
  <c r="M260" i="10"/>
  <c r="T261" i="10"/>
  <c r="R261" i="10"/>
  <c r="T262" i="10"/>
  <c r="R262" i="10"/>
  <c r="T242" i="10"/>
  <c r="R242" i="10"/>
  <c r="O243" i="10"/>
  <c r="F141" i="9" s="1"/>
  <c r="M243" i="10"/>
  <c r="T244" i="10"/>
  <c r="R244" i="10"/>
  <c r="O245" i="10"/>
  <c r="M245" i="10"/>
  <c r="R246" i="10"/>
  <c r="T246" i="10"/>
  <c r="O247" i="10"/>
  <c r="M247" i="10"/>
  <c r="R248" i="10"/>
  <c r="T248" i="10"/>
  <c r="O249" i="10"/>
  <c r="M249" i="10"/>
  <c r="R250" i="10"/>
  <c r="T250" i="10"/>
  <c r="T251" i="10"/>
  <c r="R251" i="10"/>
  <c r="I246" i="10"/>
  <c r="D131" i="9" s="1"/>
  <c r="I244" i="10"/>
  <c r="D137" i="9" s="1"/>
  <c r="I243" i="10"/>
  <c r="D141" i="9" s="1"/>
  <c r="I242" i="10"/>
  <c r="D154" i="9" s="1"/>
  <c r="I245" i="10"/>
  <c r="I249" i="10"/>
  <c r="I247" i="10"/>
  <c r="I250" i="10"/>
  <c r="I248" i="10"/>
  <c r="D120" i="9" s="1"/>
  <c r="I251" i="10"/>
  <c r="D103" i="9" s="1"/>
  <c r="D53" i="8"/>
  <c r="D47" i="7"/>
  <c r="R231" i="10"/>
  <c r="T231" i="10"/>
  <c r="O232" i="10"/>
  <c r="F142" i="9" s="1"/>
  <c r="M232" i="10"/>
  <c r="R233" i="10"/>
  <c r="T233" i="10"/>
  <c r="O234" i="10"/>
  <c r="M234" i="10"/>
  <c r="R235" i="10"/>
  <c r="T235" i="10"/>
  <c r="O236" i="10"/>
  <c r="F124" i="9" s="1"/>
  <c r="M236" i="10"/>
  <c r="T237" i="10"/>
  <c r="R237" i="10"/>
  <c r="O238" i="10"/>
  <c r="F121" i="9" s="1"/>
  <c r="M238" i="10"/>
  <c r="R239" i="10"/>
  <c r="T239" i="10"/>
  <c r="O240" i="10"/>
  <c r="M240" i="10"/>
  <c r="O241" i="10"/>
  <c r="F102" i="9" s="1"/>
  <c r="M241" i="10"/>
  <c r="T222" i="10"/>
  <c r="R222" i="10"/>
  <c r="O223" i="10"/>
  <c r="F132" i="9" s="1"/>
  <c r="M223" i="10"/>
  <c r="T224" i="10"/>
  <c r="R224" i="10"/>
  <c r="O225" i="10"/>
  <c r="M225" i="10"/>
  <c r="R226" i="10"/>
  <c r="T226" i="10"/>
  <c r="O227" i="10"/>
  <c r="M227" i="10"/>
  <c r="R228" i="10"/>
  <c r="T228" i="10"/>
  <c r="O229" i="10"/>
  <c r="F112" i="9" s="1"/>
  <c r="M229" i="10"/>
  <c r="O230" i="10"/>
  <c r="F104" i="9" s="1"/>
  <c r="M230" i="10"/>
  <c r="T210" i="10"/>
  <c r="R210" i="10"/>
  <c r="O211" i="10"/>
  <c r="M211" i="10"/>
  <c r="T212" i="10"/>
  <c r="R212" i="10"/>
  <c r="O213" i="10"/>
  <c r="M213" i="10"/>
  <c r="T214" i="10"/>
  <c r="R214" i="10"/>
  <c r="O215" i="10"/>
  <c r="M215" i="10"/>
  <c r="T216" i="10"/>
  <c r="R216" i="10"/>
  <c r="O217" i="10"/>
  <c r="M217" i="10"/>
  <c r="T218" i="10"/>
  <c r="R218" i="10"/>
  <c r="O219" i="10"/>
  <c r="M219" i="10"/>
  <c r="O220" i="10"/>
  <c r="F108" i="9" s="1"/>
  <c r="M220" i="10"/>
  <c r="R198" i="10"/>
  <c r="T198" i="10"/>
  <c r="O199" i="10"/>
  <c r="M199" i="10"/>
  <c r="R200" i="10"/>
  <c r="T200" i="10"/>
  <c r="O201" i="10"/>
  <c r="M201" i="10"/>
  <c r="R202" i="10"/>
  <c r="T202" i="10"/>
  <c r="O203" i="10"/>
  <c r="M203" i="10"/>
  <c r="R204" i="10"/>
  <c r="T204" i="10"/>
  <c r="O205" i="10"/>
  <c r="M205" i="10"/>
  <c r="R206" i="10"/>
  <c r="T206" i="10"/>
  <c r="O207" i="10"/>
  <c r="M207" i="10"/>
  <c r="O208" i="10"/>
  <c r="F107" i="9" s="1"/>
  <c r="M208" i="10"/>
  <c r="R186" i="10"/>
  <c r="T186" i="10"/>
  <c r="O187" i="10"/>
  <c r="M187" i="10"/>
  <c r="R188" i="10"/>
  <c r="T188" i="10"/>
  <c r="O189" i="10"/>
  <c r="M189" i="10"/>
  <c r="R190" i="10"/>
  <c r="T190" i="10"/>
  <c r="O191" i="10"/>
  <c r="M191" i="10"/>
  <c r="R192" i="10"/>
  <c r="T192" i="10"/>
  <c r="O193" i="10"/>
  <c r="M193" i="10"/>
  <c r="R194" i="10"/>
  <c r="T194" i="10"/>
  <c r="O195" i="10"/>
  <c r="M195" i="10"/>
  <c r="O196" i="10"/>
  <c r="M196" i="10"/>
  <c r="R174" i="10"/>
  <c r="T174" i="10"/>
  <c r="O175" i="10"/>
  <c r="M175" i="10"/>
  <c r="T176" i="10"/>
  <c r="R176" i="10"/>
  <c r="O177" i="10"/>
  <c r="M177" i="10"/>
  <c r="T178" i="10"/>
  <c r="R178" i="10"/>
  <c r="O179" i="10"/>
  <c r="M179" i="10"/>
  <c r="T180" i="10"/>
  <c r="R180" i="10"/>
  <c r="O181" i="10"/>
  <c r="M181" i="10"/>
  <c r="T182" i="10"/>
  <c r="R182" i="10"/>
  <c r="O183" i="10"/>
  <c r="M183" i="10"/>
  <c r="O184" i="10"/>
  <c r="F105" i="9" s="1"/>
  <c r="M184" i="10"/>
  <c r="T162" i="10"/>
  <c r="R162" i="10"/>
  <c r="O163" i="10"/>
  <c r="F133" i="9" s="1"/>
  <c r="M163" i="10"/>
  <c r="T164" i="10"/>
  <c r="R164" i="10"/>
  <c r="O165" i="10"/>
  <c r="M165" i="10"/>
  <c r="R166" i="10"/>
  <c r="T166" i="10"/>
  <c r="O167" i="10"/>
  <c r="F117" i="9" s="1"/>
  <c r="M167" i="10"/>
  <c r="R168" i="10"/>
  <c r="T168" i="10"/>
  <c r="O169" i="10"/>
  <c r="M169" i="10"/>
  <c r="R170" i="10"/>
  <c r="T170" i="10"/>
  <c r="O171" i="10"/>
  <c r="F111" i="9" s="1"/>
  <c r="M171" i="10"/>
  <c r="O172" i="10"/>
  <c r="M172" i="10"/>
  <c r="T152" i="10"/>
  <c r="R152" i="10"/>
  <c r="O153" i="10"/>
  <c r="M153" i="10"/>
  <c r="R154" i="10"/>
  <c r="T154" i="10"/>
  <c r="O155" i="10"/>
  <c r="F80" i="9" s="1"/>
  <c r="M155" i="10"/>
  <c r="T156" i="10"/>
  <c r="R156" i="10"/>
  <c r="O157" i="10"/>
  <c r="M157" i="10"/>
  <c r="T158" i="10"/>
  <c r="R158" i="10"/>
  <c r="O159" i="10"/>
  <c r="M159" i="10"/>
  <c r="T160" i="10"/>
  <c r="R160" i="10"/>
  <c r="T141" i="10"/>
  <c r="R141" i="10"/>
  <c r="O142" i="10"/>
  <c r="M142" i="10"/>
  <c r="R143" i="10"/>
  <c r="T143" i="10"/>
  <c r="O144" i="10"/>
  <c r="M144" i="10"/>
  <c r="R145" i="10"/>
  <c r="T145" i="10"/>
  <c r="O146" i="10"/>
  <c r="M146" i="10"/>
  <c r="R147" i="10"/>
  <c r="T147" i="10"/>
  <c r="O148" i="10"/>
  <c r="F59" i="9" s="1"/>
  <c r="M148" i="10"/>
  <c r="T149" i="10"/>
  <c r="R149" i="10"/>
  <c r="O150" i="10"/>
  <c r="M150" i="10"/>
  <c r="O151" i="10"/>
  <c r="M151" i="10"/>
  <c r="T129" i="10"/>
  <c r="R129" i="10"/>
  <c r="O130" i="10"/>
  <c r="F84" i="9" s="1"/>
  <c r="M130" i="10"/>
  <c r="T131" i="10"/>
  <c r="R131" i="10"/>
  <c r="O132" i="10"/>
  <c r="M132" i="10"/>
  <c r="T133" i="10"/>
  <c r="R133" i="10"/>
  <c r="O134" i="10"/>
  <c r="M134" i="10"/>
  <c r="T135" i="10"/>
  <c r="R135" i="10"/>
  <c r="O136" i="10"/>
  <c r="M136" i="10"/>
  <c r="R137" i="10"/>
  <c r="T137" i="10"/>
  <c r="O138" i="10"/>
  <c r="M138" i="10"/>
  <c r="O139" i="10"/>
  <c r="F47" i="9" s="1"/>
  <c r="M139" i="10"/>
  <c r="D36" i="7"/>
  <c r="D36" i="8"/>
  <c r="R109" i="10"/>
  <c r="T109" i="10"/>
  <c r="O110" i="10"/>
  <c r="F94" i="9" s="1"/>
  <c r="M110" i="10"/>
  <c r="R111" i="10"/>
  <c r="T111" i="10"/>
  <c r="O112" i="10"/>
  <c r="F92" i="9" s="1"/>
  <c r="M112" i="10"/>
  <c r="R113" i="10"/>
  <c r="T113" i="10"/>
  <c r="O114" i="10"/>
  <c r="F89" i="9" s="1"/>
  <c r="M114" i="10"/>
  <c r="R115" i="10"/>
  <c r="T115" i="10"/>
  <c r="O116" i="10"/>
  <c r="F86" i="9" s="1"/>
  <c r="M116" i="10"/>
  <c r="R117" i="10"/>
  <c r="T117" i="10"/>
  <c r="O118" i="10"/>
  <c r="F82" i="9" s="1"/>
  <c r="M118" i="10"/>
  <c r="T119" i="10"/>
  <c r="R119" i="10"/>
  <c r="O120" i="10"/>
  <c r="M120" i="10"/>
  <c r="R121" i="10"/>
  <c r="T121" i="10"/>
  <c r="O122" i="10"/>
  <c r="F65" i="9" s="1"/>
  <c r="M122" i="10"/>
  <c r="R123" i="10"/>
  <c r="T123" i="10"/>
  <c r="O124" i="10"/>
  <c r="F57" i="9" s="1"/>
  <c r="M124" i="10"/>
  <c r="R125" i="10"/>
  <c r="T125" i="10"/>
  <c r="O126" i="10"/>
  <c r="M126" i="10"/>
  <c r="T127" i="10"/>
  <c r="R127" i="10"/>
  <c r="R128" i="10"/>
  <c r="T128" i="10"/>
  <c r="T98" i="10"/>
  <c r="R98" i="10"/>
  <c r="O99" i="10"/>
  <c r="M99" i="10"/>
  <c r="T100" i="10"/>
  <c r="R100" i="10"/>
  <c r="O101" i="10"/>
  <c r="M101" i="10"/>
  <c r="T102" i="10"/>
  <c r="R102" i="10"/>
  <c r="O103" i="10"/>
  <c r="M103" i="10"/>
  <c r="T104" i="10"/>
  <c r="R104" i="10"/>
  <c r="O105" i="10"/>
  <c r="M105" i="10"/>
  <c r="T106" i="10"/>
  <c r="R106" i="10"/>
  <c r="O107" i="10"/>
  <c r="M107" i="10"/>
  <c r="O108" i="10"/>
  <c r="F49" i="9" s="1"/>
  <c r="M108" i="10"/>
  <c r="T79" i="10"/>
  <c r="R79" i="10"/>
  <c r="O80" i="10"/>
  <c r="F91" i="9" s="1"/>
  <c r="M80" i="10"/>
  <c r="R81" i="10"/>
  <c r="T81" i="10"/>
  <c r="O82" i="10"/>
  <c r="M82" i="10"/>
  <c r="T83" i="10"/>
  <c r="R83" i="10"/>
  <c r="O84" i="10"/>
  <c r="M84" i="10"/>
  <c r="T85" i="10"/>
  <c r="R85" i="10"/>
  <c r="O86" i="10"/>
  <c r="M86" i="10"/>
  <c r="T87" i="10"/>
  <c r="R87" i="10"/>
  <c r="O88" i="10"/>
  <c r="F72" i="9" s="1"/>
  <c r="M88" i="10"/>
  <c r="R89" i="10"/>
  <c r="T89" i="10"/>
  <c r="O90" i="10"/>
  <c r="M90" i="10"/>
  <c r="R91" i="10"/>
  <c r="T91" i="10"/>
  <c r="O92" i="10"/>
  <c r="M92" i="10"/>
  <c r="R93" i="10"/>
  <c r="T93" i="10"/>
  <c r="O94" i="10"/>
  <c r="M94" i="10"/>
  <c r="R95" i="10"/>
  <c r="T95" i="10"/>
  <c r="O96" i="10"/>
  <c r="F55" i="9" s="1"/>
  <c r="M96" i="10"/>
  <c r="O97" i="10"/>
  <c r="F50" i="9" s="1"/>
  <c r="M97" i="10"/>
  <c r="R65" i="10"/>
  <c r="T65" i="10"/>
  <c r="O66" i="10"/>
  <c r="M66" i="10"/>
  <c r="R67" i="10"/>
  <c r="T67" i="10"/>
  <c r="O68" i="10"/>
  <c r="M68" i="10"/>
  <c r="R69" i="10"/>
  <c r="T69" i="10"/>
  <c r="O70" i="10"/>
  <c r="M70" i="10"/>
  <c r="R71" i="10"/>
  <c r="T71" i="10"/>
  <c r="O72" i="10"/>
  <c r="M72" i="10"/>
  <c r="R73" i="10"/>
  <c r="T73" i="10"/>
  <c r="O74" i="10"/>
  <c r="M74" i="10"/>
  <c r="R75" i="10"/>
  <c r="T75" i="10"/>
  <c r="O76" i="10"/>
  <c r="M76" i="10"/>
  <c r="R77" i="10"/>
  <c r="T77" i="10"/>
  <c r="R78" i="10"/>
  <c r="T78" i="10"/>
  <c r="O58" i="10"/>
  <c r="M58" i="10"/>
  <c r="R59" i="10"/>
  <c r="T59" i="10"/>
  <c r="O60" i="10"/>
  <c r="M60" i="10"/>
  <c r="T61" i="10"/>
  <c r="R61" i="10"/>
  <c r="O62" i="10"/>
  <c r="M62" i="10"/>
  <c r="CX197" i="3"/>
  <c r="O63" i="10"/>
  <c r="F17" i="9" s="1"/>
  <c r="M63" i="10"/>
  <c r="CX195" i="3"/>
  <c r="D30" i="8"/>
  <c r="D30" i="7"/>
  <c r="R50" i="10"/>
  <c r="T50" i="10"/>
  <c r="O51" i="10"/>
  <c r="F36" i="9" s="1"/>
  <c r="M51" i="10"/>
  <c r="R52" i="10"/>
  <c r="T52" i="10"/>
  <c r="O53" i="10"/>
  <c r="F26" i="9" s="1"/>
  <c r="M53" i="10"/>
  <c r="R54" i="10"/>
  <c r="T54" i="10"/>
  <c r="O55" i="10"/>
  <c r="M55" i="10"/>
  <c r="T56" i="10"/>
  <c r="R56" i="10"/>
  <c r="R57" i="10"/>
  <c r="T57" i="10"/>
  <c r="O42" i="10"/>
  <c r="M42" i="10"/>
  <c r="T43" i="10"/>
  <c r="R43" i="10"/>
  <c r="O44" i="10"/>
  <c r="M44" i="10"/>
  <c r="T45" i="10"/>
  <c r="R45" i="10"/>
  <c r="O46" i="10"/>
  <c r="M46" i="10"/>
  <c r="T47" i="10"/>
  <c r="R47" i="10"/>
  <c r="O48" i="10"/>
  <c r="M48" i="10"/>
  <c r="O49" i="10"/>
  <c r="F18" i="9" s="1"/>
  <c r="M49" i="10"/>
  <c r="O33" i="10"/>
  <c r="M33" i="10"/>
  <c r="R34" i="10"/>
  <c r="T34" i="10"/>
  <c r="O35" i="10"/>
  <c r="M35" i="10"/>
  <c r="R36" i="10"/>
  <c r="T36" i="10"/>
  <c r="O37" i="10"/>
  <c r="M37" i="10"/>
  <c r="R38" i="10"/>
  <c r="T38" i="10"/>
  <c r="O39" i="10"/>
  <c r="M39" i="10"/>
  <c r="T40" i="10"/>
  <c r="R40" i="10"/>
  <c r="T41" i="10"/>
  <c r="R41" i="10"/>
  <c r="R24" i="10"/>
  <c r="T24" i="10"/>
  <c r="O25" i="10"/>
  <c r="M25" i="10"/>
  <c r="R26" i="10"/>
  <c r="T26" i="10"/>
  <c r="O27" i="10"/>
  <c r="M27" i="10"/>
  <c r="R28" i="10"/>
  <c r="T28" i="10"/>
  <c r="O29" i="10"/>
  <c r="M29" i="10"/>
  <c r="R30" i="10"/>
  <c r="T30" i="10"/>
  <c r="O31" i="10"/>
  <c r="F24" i="9" s="1"/>
  <c r="M31" i="10"/>
  <c r="O32" i="10"/>
  <c r="F19" i="9" s="1"/>
  <c r="M32" i="10"/>
  <c r="O21" i="10"/>
  <c r="M21" i="10"/>
  <c r="T22" i="10"/>
  <c r="R22" i="10"/>
  <c r="R23" i="10"/>
  <c r="T23" i="10"/>
  <c r="I22" i="10"/>
  <c r="I23" i="10"/>
  <c r="I21" i="10"/>
  <c r="D25" i="8"/>
  <c r="D25" i="7"/>
  <c r="O18" i="10"/>
  <c r="M18" i="10"/>
  <c r="T19" i="10"/>
  <c r="R19" i="10"/>
  <c r="T20" i="10"/>
  <c r="R20" i="10"/>
  <c r="I18" i="10"/>
  <c r="I19" i="10"/>
  <c r="D29" i="9" s="1"/>
  <c r="I20" i="10"/>
  <c r="D15" i="9" s="1"/>
  <c r="D24" i="8"/>
  <c r="D24" i="7"/>
  <c r="R14" i="10"/>
  <c r="T14" i="10"/>
  <c r="O15" i="10"/>
  <c r="M15" i="10"/>
  <c r="R16" i="10"/>
  <c r="T16" i="10"/>
  <c r="T17" i="10"/>
  <c r="R17" i="10"/>
  <c r="R12" i="10"/>
  <c r="T12" i="10"/>
  <c r="T13" i="10"/>
  <c r="R13" i="10"/>
  <c r="T8" i="10"/>
  <c r="R8" i="10"/>
  <c r="O9" i="10"/>
  <c r="F39" i="9" s="1"/>
  <c r="M9" i="10"/>
  <c r="T10" i="10"/>
  <c r="R10" i="10"/>
  <c r="T11" i="10"/>
  <c r="R11" i="10"/>
  <c r="D46" i="5"/>
  <c r="C48" i="5"/>
  <c r="D132" i="5"/>
  <c r="D284" i="5"/>
  <c r="C286" i="5"/>
  <c r="D380" i="5"/>
  <c r="C382" i="5"/>
  <c r="D396" i="5"/>
  <c r="O320" i="10"/>
  <c r="F192" i="9" s="1"/>
  <c r="M320" i="10"/>
  <c r="R321" i="10"/>
  <c r="T321" i="10"/>
  <c r="O313" i="10"/>
  <c r="F187" i="9" s="1"/>
  <c r="M313" i="10"/>
  <c r="T314" i="10"/>
  <c r="R314" i="10"/>
  <c r="O315" i="10"/>
  <c r="M315" i="10"/>
  <c r="R316" i="10"/>
  <c r="T316" i="10"/>
  <c r="R317" i="10"/>
  <c r="T317" i="10"/>
  <c r="I314" i="10"/>
  <c r="D177" i="9" s="1"/>
  <c r="I313" i="10"/>
  <c r="D187" i="9" s="1"/>
  <c r="I315" i="10"/>
  <c r="I316" i="10"/>
  <c r="D168" i="9" s="1"/>
  <c r="I317" i="10"/>
  <c r="D164" i="9" s="1"/>
  <c r="O297" i="10"/>
  <c r="F185" i="9" s="1"/>
  <c r="M297" i="10"/>
  <c r="T298" i="10"/>
  <c r="R298" i="10"/>
  <c r="O299" i="10"/>
  <c r="F183" i="9" s="1"/>
  <c r="M299" i="10"/>
  <c r="T300" i="10"/>
  <c r="R300" i="10"/>
  <c r="O301" i="10"/>
  <c r="F179" i="9" s="1"/>
  <c r="M301" i="10"/>
  <c r="T302" i="10"/>
  <c r="R302" i="10"/>
  <c r="O303" i="10"/>
  <c r="F176" i="9" s="1"/>
  <c r="M303" i="10"/>
  <c r="T304" i="10"/>
  <c r="R304" i="10"/>
  <c r="O305" i="10"/>
  <c r="F172" i="9" s="1"/>
  <c r="M305" i="10"/>
  <c r="T306" i="10"/>
  <c r="R306" i="10"/>
  <c r="O307" i="10"/>
  <c r="M307" i="10"/>
  <c r="T308" i="10"/>
  <c r="R308" i="10"/>
  <c r="O309" i="10"/>
  <c r="F167" i="9" s="1"/>
  <c r="M309" i="10"/>
  <c r="O310" i="10"/>
  <c r="F163" i="9" s="1"/>
  <c r="E165" i="9" s="1"/>
  <c r="M310" i="10"/>
  <c r="CX685" i="3"/>
  <c r="O287" i="10"/>
  <c r="F145" i="9" s="1"/>
  <c r="M287" i="10"/>
  <c r="T288" i="10"/>
  <c r="R288" i="10"/>
  <c r="O289" i="10"/>
  <c r="F143" i="9" s="1"/>
  <c r="M289" i="10"/>
  <c r="T290" i="10"/>
  <c r="R290" i="10"/>
  <c r="O291" i="10"/>
  <c r="M291" i="10"/>
  <c r="T292" i="10"/>
  <c r="R292" i="10"/>
  <c r="R293" i="10"/>
  <c r="T293" i="10"/>
  <c r="I290" i="10"/>
  <c r="D135" i="9" s="1"/>
  <c r="I289" i="10"/>
  <c r="D143" i="9" s="1"/>
  <c r="I288" i="10"/>
  <c r="D144" i="9" s="1"/>
  <c r="I287" i="10"/>
  <c r="D145" i="9" s="1"/>
  <c r="I291" i="10"/>
  <c r="I292" i="10"/>
  <c r="I293" i="10"/>
  <c r="D102" i="9" s="1"/>
  <c r="C344" i="5"/>
  <c r="D342" i="5"/>
  <c r="O283" i="10"/>
  <c r="F129" i="9" s="1"/>
  <c r="M283" i="10"/>
  <c r="T284" i="10"/>
  <c r="R284" i="10"/>
  <c r="O285" i="10"/>
  <c r="M285" i="10"/>
  <c r="O286" i="10"/>
  <c r="M286" i="10"/>
  <c r="O279" i="10"/>
  <c r="F130" i="9" s="1"/>
  <c r="M279" i="10"/>
  <c r="R280" i="10"/>
  <c r="T280" i="10"/>
  <c r="O281" i="10"/>
  <c r="M281" i="10"/>
  <c r="O282" i="10"/>
  <c r="M282" i="10"/>
  <c r="CX654" i="3"/>
  <c r="CX649" i="3"/>
  <c r="O272" i="10"/>
  <c r="F152" i="9" s="1"/>
  <c r="M272" i="10"/>
  <c r="R273" i="10"/>
  <c r="T273" i="10"/>
  <c r="O274" i="10"/>
  <c r="M274" i="10"/>
  <c r="R275" i="10"/>
  <c r="T275" i="10"/>
  <c r="O276" i="10"/>
  <c r="M276" i="10"/>
  <c r="R277" i="10"/>
  <c r="T277" i="10"/>
  <c r="T278" i="10"/>
  <c r="R278" i="10"/>
  <c r="O264" i="10"/>
  <c r="M264" i="10"/>
  <c r="T265" i="10"/>
  <c r="R265" i="10"/>
  <c r="O266" i="10"/>
  <c r="M266" i="10"/>
  <c r="T267" i="10"/>
  <c r="R267" i="10"/>
  <c r="O268" i="10"/>
  <c r="M268" i="10"/>
  <c r="T269" i="10"/>
  <c r="R269" i="10"/>
  <c r="T270" i="10"/>
  <c r="R270" i="10"/>
  <c r="O253" i="10"/>
  <c r="F138" i="9" s="1"/>
  <c r="M253" i="10"/>
  <c r="T254" i="10"/>
  <c r="R254" i="10"/>
  <c r="O255" i="10"/>
  <c r="M255" i="10"/>
  <c r="T256" i="10"/>
  <c r="R256" i="10"/>
  <c r="O257" i="10"/>
  <c r="F119" i="9" s="1"/>
  <c r="M257" i="10"/>
  <c r="T258" i="10"/>
  <c r="R258" i="10"/>
  <c r="O259" i="10"/>
  <c r="M259" i="10"/>
  <c r="T260" i="10"/>
  <c r="R260" i="10"/>
  <c r="O261" i="10"/>
  <c r="F113" i="9" s="1"/>
  <c r="M261" i="10"/>
  <c r="O262" i="10"/>
  <c r="F101" i="9" s="1"/>
  <c r="M262" i="10"/>
  <c r="O242" i="10"/>
  <c r="F154" i="9" s="1"/>
  <c r="M242" i="10"/>
  <c r="T243" i="10"/>
  <c r="R243" i="10"/>
  <c r="O244" i="10"/>
  <c r="F137" i="9" s="1"/>
  <c r="M244" i="10"/>
  <c r="R245" i="10"/>
  <c r="T245" i="10"/>
  <c r="O246" i="10"/>
  <c r="F131" i="9" s="1"/>
  <c r="M246" i="10"/>
  <c r="T247" i="10"/>
  <c r="R247" i="10"/>
  <c r="O248" i="10"/>
  <c r="M248" i="10"/>
  <c r="T249" i="10"/>
  <c r="R249" i="10"/>
  <c r="O250" i="10"/>
  <c r="M250" i="10"/>
  <c r="O251" i="10"/>
  <c r="M251" i="10"/>
  <c r="CX573" i="3"/>
  <c r="O231" i="10"/>
  <c r="F150" i="9" s="1"/>
  <c r="M231" i="10"/>
  <c r="R232" i="10"/>
  <c r="T232" i="10"/>
  <c r="O233" i="10"/>
  <c r="F134" i="9" s="1"/>
  <c r="M233" i="10"/>
  <c r="T234" i="10"/>
  <c r="R234" i="10"/>
  <c r="O235" i="10"/>
  <c r="M235" i="10"/>
  <c r="R236" i="10"/>
  <c r="T236" i="10"/>
  <c r="O237" i="10"/>
  <c r="M237" i="10"/>
  <c r="T238" i="10"/>
  <c r="R238" i="10"/>
  <c r="O239" i="10"/>
  <c r="M239" i="10"/>
  <c r="T240" i="10"/>
  <c r="R240" i="10"/>
  <c r="T241" i="10"/>
  <c r="R241" i="10"/>
  <c r="O222" i="10"/>
  <c r="F153" i="9" s="1"/>
  <c r="M222" i="10"/>
  <c r="T223" i="10"/>
  <c r="R223" i="10"/>
  <c r="O224" i="10"/>
  <c r="F125" i="9" s="1"/>
  <c r="M224" i="10"/>
  <c r="R225" i="10"/>
  <c r="T225" i="10"/>
  <c r="O226" i="10"/>
  <c r="F122" i="9" s="1"/>
  <c r="M226" i="10"/>
  <c r="T227" i="10"/>
  <c r="R227" i="10"/>
  <c r="O228" i="10"/>
  <c r="M228" i="10"/>
  <c r="R229" i="10"/>
  <c r="T229" i="10"/>
  <c r="R230" i="10"/>
  <c r="T230" i="10"/>
  <c r="O210" i="10"/>
  <c r="M210" i="10"/>
  <c r="R211" i="10"/>
  <c r="T211" i="10"/>
  <c r="O212" i="10"/>
  <c r="M212" i="10"/>
  <c r="R213" i="10"/>
  <c r="T213" i="10"/>
  <c r="O214" i="10"/>
  <c r="M214" i="10"/>
  <c r="R215" i="10"/>
  <c r="T215" i="10"/>
  <c r="O216" i="10"/>
  <c r="M216" i="10"/>
  <c r="R217" i="10"/>
  <c r="T217" i="10"/>
  <c r="O218" i="10"/>
  <c r="M218" i="10"/>
  <c r="R219" i="10"/>
  <c r="T219" i="10"/>
  <c r="R220" i="10"/>
  <c r="T220" i="10"/>
  <c r="O198" i="10"/>
  <c r="M198" i="10"/>
  <c r="T199" i="10"/>
  <c r="R199" i="10"/>
  <c r="O200" i="10"/>
  <c r="M200" i="10"/>
  <c r="T201" i="10"/>
  <c r="R201" i="10"/>
  <c r="O202" i="10"/>
  <c r="M202" i="10"/>
  <c r="T203" i="10"/>
  <c r="R203" i="10"/>
  <c r="O204" i="10"/>
  <c r="M204" i="10"/>
  <c r="T205" i="10"/>
  <c r="R205" i="10"/>
  <c r="O206" i="10"/>
  <c r="M206" i="10"/>
  <c r="T207" i="10"/>
  <c r="R207" i="10"/>
  <c r="T208" i="10"/>
  <c r="R208" i="10"/>
  <c r="O186" i="10"/>
  <c r="M186" i="10"/>
  <c r="T187" i="10"/>
  <c r="R187" i="10"/>
  <c r="O188" i="10"/>
  <c r="M188" i="10"/>
  <c r="T189" i="10"/>
  <c r="R189" i="10"/>
  <c r="O190" i="10"/>
  <c r="M190" i="10"/>
  <c r="T191" i="10"/>
  <c r="R191" i="10"/>
  <c r="O192" i="10"/>
  <c r="M192" i="10"/>
  <c r="T193" i="10"/>
  <c r="R193" i="10"/>
  <c r="O194" i="10"/>
  <c r="M194" i="10"/>
  <c r="T195" i="10"/>
  <c r="R195" i="10"/>
  <c r="R196" i="10"/>
  <c r="T196" i="10"/>
  <c r="O174" i="10"/>
  <c r="M174" i="10"/>
  <c r="R175" i="10"/>
  <c r="T175" i="10"/>
  <c r="O176" i="10"/>
  <c r="M176" i="10"/>
  <c r="R177" i="10"/>
  <c r="T177" i="10"/>
  <c r="O178" i="10"/>
  <c r="M178" i="10"/>
  <c r="R179" i="10"/>
  <c r="T179" i="10"/>
  <c r="O180" i="10"/>
  <c r="M180" i="10"/>
  <c r="R181" i="10"/>
  <c r="T181" i="10"/>
  <c r="O182" i="10"/>
  <c r="M182" i="10"/>
  <c r="R183" i="10"/>
  <c r="T183" i="10"/>
  <c r="R184" i="10"/>
  <c r="T184" i="10"/>
  <c r="O162" i="10"/>
  <c r="F151" i="9" s="1"/>
  <c r="M162" i="10"/>
  <c r="T163" i="10"/>
  <c r="R163" i="10"/>
  <c r="O164" i="10"/>
  <c r="F126" i="9" s="1"/>
  <c r="M164" i="10"/>
  <c r="T165" i="10"/>
  <c r="R165" i="10"/>
  <c r="O166" i="10"/>
  <c r="F120" i="9" s="1"/>
  <c r="M166" i="10"/>
  <c r="R167" i="10"/>
  <c r="T167" i="10"/>
  <c r="O168" i="10"/>
  <c r="F116" i="9" s="1"/>
  <c r="M168" i="10"/>
  <c r="R169" i="10"/>
  <c r="T169" i="10"/>
  <c r="O170" i="10"/>
  <c r="F114" i="9" s="1"/>
  <c r="M170" i="10"/>
  <c r="R171" i="10"/>
  <c r="T171" i="10"/>
  <c r="R172" i="10"/>
  <c r="T172" i="10"/>
  <c r="O152" i="10"/>
  <c r="M152" i="10"/>
  <c r="R153" i="10"/>
  <c r="T153" i="10"/>
  <c r="O154" i="10"/>
  <c r="F81" i="9" s="1"/>
  <c r="M154" i="10"/>
  <c r="R155" i="10"/>
  <c r="T155" i="10"/>
  <c r="O156" i="10"/>
  <c r="M156" i="10"/>
  <c r="R157" i="10"/>
  <c r="T157" i="10"/>
  <c r="O158" i="10"/>
  <c r="M158" i="10"/>
  <c r="R159" i="10"/>
  <c r="T159" i="10"/>
  <c r="O160" i="10"/>
  <c r="M160" i="10"/>
  <c r="O141" i="10"/>
  <c r="M141" i="10"/>
  <c r="R142" i="10"/>
  <c r="T142" i="10"/>
  <c r="O143" i="10"/>
  <c r="F79" i="9" s="1"/>
  <c r="M143" i="10"/>
  <c r="T144" i="10"/>
  <c r="R144" i="10"/>
  <c r="O145" i="10"/>
  <c r="M145" i="10"/>
  <c r="T146" i="10"/>
  <c r="R146" i="10"/>
  <c r="O147" i="10"/>
  <c r="M147" i="10"/>
  <c r="R148" i="10"/>
  <c r="T148" i="10"/>
  <c r="O149" i="10"/>
  <c r="M149" i="10"/>
  <c r="R150" i="10"/>
  <c r="T150" i="10"/>
  <c r="R151" i="10"/>
  <c r="T151" i="10"/>
  <c r="O129" i="10"/>
  <c r="M129" i="10"/>
  <c r="T130" i="10"/>
  <c r="R130" i="10"/>
  <c r="O131" i="10"/>
  <c r="F78" i="9" s="1"/>
  <c r="M131" i="10"/>
  <c r="R132" i="10"/>
  <c r="T132" i="10"/>
  <c r="O133" i="10"/>
  <c r="M133" i="10"/>
  <c r="R134" i="10"/>
  <c r="T134" i="10"/>
  <c r="O135" i="10"/>
  <c r="M135" i="10"/>
  <c r="R136" i="10"/>
  <c r="T136" i="10"/>
  <c r="O137" i="10"/>
  <c r="F60" i="9" s="1"/>
  <c r="M137" i="10"/>
  <c r="T138" i="10"/>
  <c r="R138" i="10"/>
  <c r="T139" i="10"/>
  <c r="R139" i="10"/>
  <c r="I133" i="10"/>
  <c r="D75" i="9" s="1"/>
  <c r="I132" i="10"/>
  <c r="D76" i="9" s="1"/>
  <c r="I138" i="10"/>
  <c r="D54" i="9" s="1"/>
  <c r="I131" i="10"/>
  <c r="D78" i="9" s="1"/>
  <c r="I130" i="10"/>
  <c r="D84" i="9" s="1"/>
  <c r="I129" i="10"/>
  <c r="D97" i="9" s="1"/>
  <c r="I137" i="10"/>
  <c r="D60" i="9" s="1"/>
  <c r="I136" i="10"/>
  <c r="I135" i="10"/>
  <c r="D63" i="9" s="1"/>
  <c r="I134" i="10"/>
  <c r="D67" i="9" s="1"/>
  <c r="I139" i="10"/>
  <c r="D47" i="9" s="1"/>
  <c r="O109" i="10"/>
  <c r="F95" i="9" s="1"/>
  <c r="M109" i="10"/>
  <c r="R110" i="10"/>
  <c r="T110" i="10"/>
  <c r="O111" i="10"/>
  <c r="F93" i="9" s="1"/>
  <c r="M111" i="10"/>
  <c r="R112" i="10"/>
  <c r="T112" i="10"/>
  <c r="O113" i="10"/>
  <c r="F90" i="9" s="1"/>
  <c r="M113" i="10"/>
  <c r="R114" i="10"/>
  <c r="T114" i="10"/>
  <c r="O115" i="10"/>
  <c r="F88" i="9" s="1"/>
  <c r="M115" i="10"/>
  <c r="R116" i="10"/>
  <c r="T116" i="10"/>
  <c r="O117" i="10"/>
  <c r="F85" i="9" s="1"/>
  <c r="M117" i="10"/>
  <c r="R118" i="10"/>
  <c r="T118" i="10"/>
  <c r="O119" i="10"/>
  <c r="M119" i="10"/>
  <c r="R120" i="10"/>
  <c r="T120" i="10"/>
  <c r="O121" i="10"/>
  <c r="F66" i="9" s="1"/>
  <c r="M121" i="10"/>
  <c r="R122" i="10"/>
  <c r="T122" i="10"/>
  <c r="O123" i="10"/>
  <c r="F61" i="9" s="1"/>
  <c r="M123" i="10"/>
  <c r="R124" i="10"/>
  <c r="T124" i="10"/>
  <c r="O125" i="10"/>
  <c r="F56" i="9" s="1"/>
  <c r="M125" i="10"/>
  <c r="T126" i="10"/>
  <c r="R126" i="10"/>
  <c r="O127" i="10"/>
  <c r="F53" i="9" s="1"/>
  <c r="M127" i="10"/>
  <c r="O128" i="10"/>
  <c r="M128" i="10"/>
  <c r="O98" i="10"/>
  <c r="M98" i="10"/>
  <c r="R99" i="10"/>
  <c r="T99" i="10"/>
  <c r="O100" i="10"/>
  <c r="M100" i="10"/>
  <c r="R101" i="10"/>
  <c r="T101" i="10"/>
  <c r="O102" i="10"/>
  <c r="M102" i="10"/>
  <c r="R103" i="10"/>
  <c r="T103" i="10"/>
  <c r="O104" i="10"/>
  <c r="M104" i="10"/>
  <c r="R105" i="10"/>
  <c r="T105" i="10"/>
  <c r="O106" i="10"/>
  <c r="M106" i="10"/>
  <c r="R107" i="10"/>
  <c r="T107" i="10"/>
  <c r="R108" i="10"/>
  <c r="T108" i="10"/>
  <c r="O79" i="10"/>
  <c r="M79" i="10"/>
  <c r="T80" i="10"/>
  <c r="R80" i="10"/>
  <c r="O81" i="10"/>
  <c r="M81" i="10"/>
  <c r="T82" i="10"/>
  <c r="R82" i="10"/>
  <c r="O83" i="10"/>
  <c r="F77" i="9" s="1"/>
  <c r="M83" i="10"/>
  <c r="R84" i="10"/>
  <c r="T84" i="10"/>
  <c r="O85" i="10"/>
  <c r="M85" i="10"/>
  <c r="T86" i="10"/>
  <c r="R86" i="10"/>
  <c r="O87" i="10"/>
  <c r="F73" i="9" s="1"/>
  <c r="M87" i="10"/>
  <c r="T88" i="10"/>
  <c r="R88" i="10"/>
  <c r="O89" i="10"/>
  <c r="M89" i="10"/>
  <c r="T90" i="10"/>
  <c r="R90" i="10"/>
  <c r="O91" i="10"/>
  <c r="M91" i="10"/>
  <c r="T92" i="10"/>
  <c r="R92" i="10"/>
  <c r="O93" i="10"/>
  <c r="M93" i="10"/>
  <c r="T94" i="10"/>
  <c r="R94" i="10"/>
  <c r="O95" i="10"/>
  <c r="M95" i="10"/>
  <c r="R96" i="10"/>
  <c r="T96" i="10"/>
  <c r="R97" i="10"/>
  <c r="T97" i="10"/>
  <c r="O65" i="10"/>
  <c r="M65" i="10"/>
  <c r="R66" i="10"/>
  <c r="T66" i="10"/>
  <c r="O67" i="10"/>
  <c r="F83" i="9" s="1"/>
  <c r="M67" i="10"/>
  <c r="R68" i="10"/>
  <c r="T68" i="10"/>
  <c r="O69" i="10"/>
  <c r="M69" i="10"/>
  <c r="R70" i="10"/>
  <c r="T70" i="10"/>
  <c r="O71" i="10"/>
  <c r="F68" i="9" s="1"/>
  <c r="M71" i="10"/>
  <c r="R72" i="10"/>
  <c r="T72" i="10"/>
  <c r="O73" i="10"/>
  <c r="F64" i="9" s="1"/>
  <c r="M73" i="10"/>
  <c r="R74" i="10"/>
  <c r="T74" i="10"/>
  <c r="O75" i="10"/>
  <c r="M75" i="10"/>
  <c r="R76" i="10"/>
  <c r="T76" i="10"/>
  <c r="O77" i="10"/>
  <c r="F54" i="9" s="1"/>
  <c r="M77" i="10"/>
  <c r="O78" i="10"/>
  <c r="F46" i="9" s="1"/>
  <c r="M78" i="10"/>
  <c r="T58" i="10"/>
  <c r="R58" i="10"/>
  <c r="O59" i="10"/>
  <c r="M59" i="10"/>
  <c r="T60" i="10"/>
  <c r="R60" i="10"/>
  <c r="O61" i="10"/>
  <c r="F30" i="9" s="1"/>
  <c r="M61" i="10"/>
  <c r="R62" i="10"/>
  <c r="T62" i="10"/>
  <c r="R63" i="10"/>
  <c r="T63" i="10"/>
  <c r="I61" i="10"/>
  <c r="D30" i="9" s="1"/>
  <c r="I60" i="10"/>
  <c r="D33" i="9" s="1"/>
  <c r="I58" i="10"/>
  <c r="D38" i="9" s="1"/>
  <c r="I63" i="10"/>
  <c r="D17" i="9" s="1"/>
  <c r="I62" i="10"/>
  <c r="I59" i="10"/>
  <c r="D34" i="9" s="1"/>
  <c r="O50" i="10"/>
  <c r="F37" i="9" s="1"/>
  <c r="M50" i="10"/>
  <c r="R51" i="10"/>
  <c r="T51" i="10"/>
  <c r="O52" i="10"/>
  <c r="F31" i="9" s="1"/>
  <c r="M52" i="10"/>
  <c r="R53" i="10"/>
  <c r="T53" i="10"/>
  <c r="O54" i="10"/>
  <c r="F25" i="9" s="1"/>
  <c r="M54" i="10"/>
  <c r="T55" i="10"/>
  <c r="R55" i="10"/>
  <c r="O56" i="10"/>
  <c r="F22" i="9" s="1"/>
  <c r="M56" i="10"/>
  <c r="O57" i="10"/>
  <c r="M57" i="10"/>
  <c r="R42" i="10"/>
  <c r="T42" i="10"/>
  <c r="O43" i="10"/>
  <c r="M43" i="10"/>
  <c r="R44" i="10"/>
  <c r="T44" i="10"/>
  <c r="O45" i="10"/>
  <c r="M45" i="10"/>
  <c r="R46" i="10"/>
  <c r="T46" i="10"/>
  <c r="O47" i="10"/>
  <c r="M47" i="10"/>
  <c r="R48" i="10"/>
  <c r="T48" i="10"/>
  <c r="R49" i="10"/>
  <c r="T49" i="10"/>
  <c r="T33" i="10"/>
  <c r="R33" i="10"/>
  <c r="O34" i="10"/>
  <c r="M34" i="10"/>
  <c r="T35" i="10"/>
  <c r="R35" i="10"/>
  <c r="O36" i="10"/>
  <c r="M36" i="10"/>
  <c r="T37" i="10"/>
  <c r="R37" i="10"/>
  <c r="O38" i="10"/>
  <c r="M38" i="10"/>
  <c r="T39" i="10"/>
  <c r="R39" i="10"/>
  <c r="O40" i="10"/>
  <c r="F23" i="9" s="1"/>
  <c r="M40" i="10"/>
  <c r="O41" i="10"/>
  <c r="F16" i="9" s="1"/>
  <c r="M41" i="10"/>
  <c r="O24" i="10"/>
  <c r="F42" i="9" s="1"/>
  <c r="M24" i="10"/>
  <c r="R25" i="10"/>
  <c r="T25" i="10"/>
  <c r="O26" i="10"/>
  <c r="F38" i="9" s="1"/>
  <c r="M26" i="10"/>
  <c r="R27" i="10"/>
  <c r="T27" i="10"/>
  <c r="O28" i="10"/>
  <c r="F34" i="9" s="1"/>
  <c r="M28" i="10"/>
  <c r="R29" i="10"/>
  <c r="T29" i="10"/>
  <c r="O30" i="10"/>
  <c r="F28" i="9" s="1"/>
  <c r="M30" i="10"/>
  <c r="R31" i="10"/>
  <c r="T31" i="10"/>
  <c r="R32" i="10"/>
  <c r="T32" i="10"/>
  <c r="R21" i="10"/>
  <c r="T21" i="10"/>
  <c r="O22" i="10"/>
  <c r="M22" i="10"/>
  <c r="O23" i="10"/>
  <c r="M23" i="10"/>
  <c r="T18" i="10"/>
  <c r="R18" i="10"/>
  <c r="O19" i="10"/>
  <c r="F29" i="9" s="1"/>
  <c r="M19" i="10"/>
  <c r="O20" i="10"/>
  <c r="F15" i="9" s="1"/>
  <c r="M20" i="10"/>
  <c r="O14" i="10"/>
  <c r="M14" i="10"/>
  <c r="T15" i="10"/>
  <c r="R15" i="10"/>
  <c r="O16" i="10"/>
  <c r="M16" i="10"/>
  <c r="O17" i="10"/>
  <c r="M17" i="10"/>
  <c r="O12" i="10"/>
  <c r="M12" i="10"/>
  <c r="O13" i="10"/>
  <c r="M13" i="10"/>
  <c r="O8" i="10"/>
  <c r="F41" i="9" s="1"/>
  <c r="M8" i="10"/>
  <c r="T9" i="10"/>
  <c r="R9" i="10"/>
  <c r="O10" i="10"/>
  <c r="F27" i="9" s="1"/>
  <c r="M10" i="10"/>
  <c r="O11" i="10"/>
  <c r="F14" i="9" s="1"/>
  <c r="E20" i="9" s="1"/>
  <c r="M11" i="10"/>
  <c r="D61" i="5"/>
  <c r="C63" i="5"/>
  <c r="D182" i="5"/>
  <c r="C184" i="5"/>
  <c r="D35" i="9"/>
  <c r="D62" i="9"/>
  <c r="D27" i="9"/>
  <c r="D42" i="9"/>
  <c r="D28" i="9"/>
  <c r="D23" i="9"/>
  <c r="D116" i="9"/>
  <c r="D132" i="9"/>
  <c r="D123" i="9"/>
  <c r="R179" i="1" l="1"/>
  <c r="AE132" i="1"/>
  <c r="Y221" i="1"/>
  <c r="AL210" i="1"/>
  <c r="T25" i="5"/>
  <c r="G25" i="5"/>
  <c r="GM31" i="1"/>
  <c r="GN31" i="1"/>
  <c r="T154" i="5"/>
  <c r="G154" i="5"/>
  <c r="GO85" i="1"/>
  <c r="GM85" i="1"/>
  <c r="T190" i="5"/>
  <c r="G190" i="5"/>
  <c r="GN95" i="1"/>
  <c r="GM95" i="1"/>
  <c r="G201" i="5"/>
  <c r="T201" i="5"/>
  <c r="GM99" i="1"/>
  <c r="GO99" i="1"/>
  <c r="T233" i="5"/>
  <c r="G233" i="5"/>
  <c r="GN141" i="1"/>
  <c r="GM141" i="1"/>
  <c r="T255" i="5"/>
  <c r="G255" i="5"/>
  <c r="GN149" i="1"/>
  <c r="GM149" i="1"/>
  <c r="T292" i="5"/>
  <c r="G292" i="5"/>
  <c r="GN161" i="1"/>
  <c r="GM161" i="1"/>
  <c r="DK179" i="1"/>
  <c r="DX132" i="1"/>
  <c r="DM51" i="1"/>
  <c r="DZ28" i="1"/>
  <c r="X221" i="1"/>
  <c r="AK210" i="1"/>
  <c r="F33" i="9"/>
  <c r="F35" i="9"/>
  <c r="F40" i="9"/>
  <c r="F58" i="9"/>
  <c r="F63" i="9"/>
  <c r="F67" i="9"/>
  <c r="F69" i="9"/>
  <c r="F76" i="9"/>
  <c r="F87" i="9"/>
  <c r="F74" i="9"/>
  <c r="F48" i="9"/>
  <c r="F103" i="9"/>
  <c r="F115" i="9"/>
  <c r="F123" i="9"/>
  <c r="D170" i="9"/>
  <c r="GM34" i="1"/>
  <c r="GN34" i="1"/>
  <c r="GM42" i="1"/>
  <c r="GO42" i="1"/>
  <c r="AB101" i="1"/>
  <c r="GM84" i="1"/>
  <c r="GO84" i="1"/>
  <c r="GM92" i="1"/>
  <c r="GO92" i="1"/>
  <c r="AB179" i="1"/>
  <c r="GM134" i="1"/>
  <c r="GN134" i="1"/>
  <c r="GM142" i="1"/>
  <c r="GN142" i="1"/>
  <c r="GM150" i="1"/>
  <c r="GN150" i="1"/>
  <c r="GM166" i="1"/>
  <c r="GN166" i="1"/>
  <c r="R263" i="10"/>
  <c r="GM36" i="1"/>
  <c r="GN36" i="1"/>
  <c r="GM44" i="1"/>
  <c r="GO44" i="1"/>
  <c r="GM86" i="1"/>
  <c r="GO86" i="1"/>
  <c r="GM94" i="1"/>
  <c r="GN94" i="1"/>
  <c r="GM136" i="1"/>
  <c r="GN136" i="1"/>
  <c r="GM144" i="1"/>
  <c r="GN144" i="1"/>
  <c r="GM152" i="1"/>
  <c r="GN152" i="1"/>
  <c r="I32" i="5"/>
  <c r="W32" i="5"/>
  <c r="W46" i="5"/>
  <c r="I46" i="5"/>
  <c r="I76" i="5"/>
  <c r="W76" i="5"/>
  <c r="W104" i="5"/>
  <c r="I104" i="5"/>
  <c r="I132" i="5"/>
  <c r="W132" i="5"/>
  <c r="W161" i="5"/>
  <c r="I161" i="5"/>
  <c r="I175" i="5"/>
  <c r="W175" i="5"/>
  <c r="W194" i="5"/>
  <c r="I194" i="5"/>
  <c r="W215" i="5"/>
  <c r="I215" i="5"/>
  <c r="W222" i="5"/>
  <c r="I222" i="5"/>
  <c r="W237" i="5"/>
  <c r="I237" i="5"/>
  <c r="W244" i="5"/>
  <c r="I244" i="5"/>
  <c r="W259" i="5"/>
  <c r="I259" i="5"/>
  <c r="W266" i="5"/>
  <c r="I266" i="5"/>
  <c r="W277" i="5"/>
  <c r="I277" i="5"/>
  <c r="W296" i="5"/>
  <c r="I296" i="5"/>
  <c r="F308" i="5"/>
  <c r="CR167" i="1"/>
  <c r="Q167" i="1" s="1"/>
  <c r="AB167" i="1"/>
  <c r="E308" i="5" s="1"/>
  <c r="H315" i="5"/>
  <c r="V315" i="5"/>
  <c r="CY169" i="1"/>
  <c r="X169" i="1" s="1"/>
  <c r="AA315" i="5" s="1"/>
  <c r="CZ169" i="1"/>
  <c r="Y169" i="1" s="1"/>
  <c r="AB315" i="5" s="1"/>
  <c r="V319" i="5"/>
  <c r="H319" i="5"/>
  <c r="CY171" i="1"/>
  <c r="X171" i="1" s="1"/>
  <c r="AA319" i="5" s="1"/>
  <c r="CZ171" i="1"/>
  <c r="Y171" i="1" s="1"/>
  <c r="AB319" i="5" s="1"/>
  <c r="H326" i="5"/>
  <c r="V326" i="5"/>
  <c r="CY173" i="1"/>
  <c r="X173" i="1" s="1"/>
  <c r="AA326" i="5" s="1"/>
  <c r="CZ173" i="1"/>
  <c r="Y173" i="1" s="1"/>
  <c r="AB326" i="5" s="1"/>
  <c r="V334" i="5"/>
  <c r="H334" i="5"/>
  <c r="CY175" i="1"/>
  <c r="X175" i="1" s="1"/>
  <c r="AA334" i="5" s="1"/>
  <c r="CZ175" i="1"/>
  <c r="Y175" i="1" s="1"/>
  <c r="AB334" i="5" s="1"/>
  <c r="H342" i="5"/>
  <c r="V342" i="5"/>
  <c r="CY177" i="1"/>
  <c r="X177" i="1" s="1"/>
  <c r="AA342" i="5" s="1"/>
  <c r="CZ177" i="1"/>
  <c r="Y177" i="1" s="1"/>
  <c r="AB342" i="5" s="1"/>
  <c r="V357" i="5"/>
  <c r="H357" i="5"/>
  <c r="DX221" i="1"/>
  <c r="H361" i="5"/>
  <c r="V361" i="5"/>
  <c r="V365" i="5"/>
  <c r="H365" i="5"/>
  <c r="O295" i="10"/>
  <c r="F159" i="9" s="1"/>
  <c r="E160" i="9" s="1"/>
  <c r="E159" i="9"/>
  <c r="F380" i="5"/>
  <c r="CR255" i="1"/>
  <c r="Q255" i="1" s="1"/>
  <c r="AB255" i="1"/>
  <c r="E380" i="5" s="1"/>
  <c r="V388" i="5"/>
  <c r="H388" i="5"/>
  <c r="CY257" i="1"/>
  <c r="X257" i="1" s="1"/>
  <c r="AA388" i="5" s="1"/>
  <c r="CZ257" i="1"/>
  <c r="Y257" i="1" s="1"/>
  <c r="AB388" i="5" s="1"/>
  <c r="O312" i="10"/>
  <c r="F182" i="9" s="1"/>
  <c r="E182" i="9"/>
  <c r="F396" i="5"/>
  <c r="CR261" i="1"/>
  <c r="Q261" i="1" s="1"/>
  <c r="AB261" i="1"/>
  <c r="E396" i="5" s="1"/>
  <c r="V404" i="5"/>
  <c r="H404" i="5"/>
  <c r="CY263" i="1"/>
  <c r="X263" i="1" s="1"/>
  <c r="AA404" i="5" s="1"/>
  <c r="CZ263" i="1"/>
  <c r="Y263" i="1" s="1"/>
  <c r="AB404" i="5" s="1"/>
  <c r="Y46" i="5"/>
  <c r="K46" i="5"/>
  <c r="Y104" i="5"/>
  <c r="K104" i="5"/>
  <c r="Y161" i="5"/>
  <c r="K161" i="5"/>
  <c r="AV51" i="1"/>
  <c r="CE28" i="1"/>
  <c r="AW51" i="1"/>
  <c r="CF28" i="1"/>
  <c r="X51" i="1"/>
  <c r="AK28" i="1"/>
  <c r="AY101" i="1"/>
  <c r="CH82" i="1"/>
  <c r="P82" i="1"/>
  <c r="F104" i="1"/>
  <c r="P179" i="1"/>
  <c r="CF179" i="1"/>
  <c r="CH179" i="1"/>
  <c r="CE179" i="1"/>
  <c r="AC132" i="1"/>
  <c r="Q179" i="1"/>
  <c r="AD132" i="1"/>
  <c r="CY172" i="1"/>
  <c r="X172" i="1" s="1"/>
  <c r="GM176" i="1"/>
  <c r="GN176" i="1"/>
  <c r="GM256" i="1"/>
  <c r="GN256" i="1"/>
  <c r="T221" i="1"/>
  <c r="AG210" i="1"/>
  <c r="U101" i="1"/>
  <c r="AH82" i="1"/>
  <c r="V51" i="1"/>
  <c r="AI28" i="1"/>
  <c r="V265" i="1"/>
  <c r="AI252" i="1"/>
  <c r="W179" i="1"/>
  <c r="AJ132" i="1"/>
  <c r="AZ51" i="1"/>
  <c r="CI28" i="1"/>
  <c r="AZ265" i="1"/>
  <c r="CI252" i="1"/>
  <c r="AQ360" i="1"/>
  <c r="AQ22" i="1"/>
  <c r="F304" i="1"/>
  <c r="AQ252" i="1"/>
  <c r="F275" i="1"/>
  <c r="CP33" i="1"/>
  <c r="O33" i="1" s="1"/>
  <c r="CP37" i="1"/>
  <c r="O37" i="1" s="1"/>
  <c r="CP41" i="1"/>
  <c r="O41" i="1" s="1"/>
  <c r="CP45" i="1"/>
  <c r="O45" i="1" s="1"/>
  <c r="CP49" i="1"/>
  <c r="O49" i="1" s="1"/>
  <c r="CP87" i="1"/>
  <c r="O87" i="1" s="1"/>
  <c r="DT101" i="1" s="1"/>
  <c r="CP91" i="1"/>
  <c r="O91" i="1" s="1"/>
  <c r="CP137" i="1"/>
  <c r="O137" i="1" s="1"/>
  <c r="CP145" i="1"/>
  <c r="O145" i="1" s="1"/>
  <c r="CP153" i="1"/>
  <c r="O153" i="1" s="1"/>
  <c r="CP157" i="1"/>
  <c r="O157" i="1" s="1"/>
  <c r="CP165" i="1"/>
  <c r="O165" i="1" s="1"/>
  <c r="W303" i="5"/>
  <c r="I303" i="5"/>
  <c r="W315" i="5"/>
  <c r="I315" i="5"/>
  <c r="W369" i="5"/>
  <c r="I369" i="5"/>
  <c r="I388" i="5"/>
  <c r="W388" i="5"/>
  <c r="W392" i="5"/>
  <c r="I392" i="5"/>
  <c r="W404" i="5"/>
  <c r="I404" i="5"/>
  <c r="DH331" i="1"/>
  <c r="FX331" i="1"/>
  <c r="FZ331" i="1"/>
  <c r="DU325" i="1"/>
  <c r="FW331" i="1"/>
  <c r="DL51" i="1"/>
  <c r="DY28" i="1"/>
  <c r="DL265" i="1"/>
  <c r="DY252" i="1"/>
  <c r="Y222" i="5"/>
  <c r="K222" i="5"/>
  <c r="Y233" i="5"/>
  <c r="K233" i="5"/>
  <c r="Y244" i="5"/>
  <c r="K244" i="5"/>
  <c r="Y255" i="5"/>
  <c r="K255" i="5"/>
  <c r="Y266" i="5"/>
  <c r="K266" i="5"/>
  <c r="Y277" i="5"/>
  <c r="K277" i="5"/>
  <c r="Y292" i="5"/>
  <c r="K292" i="5"/>
  <c r="Y303" i="5"/>
  <c r="K303" i="5"/>
  <c r="Y315" i="5"/>
  <c r="K315" i="5"/>
  <c r="K326" i="5"/>
  <c r="Y326" i="5"/>
  <c r="Y342" i="5"/>
  <c r="K342" i="5"/>
  <c r="CY164" i="1"/>
  <c r="X164" i="1" s="1"/>
  <c r="AK179" i="1" s="1"/>
  <c r="S179" i="1"/>
  <c r="AF132" i="1"/>
  <c r="CZ168" i="1"/>
  <c r="Y168" i="1" s="1"/>
  <c r="BY221" i="1"/>
  <c r="AB221" i="1"/>
  <c r="GM212" i="1"/>
  <c r="S221" i="1"/>
  <c r="AF210" i="1"/>
  <c r="AB265" i="1"/>
  <c r="GM254" i="1"/>
  <c r="GN254" i="1"/>
  <c r="AK265" i="1"/>
  <c r="S265" i="1"/>
  <c r="AF252" i="1"/>
  <c r="GM262" i="1"/>
  <c r="GN262" i="1"/>
  <c r="CE331" i="1"/>
  <c r="P331" i="1"/>
  <c r="CF331" i="1"/>
  <c r="CH331" i="1"/>
  <c r="AC325" i="1"/>
  <c r="S331" i="1"/>
  <c r="AF325" i="1"/>
  <c r="T179" i="1"/>
  <c r="AG132" i="1"/>
  <c r="U221" i="1"/>
  <c r="AH210" i="1"/>
  <c r="V101" i="1"/>
  <c r="AI82" i="1"/>
  <c r="W51" i="1"/>
  <c r="AJ28" i="1"/>
  <c r="W265" i="1"/>
  <c r="AJ252" i="1"/>
  <c r="Y101" i="1"/>
  <c r="AL82" i="1"/>
  <c r="AP325" i="1"/>
  <c r="F340" i="1"/>
  <c r="G17" i="2" s="1"/>
  <c r="AX331" i="1"/>
  <c r="CG325" i="1"/>
  <c r="BA51" i="1"/>
  <c r="CJ28" i="1"/>
  <c r="BA179" i="1"/>
  <c r="CJ132" i="1"/>
  <c r="BA265" i="1"/>
  <c r="CJ252" i="1"/>
  <c r="BC360" i="1"/>
  <c r="BC22" i="1"/>
  <c r="F310" i="1"/>
  <c r="DK51" i="1"/>
  <c r="DX28" i="1"/>
  <c r="H148" i="5"/>
  <c r="DK101" i="1"/>
  <c r="DX82" i="1"/>
  <c r="H209" i="5"/>
  <c r="CP135" i="1"/>
  <c r="O135" i="1" s="1"/>
  <c r="DH221" i="1"/>
  <c r="FW221" i="1"/>
  <c r="FX221" i="1"/>
  <c r="FZ221" i="1"/>
  <c r="DU210" i="1"/>
  <c r="CP219" i="1"/>
  <c r="O219" i="1" s="1"/>
  <c r="DJ101" i="1"/>
  <c r="DW82" i="1"/>
  <c r="I210" i="5"/>
  <c r="DJ221" i="1"/>
  <c r="DW210" i="1"/>
  <c r="I375" i="5"/>
  <c r="DL101" i="1"/>
  <c r="DY82" i="1"/>
  <c r="K361" i="5"/>
  <c r="Y361" i="5"/>
  <c r="K388" i="5"/>
  <c r="Y388" i="5"/>
  <c r="Z25" i="5"/>
  <c r="K26" i="5"/>
  <c r="EA51" i="1"/>
  <c r="Z61" i="5"/>
  <c r="K62" i="5"/>
  <c r="Z118" i="5"/>
  <c r="K119" i="5"/>
  <c r="Z168" i="5"/>
  <c r="K169" i="5"/>
  <c r="Z194" i="5"/>
  <c r="K195" i="5"/>
  <c r="Z226" i="5"/>
  <c r="K227" i="5"/>
  <c r="Z248" i="5"/>
  <c r="K249" i="5"/>
  <c r="Z270" i="5"/>
  <c r="K271" i="5"/>
  <c r="Z296" i="5"/>
  <c r="K297" i="5"/>
  <c r="Z319" i="5"/>
  <c r="K320" i="5"/>
  <c r="Z357" i="5"/>
  <c r="K358" i="5"/>
  <c r="EA221" i="1"/>
  <c r="Z380" i="5"/>
  <c r="K381" i="5"/>
  <c r="EA265" i="1"/>
  <c r="Z404" i="5"/>
  <c r="K405" i="5"/>
  <c r="DQ101" i="1"/>
  <c r="ED82" i="1"/>
  <c r="DO179" i="1"/>
  <c r="EB132" i="1"/>
  <c r="DQ325" i="1"/>
  <c r="P357" i="1"/>
  <c r="ER331" i="1"/>
  <c r="GA325" i="1"/>
  <c r="EP51" i="1"/>
  <c r="FY28" i="1"/>
  <c r="EP101" i="1"/>
  <c r="FY82" i="1"/>
  <c r="EP179" i="1"/>
  <c r="FY132" i="1"/>
  <c r="EP221" i="1"/>
  <c r="FY210" i="1"/>
  <c r="DZ265" i="1"/>
  <c r="DM325" i="1"/>
  <c r="P353" i="1"/>
  <c r="DN325" i="1"/>
  <c r="P354" i="1"/>
  <c r="DO221" i="1"/>
  <c r="EB210" i="1"/>
  <c r="EG18" i="1"/>
  <c r="P364" i="1"/>
  <c r="EH252" i="1"/>
  <c r="P274" i="1"/>
  <c r="ES101" i="1"/>
  <c r="GB82" i="1"/>
  <c r="ES221" i="1"/>
  <c r="GB210" i="1"/>
  <c r="ET22" i="1"/>
  <c r="P307" i="1"/>
  <c r="ET360" i="1"/>
  <c r="E51" i="9"/>
  <c r="F62" i="9"/>
  <c r="F75" i="9"/>
  <c r="F97" i="9"/>
  <c r="E70" i="9"/>
  <c r="E109" i="9"/>
  <c r="F170" i="9"/>
  <c r="E173" i="9" s="1"/>
  <c r="D32" i="9"/>
  <c r="F32" i="9"/>
  <c r="E43" i="9" s="1"/>
  <c r="D115" i="9"/>
  <c r="E193" i="9"/>
  <c r="AB51" i="1"/>
  <c r="GM30" i="1"/>
  <c r="GN30" i="1"/>
  <c r="GM38" i="1"/>
  <c r="GN38" i="1"/>
  <c r="GM46" i="1"/>
  <c r="GN46" i="1"/>
  <c r="GM88" i="1"/>
  <c r="GO88" i="1"/>
  <c r="GM96" i="1"/>
  <c r="GO96" i="1"/>
  <c r="GM138" i="1"/>
  <c r="GN138" i="1"/>
  <c r="GM146" i="1"/>
  <c r="GN146" i="1"/>
  <c r="GM170" i="1"/>
  <c r="GN170" i="1"/>
  <c r="O140" i="10"/>
  <c r="F96" i="9" s="1"/>
  <c r="E96" i="9"/>
  <c r="O173" i="10"/>
  <c r="F149" i="9" s="1"/>
  <c r="E149" i="9"/>
  <c r="O197" i="10"/>
  <c r="F148" i="9" s="1"/>
  <c r="E148" i="9"/>
  <c r="O209" i="10"/>
  <c r="F147" i="9" s="1"/>
  <c r="E147" i="9"/>
  <c r="E155" i="9"/>
  <c r="O252" i="10"/>
  <c r="F155" i="9" s="1"/>
  <c r="O263" i="10"/>
  <c r="F139" i="9" s="1"/>
  <c r="E156" i="9" s="1"/>
  <c r="E139" i="9"/>
  <c r="T263" i="10"/>
  <c r="GM32" i="1"/>
  <c r="GN32" i="1"/>
  <c r="GM40" i="1"/>
  <c r="GO40" i="1"/>
  <c r="GM48" i="1"/>
  <c r="GO48" i="1"/>
  <c r="GM90" i="1"/>
  <c r="GN90" i="1"/>
  <c r="CB101" i="1" s="1"/>
  <c r="GM98" i="1"/>
  <c r="GO98" i="1"/>
  <c r="GM140" i="1"/>
  <c r="GN140" i="1"/>
  <c r="GM148" i="1"/>
  <c r="GN148" i="1"/>
  <c r="GM168" i="1"/>
  <c r="GN168" i="1"/>
  <c r="W25" i="5"/>
  <c r="I25" i="5"/>
  <c r="DV51" i="1"/>
  <c r="W39" i="5"/>
  <c r="I39" i="5"/>
  <c r="W61" i="5"/>
  <c r="I61" i="5"/>
  <c r="W90" i="5"/>
  <c r="I90" i="5"/>
  <c r="W118" i="5"/>
  <c r="I118" i="5"/>
  <c r="W154" i="5"/>
  <c r="I154" i="5"/>
  <c r="DV101" i="1"/>
  <c r="W168" i="5"/>
  <c r="I168" i="5"/>
  <c r="W182" i="5"/>
  <c r="I182" i="5"/>
  <c r="W190" i="5"/>
  <c r="I190" i="5"/>
  <c r="I201" i="5"/>
  <c r="W201" i="5"/>
  <c r="W226" i="5"/>
  <c r="I226" i="5"/>
  <c r="W233" i="5"/>
  <c r="I233" i="5"/>
  <c r="W248" i="5"/>
  <c r="I248" i="5"/>
  <c r="W255" i="5"/>
  <c r="I255" i="5"/>
  <c r="W270" i="5"/>
  <c r="I270" i="5"/>
  <c r="W284" i="5"/>
  <c r="I284" i="5"/>
  <c r="W292" i="5"/>
  <c r="I292" i="5"/>
  <c r="V303" i="5"/>
  <c r="H414" i="5" s="1"/>
  <c r="H303" i="5"/>
  <c r="CY165" i="1"/>
  <c r="X165" i="1" s="1"/>
  <c r="CZ165" i="1"/>
  <c r="Y165" i="1" s="1"/>
  <c r="V308" i="5"/>
  <c r="H308" i="5"/>
  <c r="CY167" i="1"/>
  <c r="X167" i="1" s="1"/>
  <c r="AA308" i="5" s="1"/>
  <c r="CZ167" i="1"/>
  <c r="Y167" i="1" s="1"/>
  <c r="AB308" i="5" s="1"/>
  <c r="O271" i="10"/>
  <c r="F140" i="9" s="1"/>
  <c r="E140" i="9"/>
  <c r="F319" i="5"/>
  <c r="CR171" i="1"/>
  <c r="Q171" i="1" s="1"/>
  <c r="AB171" i="1"/>
  <c r="E319" i="5" s="1"/>
  <c r="F326" i="5"/>
  <c r="CR173" i="1"/>
  <c r="Q173" i="1" s="1"/>
  <c r="AB173" i="1"/>
  <c r="E326" i="5" s="1"/>
  <c r="F334" i="5"/>
  <c r="CR175" i="1"/>
  <c r="Q175" i="1" s="1"/>
  <c r="AB175" i="1"/>
  <c r="E334" i="5" s="1"/>
  <c r="F342" i="5"/>
  <c r="CR177" i="1"/>
  <c r="Q177" i="1" s="1"/>
  <c r="AB177" i="1"/>
  <c r="E342" i="5" s="1"/>
  <c r="F357" i="5"/>
  <c r="CR213" i="1"/>
  <c r="Q213" i="1" s="1"/>
  <c r="AB213" i="1"/>
  <c r="E357" i="5" s="1"/>
  <c r="F361" i="5"/>
  <c r="CR215" i="1"/>
  <c r="Q215" i="1" s="1"/>
  <c r="AB215" i="1"/>
  <c r="E361" i="5" s="1"/>
  <c r="F365" i="5"/>
  <c r="CR217" i="1"/>
  <c r="Q217" i="1" s="1"/>
  <c r="AB217" i="1"/>
  <c r="E365" i="5" s="1"/>
  <c r="H369" i="5"/>
  <c r="V369" i="5"/>
  <c r="CY219" i="1"/>
  <c r="X219" i="1" s="1"/>
  <c r="CZ219" i="1"/>
  <c r="Y219" i="1" s="1"/>
  <c r="V380" i="5"/>
  <c r="H380" i="5"/>
  <c r="DX265" i="1"/>
  <c r="CY255" i="1"/>
  <c r="X255" i="1" s="1"/>
  <c r="CZ255" i="1"/>
  <c r="Y255" i="1" s="1"/>
  <c r="O311" i="10"/>
  <c r="F180" i="9" s="1"/>
  <c r="E180" i="9"/>
  <c r="V392" i="5"/>
  <c r="H392" i="5"/>
  <c r="CY259" i="1"/>
  <c r="X259" i="1" s="1"/>
  <c r="AA392" i="5" s="1"/>
  <c r="CZ259" i="1"/>
  <c r="Y259" i="1" s="1"/>
  <c r="AB392" i="5" s="1"/>
  <c r="H396" i="5"/>
  <c r="V396" i="5"/>
  <c r="CY261" i="1"/>
  <c r="X261" i="1" s="1"/>
  <c r="AA396" i="5" s="1"/>
  <c r="CZ261" i="1"/>
  <c r="Y261" i="1" s="1"/>
  <c r="AB396" i="5" s="1"/>
  <c r="O318" i="10"/>
  <c r="F186" i="9" s="1"/>
  <c r="E186" i="9"/>
  <c r="K32" i="5"/>
  <c r="Y32" i="5"/>
  <c r="K414" i="5" s="1"/>
  <c r="K76" i="5"/>
  <c r="Y76" i="5"/>
  <c r="K132" i="5"/>
  <c r="Y132" i="5"/>
  <c r="K175" i="5"/>
  <c r="Y175" i="5"/>
  <c r="AY51" i="1"/>
  <c r="CH28" i="1"/>
  <c r="P28" i="1"/>
  <c r="F54" i="1"/>
  <c r="AV101" i="1"/>
  <c r="CE82" i="1"/>
  <c r="AW101" i="1"/>
  <c r="CF82" i="1"/>
  <c r="X101" i="1"/>
  <c r="AK82" i="1"/>
  <c r="GM172" i="1"/>
  <c r="GN172" i="1"/>
  <c r="GM218" i="1"/>
  <c r="GN218" i="1"/>
  <c r="CB221" i="1" s="1"/>
  <c r="GM260" i="1"/>
  <c r="GN260" i="1"/>
  <c r="T51" i="1"/>
  <c r="AG28" i="1"/>
  <c r="T265" i="1"/>
  <c r="AG252" i="1"/>
  <c r="U179" i="1"/>
  <c r="AH132" i="1"/>
  <c r="V221" i="1"/>
  <c r="AI210" i="1"/>
  <c r="W101" i="1"/>
  <c r="AJ82" i="1"/>
  <c r="AO360" i="1"/>
  <c r="AO22" i="1"/>
  <c r="F298" i="1"/>
  <c r="AP28" i="1"/>
  <c r="F60" i="1"/>
  <c r="AP252" i="1"/>
  <c r="F274" i="1"/>
  <c r="AX265" i="1"/>
  <c r="CG252" i="1"/>
  <c r="DT331" i="1"/>
  <c r="GM329" i="1"/>
  <c r="FS331" i="1" s="1"/>
  <c r="GP329" i="1"/>
  <c r="FV331" i="1" s="1"/>
  <c r="DL221" i="1"/>
  <c r="DY210" i="1"/>
  <c r="DZ101" i="1"/>
  <c r="CZ164" i="1"/>
  <c r="Y164" i="1" s="1"/>
  <c r="AL179" i="1" s="1"/>
  <c r="GM174" i="1"/>
  <c r="GN174" i="1"/>
  <c r="P221" i="1"/>
  <c r="CF221" i="1"/>
  <c r="CH221" i="1"/>
  <c r="CE221" i="1"/>
  <c r="AC210" i="1"/>
  <c r="Q221" i="1"/>
  <c r="AD210" i="1"/>
  <c r="P265" i="1"/>
  <c r="CF265" i="1"/>
  <c r="CH265" i="1"/>
  <c r="CE265" i="1"/>
  <c r="AC252" i="1"/>
  <c r="Q265" i="1"/>
  <c r="AD252" i="1"/>
  <c r="AL265" i="1"/>
  <c r="GM258" i="1"/>
  <c r="GN258" i="1"/>
  <c r="GP328" i="1"/>
  <c r="CD331" i="1" s="1"/>
  <c r="AB331" i="1"/>
  <c r="GM328" i="1"/>
  <c r="CA331" i="1" s="1"/>
  <c r="Y331" i="1"/>
  <c r="AL325" i="1"/>
  <c r="X331" i="1"/>
  <c r="AK325" i="1"/>
  <c r="T101" i="1"/>
  <c r="AG82" i="1"/>
  <c r="U51" i="1"/>
  <c r="AH28" i="1"/>
  <c r="U265" i="1"/>
  <c r="AH252" i="1"/>
  <c r="V179" i="1"/>
  <c r="AI132" i="1"/>
  <c r="W221" i="1"/>
  <c r="AJ210" i="1"/>
  <c r="Y51" i="1"/>
  <c r="AL28" i="1"/>
  <c r="AZ331" i="1"/>
  <c r="CI325" i="1"/>
  <c r="AQ325" i="1"/>
  <c r="F341" i="1"/>
  <c r="BA101" i="1"/>
  <c r="CJ82" i="1"/>
  <c r="BA221" i="1"/>
  <c r="CJ210" i="1"/>
  <c r="AU22" i="1"/>
  <c r="F313" i="1"/>
  <c r="BB18" i="1"/>
  <c r="F373" i="1"/>
  <c r="DH51" i="1"/>
  <c r="FW51" i="1"/>
  <c r="FX51" i="1"/>
  <c r="FZ51" i="1"/>
  <c r="DU28" i="1"/>
  <c r="CP35" i="1"/>
  <c r="O35" i="1" s="1"/>
  <c r="CP39" i="1"/>
  <c r="O39" i="1" s="1"/>
  <c r="CP43" i="1"/>
  <c r="O43" i="1" s="1"/>
  <c r="CP47" i="1"/>
  <c r="O47" i="1" s="1"/>
  <c r="DH101" i="1"/>
  <c r="FW101" i="1"/>
  <c r="FX101" i="1"/>
  <c r="FZ101" i="1"/>
  <c r="DU82" i="1"/>
  <c r="CP89" i="1"/>
  <c r="O89" i="1" s="1"/>
  <c r="CP93" i="1"/>
  <c r="O93" i="1" s="1"/>
  <c r="CP97" i="1"/>
  <c r="O97" i="1" s="1"/>
  <c r="DH179" i="1"/>
  <c r="FW179" i="1"/>
  <c r="FX179" i="1"/>
  <c r="FZ179" i="1"/>
  <c r="DU132" i="1"/>
  <c r="CP139" i="1"/>
  <c r="O139" i="1" s="1"/>
  <c r="CP143" i="1"/>
  <c r="O143" i="1" s="1"/>
  <c r="CP147" i="1"/>
  <c r="O147" i="1" s="1"/>
  <c r="CP151" i="1"/>
  <c r="O151" i="1" s="1"/>
  <c r="CP155" i="1"/>
  <c r="O155" i="1" s="1"/>
  <c r="CP159" i="1"/>
  <c r="O159" i="1" s="1"/>
  <c r="CP163" i="1"/>
  <c r="O163" i="1" s="1"/>
  <c r="CP169" i="1"/>
  <c r="O169" i="1" s="1"/>
  <c r="DH265" i="1"/>
  <c r="FW265" i="1"/>
  <c r="FX265" i="1"/>
  <c r="FZ265" i="1"/>
  <c r="DU252" i="1"/>
  <c r="CP257" i="1"/>
  <c r="O257" i="1" s="1"/>
  <c r="CP259" i="1"/>
  <c r="O259" i="1" s="1"/>
  <c r="CP263" i="1"/>
  <c r="O263" i="1" s="1"/>
  <c r="DJ51" i="1"/>
  <c r="DW28" i="1"/>
  <c r="I415" i="5"/>
  <c r="I149" i="5"/>
  <c r="DJ179" i="1"/>
  <c r="DW132" i="1"/>
  <c r="I352" i="5"/>
  <c r="DJ265" i="1"/>
  <c r="DW252" i="1"/>
  <c r="I410" i="5"/>
  <c r="DL179" i="1"/>
  <c r="DY132" i="1"/>
  <c r="Y190" i="5"/>
  <c r="K190" i="5"/>
  <c r="K201" i="5"/>
  <c r="Y201" i="5"/>
  <c r="K209" i="5" s="1"/>
  <c r="DZ179" i="1"/>
  <c r="K351" i="5"/>
  <c r="Y369" i="5"/>
  <c r="K369" i="5"/>
  <c r="K396" i="5"/>
  <c r="Y396" i="5"/>
  <c r="K409" i="5" s="1"/>
  <c r="Z39" i="5"/>
  <c r="K40" i="5"/>
  <c r="Z90" i="5"/>
  <c r="K91" i="5"/>
  <c r="Z154" i="5"/>
  <c r="K155" i="5"/>
  <c r="EA101" i="1"/>
  <c r="Z182" i="5"/>
  <c r="K183" i="5"/>
  <c r="Z215" i="5"/>
  <c r="K352" i="5" s="1"/>
  <c r="K216" i="5"/>
  <c r="EA179" i="1"/>
  <c r="Z237" i="5"/>
  <c r="K238" i="5"/>
  <c r="Z259" i="5"/>
  <c r="K260" i="5"/>
  <c r="Z284" i="5"/>
  <c r="K285" i="5"/>
  <c r="Z308" i="5"/>
  <c r="K309" i="5"/>
  <c r="Z334" i="5"/>
  <c r="K335" i="5"/>
  <c r="Z365" i="5"/>
  <c r="K366" i="5"/>
  <c r="Z392" i="5"/>
  <c r="K393" i="5"/>
  <c r="DQ51" i="1"/>
  <c r="ED28" i="1"/>
  <c r="DO101" i="1"/>
  <c r="EB82" i="1"/>
  <c r="DP51" i="1"/>
  <c r="EC28" i="1"/>
  <c r="DP101" i="1"/>
  <c r="EC82" i="1"/>
  <c r="EH325" i="1"/>
  <c r="P340" i="1"/>
  <c r="V17" i="2" s="1"/>
  <c r="ER51" i="1"/>
  <c r="GA28" i="1"/>
  <c r="EI294" i="1"/>
  <c r="P61" i="1"/>
  <c r="EI28" i="1"/>
  <c r="ER101" i="1"/>
  <c r="GA82" i="1"/>
  <c r="P111" i="1"/>
  <c r="EI82" i="1"/>
  <c r="ER179" i="1"/>
  <c r="GA132" i="1"/>
  <c r="P189" i="1"/>
  <c r="EI132" i="1"/>
  <c r="ER221" i="1"/>
  <c r="GA210" i="1"/>
  <c r="P231" i="1"/>
  <c r="EI210" i="1"/>
  <c r="EL325" i="1"/>
  <c r="P349" i="1"/>
  <c r="U17" i="2" s="1"/>
  <c r="EM294" i="1"/>
  <c r="P70" i="1"/>
  <c r="EM28" i="1"/>
  <c r="P120" i="1"/>
  <c r="EM82" i="1"/>
  <c r="P198" i="1"/>
  <c r="EM132" i="1"/>
  <c r="DZ221" i="1"/>
  <c r="K374" i="5"/>
  <c r="DO51" i="1"/>
  <c r="EB28" i="1"/>
  <c r="EB252" i="1"/>
  <c r="DO265" i="1"/>
  <c r="P355" i="1"/>
  <c r="DO325" i="1"/>
  <c r="DP325" i="1"/>
  <c r="P356" i="1"/>
  <c r="EH22" i="1"/>
  <c r="P303" i="1"/>
  <c r="V16" i="2" s="1"/>
  <c r="V19" i="2" s="1"/>
  <c r="EH360" i="1"/>
  <c r="ER265" i="1"/>
  <c r="GA252" i="1"/>
  <c r="ES51" i="1"/>
  <c r="GB28" i="1"/>
  <c r="ES179" i="1"/>
  <c r="GB132" i="1"/>
  <c r="ES265" i="1"/>
  <c r="GB252" i="1"/>
  <c r="ES325" i="1"/>
  <c r="P351" i="1"/>
  <c r="EL252" i="1"/>
  <c r="P283" i="1"/>
  <c r="P240" i="1"/>
  <c r="EM210" i="1"/>
  <c r="EU18" i="1"/>
  <c r="P376" i="1"/>
  <c r="E98" i="9" l="1"/>
  <c r="E188" i="9"/>
  <c r="E127" i="9"/>
  <c r="DG101" i="1"/>
  <c r="DT82" i="1"/>
  <c r="P313" i="1"/>
  <c r="EM22" i="1"/>
  <c r="ER132" i="1"/>
  <c r="P190" i="1"/>
  <c r="G388" i="5"/>
  <c r="T388" i="5"/>
  <c r="GN257" i="1"/>
  <c r="GM257" i="1"/>
  <c r="EN265" i="1"/>
  <c r="FW252" i="1"/>
  <c r="T284" i="5"/>
  <c r="G284" i="5"/>
  <c r="GM159" i="1"/>
  <c r="GN159" i="1"/>
  <c r="T259" i="5"/>
  <c r="G259" i="5"/>
  <c r="GM151" i="1"/>
  <c r="GN151" i="1"/>
  <c r="EO179" i="1"/>
  <c r="FX132" i="1"/>
  <c r="DH132" i="1"/>
  <c r="P182" i="1"/>
  <c r="EO101" i="1"/>
  <c r="FX82" i="1"/>
  <c r="T90" i="5"/>
  <c r="G90" i="5"/>
  <c r="GO43" i="1"/>
  <c r="GM43" i="1"/>
  <c r="EQ51" i="1"/>
  <c r="FZ28" i="1"/>
  <c r="BA82" i="1"/>
  <c r="F121" i="1"/>
  <c r="AZ325" i="1"/>
  <c r="F342" i="1"/>
  <c r="W210" i="1"/>
  <c r="F245" i="1"/>
  <c r="V132" i="1"/>
  <c r="F202" i="1"/>
  <c r="U294" i="1"/>
  <c r="U28" i="1"/>
  <c r="F73" i="1"/>
  <c r="F356" i="1"/>
  <c r="X325" i="1"/>
  <c r="Y325" i="1"/>
  <c r="F357" i="1"/>
  <c r="P210" i="1"/>
  <c r="F224" i="1"/>
  <c r="EH18" i="1"/>
  <c r="P369" i="1"/>
  <c r="DO294" i="1"/>
  <c r="P75" i="1"/>
  <c r="DO28" i="1"/>
  <c r="DM221" i="1"/>
  <c r="DZ210" i="1"/>
  <c r="EI360" i="1"/>
  <c r="P304" i="1"/>
  <c r="EI22" i="1"/>
  <c r="ER294" i="1"/>
  <c r="ER28" i="1"/>
  <c r="P62" i="1"/>
  <c r="DP82" i="1"/>
  <c r="P126" i="1"/>
  <c r="DP28" i="1"/>
  <c r="P76" i="1"/>
  <c r="P125" i="1"/>
  <c r="DO82" i="1"/>
  <c r="P77" i="1"/>
  <c r="DQ28" i="1"/>
  <c r="DN101" i="1"/>
  <c r="EA82" i="1"/>
  <c r="K210" i="5"/>
  <c r="DM179" i="1"/>
  <c r="DZ132" i="1"/>
  <c r="DL132" i="1"/>
  <c r="P200" i="1"/>
  <c r="DJ132" i="1"/>
  <c r="P193" i="1"/>
  <c r="DJ294" i="1"/>
  <c r="DJ28" i="1"/>
  <c r="P65" i="1"/>
  <c r="T392" i="5"/>
  <c r="G392" i="5"/>
  <c r="GM259" i="1"/>
  <c r="GN259" i="1"/>
  <c r="EO265" i="1"/>
  <c r="FX252" i="1"/>
  <c r="DH252" i="1"/>
  <c r="P268" i="1"/>
  <c r="T296" i="5"/>
  <c r="G296" i="5"/>
  <c r="GM163" i="1"/>
  <c r="GN163" i="1"/>
  <c r="T270" i="5"/>
  <c r="G270" i="5"/>
  <c r="GM155" i="1"/>
  <c r="GN155" i="1"/>
  <c r="T248" i="5"/>
  <c r="G248" i="5"/>
  <c r="GM147" i="1"/>
  <c r="GN147" i="1"/>
  <c r="T226" i="5"/>
  <c r="G226" i="5"/>
  <c r="GM139" i="1"/>
  <c r="GN139" i="1"/>
  <c r="EQ179" i="1"/>
  <c r="FZ132" i="1"/>
  <c r="EN179" i="1"/>
  <c r="FW132" i="1"/>
  <c r="T194" i="5"/>
  <c r="G194" i="5"/>
  <c r="GO97" i="1"/>
  <c r="GM97" i="1"/>
  <c r="T168" i="5"/>
  <c r="G168" i="5"/>
  <c r="GO89" i="1"/>
  <c r="GM89" i="1"/>
  <c r="EQ101" i="1"/>
  <c r="FZ82" i="1"/>
  <c r="EN101" i="1"/>
  <c r="FW82" i="1"/>
  <c r="T118" i="5"/>
  <c r="G118" i="5"/>
  <c r="GM47" i="1"/>
  <c r="GN47" i="1"/>
  <c r="T61" i="5"/>
  <c r="G61" i="5"/>
  <c r="GM39" i="1"/>
  <c r="GN39" i="1"/>
  <c r="EO51" i="1"/>
  <c r="FX28" i="1"/>
  <c r="DH294" i="1"/>
  <c r="DH28" i="1"/>
  <c r="P54" i="1"/>
  <c r="AR331" i="1"/>
  <c r="CA325" i="1"/>
  <c r="AU331" i="1"/>
  <c r="CD325" i="1"/>
  <c r="AY265" i="1"/>
  <c r="CH252" i="1"/>
  <c r="P252" i="1"/>
  <c r="F268" i="1"/>
  <c r="Q210" i="1"/>
  <c r="F233" i="1"/>
  <c r="AV221" i="1"/>
  <c r="CE210" i="1"/>
  <c r="AW221" i="1"/>
  <c r="CF210" i="1"/>
  <c r="Y179" i="1"/>
  <c r="AL132" i="1"/>
  <c r="DZ82" i="1"/>
  <c r="DM101" i="1"/>
  <c r="DL210" i="1"/>
  <c r="P242" i="1"/>
  <c r="EJ331" i="1"/>
  <c r="FS325" i="1"/>
  <c r="AS221" i="1"/>
  <c r="CB210" i="1"/>
  <c r="P294" i="1"/>
  <c r="AY28" i="1"/>
  <c r="F59" i="1"/>
  <c r="AA380" i="5"/>
  <c r="EC265" i="1"/>
  <c r="AB369" i="5"/>
  <c r="ED221" i="1"/>
  <c r="I361" i="5"/>
  <c r="W361" i="5"/>
  <c r="CP215" i="1"/>
  <c r="O215" i="1" s="1"/>
  <c r="W342" i="5"/>
  <c r="I342" i="5"/>
  <c r="CP177" i="1"/>
  <c r="O177" i="1" s="1"/>
  <c r="I326" i="5"/>
  <c r="W326" i="5"/>
  <c r="CP173" i="1"/>
  <c r="O173" i="1" s="1"/>
  <c r="AA303" i="5"/>
  <c r="EC179" i="1"/>
  <c r="DI51" i="1"/>
  <c r="DV28" i="1"/>
  <c r="I148" i="5"/>
  <c r="GN164" i="1"/>
  <c r="CB51" i="1"/>
  <c r="O51" i="1"/>
  <c r="AB28" i="1"/>
  <c r="EP210" i="1"/>
  <c r="P228" i="1"/>
  <c r="EP132" i="1"/>
  <c r="P186" i="1"/>
  <c r="EP82" i="1"/>
  <c r="P108" i="1"/>
  <c r="EP294" i="1"/>
  <c r="EP28" i="1"/>
  <c r="P58" i="1"/>
  <c r="ER325" i="1"/>
  <c r="P342" i="1"/>
  <c r="P203" i="1"/>
  <c r="DO132" i="1"/>
  <c r="P127" i="1"/>
  <c r="DQ82" i="1"/>
  <c r="DN221" i="1"/>
  <c r="EA210" i="1"/>
  <c r="K375" i="5"/>
  <c r="K148" i="5"/>
  <c r="DJ210" i="1"/>
  <c r="P235" i="1"/>
  <c r="T369" i="5"/>
  <c r="G369" i="5"/>
  <c r="GN219" i="1"/>
  <c r="FT221" i="1" s="1"/>
  <c r="GM219" i="1"/>
  <c r="EQ221" i="1"/>
  <c r="FZ210" i="1"/>
  <c r="EN221" i="1"/>
  <c r="FW210" i="1"/>
  <c r="H351" i="5"/>
  <c r="P116" i="1"/>
  <c r="DK82" i="1"/>
  <c r="P66" i="1"/>
  <c r="DK28" i="1"/>
  <c r="AW331" i="1"/>
  <c r="CF325" i="1"/>
  <c r="AV331" i="1"/>
  <c r="CE325" i="1"/>
  <c r="S252" i="1"/>
  <c r="F280" i="1"/>
  <c r="CB265" i="1"/>
  <c r="O265" i="1"/>
  <c r="AB252" i="1"/>
  <c r="S210" i="1"/>
  <c r="F236" i="1"/>
  <c r="O221" i="1"/>
  <c r="AB210" i="1"/>
  <c r="S132" i="1"/>
  <c r="F194" i="1"/>
  <c r="S294" i="1"/>
  <c r="EN331" i="1"/>
  <c r="FW325" i="1"/>
  <c r="EQ331" i="1"/>
  <c r="FZ325" i="1"/>
  <c r="DH325" i="1"/>
  <c r="P334" i="1"/>
  <c r="T277" i="5"/>
  <c r="G277" i="5"/>
  <c r="GN157" i="1"/>
  <c r="GM157" i="1"/>
  <c r="T244" i="5"/>
  <c r="G244" i="5"/>
  <c r="GN145" i="1"/>
  <c r="GM145" i="1"/>
  <c r="G175" i="5"/>
  <c r="T175" i="5"/>
  <c r="GN91" i="1"/>
  <c r="FT101" i="1" s="1"/>
  <c r="GM91" i="1"/>
  <c r="G132" i="5"/>
  <c r="T132" i="5"/>
  <c r="GM49" i="1"/>
  <c r="GO49" i="1"/>
  <c r="G76" i="5"/>
  <c r="T76" i="5"/>
  <c r="GM41" i="1"/>
  <c r="GO41" i="1"/>
  <c r="G32" i="5"/>
  <c r="T32" i="5"/>
  <c r="GN33" i="1"/>
  <c r="GM33" i="1"/>
  <c r="Q132" i="1"/>
  <c r="F191" i="1"/>
  <c r="Q294" i="1"/>
  <c r="AV179" i="1"/>
  <c r="CE132" i="1"/>
  <c r="AW179" i="1"/>
  <c r="CF132" i="1"/>
  <c r="W380" i="5"/>
  <c r="I380" i="5"/>
  <c r="DV265" i="1"/>
  <c r="CP255" i="1"/>
  <c r="O255" i="1" s="1"/>
  <c r="DK221" i="1"/>
  <c r="DK294" i="1" s="1"/>
  <c r="DX210" i="1"/>
  <c r="H374" i="5"/>
  <c r="W308" i="5"/>
  <c r="I414" i="5" s="1"/>
  <c r="I308" i="5"/>
  <c r="CP167" i="1"/>
  <c r="O167" i="1" s="1"/>
  <c r="DV179" i="1"/>
  <c r="CB179" i="1"/>
  <c r="O179" i="1"/>
  <c r="AB132" i="1"/>
  <c r="CA101" i="1"/>
  <c r="P285" i="1"/>
  <c r="ES252" i="1"/>
  <c r="P199" i="1"/>
  <c r="ES132" i="1"/>
  <c r="P71" i="1"/>
  <c r="ES294" i="1"/>
  <c r="ES28" i="1"/>
  <c r="ER252" i="1"/>
  <c r="P276" i="1"/>
  <c r="P289" i="1"/>
  <c r="DO252" i="1"/>
  <c r="ER210" i="1"/>
  <c r="P232" i="1"/>
  <c r="ER82" i="1"/>
  <c r="P112" i="1"/>
  <c r="DN179" i="1"/>
  <c r="EA132" i="1"/>
  <c r="DJ252" i="1"/>
  <c r="P279" i="1"/>
  <c r="T404" i="5"/>
  <c r="G404" i="5"/>
  <c r="GM263" i="1"/>
  <c r="GN263" i="1"/>
  <c r="EQ265" i="1"/>
  <c r="FZ252" i="1"/>
  <c r="T315" i="5"/>
  <c r="G315" i="5"/>
  <c r="GN169" i="1"/>
  <c r="GM169" i="1"/>
  <c r="T237" i="5"/>
  <c r="G237" i="5"/>
  <c r="GM143" i="1"/>
  <c r="GN143" i="1"/>
  <c r="T182" i="5"/>
  <c r="G182" i="5"/>
  <c r="GO93" i="1"/>
  <c r="GM93" i="1"/>
  <c r="DH82" i="1"/>
  <c r="P104" i="1"/>
  <c r="T39" i="5"/>
  <c r="G39" i="5"/>
  <c r="GM35" i="1"/>
  <c r="FS51" i="1" s="1"/>
  <c r="GN35" i="1"/>
  <c r="EN51" i="1"/>
  <c r="FW28" i="1"/>
  <c r="BA210" i="1"/>
  <c r="F241" i="1"/>
  <c r="Y294" i="1"/>
  <c r="Y28" i="1"/>
  <c r="F77" i="1"/>
  <c r="U252" i="1"/>
  <c r="F287" i="1"/>
  <c r="T82" i="1"/>
  <c r="F122" i="1"/>
  <c r="O331" i="1"/>
  <c r="AB325" i="1"/>
  <c r="Y265" i="1"/>
  <c r="AL252" i="1"/>
  <c r="Q252" i="1"/>
  <c r="F277" i="1"/>
  <c r="AV265" i="1"/>
  <c r="CE252" i="1"/>
  <c r="AW265" i="1"/>
  <c r="CF252" i="1"/>
  <c r="AY221" i="1"/>
  <c r="CH210" i="1"/>
  <c r="EM331" i="1"/>
  <c r="FV325" i="1"/>
  <c r="DG331" i="1"/>
  <c r="DT325" i="1"/>
  <c r="AX252" i="1"/>
  <c r="F272" i="1"/>
  <c r="AX294" i="1"/>
  <c r="AO18" i="1"/>
  <c r="F364" i="1"/>
  <c r="W82" i="1"/>
  <c r="F125" i="1"/>
  <c r="V210" i="1"/>
  <c r="F244" i="1"/>
  <c r="U132" i="1"/>
  <c r="F201" i="1"/>
  <c r="T252" i="1"/>
  <c r="F286" i="1"/>
  <c r="T294" i="1"/>
  <c r="T28" i="1"/>
  <c r="F72" i="1"/>
  <c r="X82" i="1"/>
  <c r="F126" i="1"/>
  <c r="AW82" i="1"/>
  <c r="F107" i="1"/>
  <c r="AV82" i="1"/>
  <c r="F106" i="1"/>
  <c r="AB380" i="5"/>
  <c r="ED265" i="1"/>
  <c r="DK265" i="1"/>
  <c r="DX252" i="1"/>
  <c r="H409" i="5"/>
  <c r="AA369" i="5"/>
  <c r="EC221" i="1"/>
  <c r="W365" i="5"/>
  <c r="I365" i="5"/>
  <c r="CP217" i="1"/>
  <c r="O217" i="1" s="1"/>
  <c r="W357" i="5"/>
  <c r="I357" i="5"/>
  <c r="DV221" i="1"/>
  <c r="CP213" i="1"/>
  <c r="O213" i="1" s="1"/>
  <c r="W334" i="5"/>
  <c r="I334" i="5"/>
  <c r="CP175" i="1"/>
  <c r="O175" i="1" s="1"/>
  <c r="W319" i="5"/>
  <c r="I351" i="5" s="1"/>
  <c r="I319" i="5"/>
  <c r="CP171" i="1"/>
  <c r="O171" i="1" s="1"/>
  <c r="AB303" i="5"/>
  <c r="ED179" i="1"/>
  <c r="DI101" i="1"/>
  <c r="DV82" i="1"/>
  <c r="I209" i="5"/>
  <c r="AS101" i="1"/>
  <c r="CB82" i="1"/>
  <c r="CC51" i="1"/>
  <c r="GM164" i="1"/>
  <c r="CA51" i="1"/>
  <c r="ET18" i="1"/>
  <c r="P373" i="1"/>
  <c r="P241" i="1"/>
  <c r="ES210" i="1"/>
  <c r="P121" i="1"/>
  <c r="ES82" i="1"/>
  <c r="P245" i="1"/>
  <c r="DO210" i="1"/>
  <c r="DZ252" i="1"/>
  <c r="DM265" i="1"/>
  <c r="DM294" i="1" s="1"/>
  <c r="DN265" i="1"/>
  <c r="EA252" i="1"/>
  <c r="K410" i="5"/>
  <c r="DN51" i="1"/>
  <c r="EA28" i="1"/>
  <c r="K415" i="5"/>
  <c r="K149" i="5"/>
  <c r="DL82" i="1"/>
  <c r="P122" i="1"/>
  <c r="DJ82" i="1"/>
  <c r="P115" i="1"/>
  <c r="EO221" i="1"/>
  <c r="FX210" i="1"/>
  <c r="DH210" i="1"/>
  <c r="P224" i="1"/>
  <c r="T215" i="5"/>
  <c r="G215" i="5"/>
  <c r="DT179" i="1"/>
  <c r="GM135" i="1"/>
  <c r="GN135" i="1"/>
  <c r="BC18" i="1"/>
  <c r="F376" i="1"/>
  <c r="BA252" i="1"/>
  <c r="F285" i="1"/>
  <c r="BA132" i="1"/>
  <c r="F199" i="1"/>
  <c r="BA294" i="1"/>
  <c r="BA28" i="1"/>
  <c r="F71" i="1"/>
  <c r="AX325" i="1"/>
  <c r="F338" i="1"/>
  <c r="Y82" i="1"/>
  <c r="F127" i="1"/>
  <c r="W252" i="1"/>
  <c r="F289" i="1"/>
  <c r="W294" i="1"/>
  <c r="W28" i="1"/>
  <c r="F75" i="1"/>
  <c r="V82" i="1"/>
  <c r="F124" i="1"/>
  <c r="U210" i="1"/>
  <c r="F243" i="1"/>
  <c r="T132" i="1"/>
  <c r="F200" i="1"/>
  <c r="S325" i="1"/>
  <c r="F346" i="1"/>
  <c r="J17" i="2" s="1"/>
  <c r="AY331" i="1"/>
  <c r="CH325" i="1"/>
  <c r="P325" i="1"/>
  <c r="F334" i="1"/>
  <c r="X265" i="1"/>
  <c r="AK252" i="1"/>
  <c r="CA265" i="1"/>
  <c r="CA221" i="1"/>
  <c r="AP221" i="1"/>
  <c r="CI221" i="1"/>
  <c r="BY210" i="1"/>
  <c r="X179" i="1"/>
  <c r="AK132" i="1"/>
  <c r="DL252" i="1"/>
  <c r="P286" i="1"/>
  <c r="DL294" i="1"/>
  <c r="DL28" i="1"/>
  <c r="P72" i="1"/>
  <c r="EO331" i="1"/>
  <c r="FX325" i="1"/>
  <c r="T303" i="5"/>
  <c r="G303" i="5"/>
  <c r="GN165" i="1"/>
  <c r="GM165" i="1"/>
  <c r="T266" i="5"/>
  <c r="G266" i="5"/>
  <c r="GN153" i="1"/>
  <c r="GM153" i="1"/>
  <c r="T222" i="5"/>
  <c r="G222" i="5"/>
  <c r="GN137" i="1"/>
  <c r="GM137" i="1"/>
  <c r="T161" i="5"/>
  <c r="G209" i="5" s="1"/>
  <c r="G161" i="5"/>
  <c r="GM87" i="1"/>
  <c r="FS101" i="1" s="1"/>
  <c r="GO87" i="1"/>
  <c r="T104" i="5"/>
  <c r="G104" i="5"/>
  <c r="GM45" i="1"/>
  <c r="GO45" i="1"/>
  <c r="T46" i="5"/>
  <c r="G46" i="5"/>
  <c r="GN37" i="1"/>
  <c r="GM37" i="1"/>
  <c r="AQ18" i="1"/>
  <c r="F370" i="1"/>
  <c r="AZ252" i="1"/>
  <c r="F276" i="1"/>
  <c r="AZ28" i="1"/>
  <c r="F62" i="1"/>
  <c r="W132" i="1"/>
  <c r="F203" i="1"/>
  <c r="V252" i="1"/>
  <c r="F288" i="1"/>
  <c r="V294" i="1"/>
  <c r="V28" i="1"/>
  <c r="F74" i="1"/>
  <c r="U82" i="1"/>
  <c r="F123" i="1"/>
  <c r="T210" i="1"/>
  <c r="F242" i="1"/>
  <c r="AY179" i="1"/>
  <c r="CH132" i="1"/>
  <c r="P132" i="1"/>
  <c r="F182" i="1"/>
  <c r="AY82" i="1"/>
  <c r="F109" i="1"/>
  <c r="X28" i="1"/>
  <c r="F76" i="1"/>
  <c r="AW294" i="1"/>
  <c r="AW28" i="1"/>
  <c r="F57" i="1"/>
  <c r="AV294" i="1"/>
  <c r="AV28" i="1"/>
  <c r="F56" i="1"/>
  <c r="I396" i="5"/>
  <c r="W396" i="5"/>
  <c r="CP261" i="1"/>
  <c r="O261" i="1" s="1"/>
  <c r="CA179" i="1"/>
  <c r="CC101" i="1"/>
  <c r="O101" i="1"/>
  <c r="AB82" i="1"/>
  <c r="X210" i="1"/>
  <c r="F246" i="1"/>
  <c r="P73" i="1"/>
  <c r="DM28" i="1"/>
  <c r="P194" i="1"/>
  <c r="DK132" i="1"/>
  <c r="FU101" i="1"/>
  <c r="FT51" i="1"/>
  <c r="DT51" i="1"/>
  <c r="G148" i="5"/>
  <c r="Y210" i="1"/>
  <c r="F247" i="1"/>
  <c r="R132" i="1"/>
  <c r="F193" i="1"/>
  <c r="R294" i="1"/>
  <c r="P316" i="1" l="1"/>
  <c r="DM360" i="1"/>
  <c r="DM22" i="1"/>
  <c r="EJ51" i="1"/>
  <c r="FS28" i="1"/>
  <c r="P309" i="1"/>
  <c r="DK360" i="1"/>
  <c r="DK22" i="1"/>
  <c r="EJ101" i="1"/>
  <c r="FS82" i="1"/>
  <c r="EL101" i="1"/>
  <c r="FU82" i="1"/>
  <c r="G396" i="5"/>
  <c r="T396" i="5"/>
  <c r="GN261" i="1"/>
  <c r="GM261" i="1"/>
  <c r="AW360" i="1"/>
  <c r="AW22" i="1"/>
  <c r="F300" i="1"/>
  <c r="X132" i="1"/>
  <c r="F204" i="1"/>
  <c r="AR221" i="1"/>
  <c r="CA210" i="1"/>
  <c r="W360" i="1"/>
  <c r="W22" i="1"/>
  <c r="F318" i="1"/>
  <c r="DG179" i="1"/>
  <c r="DT132" i="1"/>
  <c r="P227" i="1"/>
  <c r="EO210" i="1"/>
  <c r="DN28" i="1"/>
  <c r="P74" i="1"/>
  <c r="DN294" i="1"/>
  <c r="R360" i="1"/>
  <c r="R22" i="1"/>
  <c r="F308" i="1"/>
  <c r="EK51" i="1"/>
  <c r="FT28" i="1"/>
  <c r="O82" i="1"/>
  <c r="F103" i="1"/>
  <c r="AR179" i="1"/>
  <c r="CA132" i="1"/>
  <c r="AV360" i="1"/>
  <c r="AV22" i="1"/>
  <c r="F299" i="1"/>
  <c r="X294" i="1"/>
  <c r="AY132" i="1"/>
  <c r="F187" i="1"/>
  <c r="EO325" i="1"/>
  <c r="P337" i="1"/>
  <c r="AP210" i="1"/>
  <c r="F230" i="1"/>
  <c r="AP294" i="1"/>
  <c r="AR265" i="1"/>
  <c r="CA252" i="1"/>
  <c r="X252" i="1"/>
  <c r="F290" i="1"/>
  <c r="AY325" i="1"/>
  <c r="F339" i="1"/>
  <c r="BA360" i="1"/>
  <c r="BA22" i="1"/>
  <c r="F314" i="1"/>
  <c r="H16" i="2" s="1"/>
  <c r="DN252" i="1"/>
  <c r="P288" i="1"/>
  <c r="P113" i="1"/>
  <c r="DI82" i="1"/>
  <c r="T334" i="5"/>
  <c r="G334" i="5"/>
  <c r="GM175" i="1"/>
  <c r="GN175" i="1"/>
  <c r="DI221" i="1"/>
  <c r="DV210" i="1"/>
  <c r="I374" i="5"/>
  <c r="DP221" i="1"/>
  <c r="EC210" i="1"/>
  <c r="P280" i="1"/>
  <c r="DK252" i="1"/>
  <c r="AX360" i="1"/>
  <c r="AX22" i="1"/>
  <c r="F301" i="1"/>
  <c r="DG325" i="1"/>
  <c r="P333" i="1"/>
  <c r="P350" i="1"/>
  <c r="W17" i="2" s="1"/>
  <c r="X17" i="2" s="1"/>
  <c r="EM325" i="1"/>
  <c r="AY210" i="1"/>
  <c r="F229" i="1"/>
  <c r="AW252" i="1"/>
  <c r="F271" i="1"/>
  <c r="AV252" i="1"/>
  <c r="F270" i="1"/>
  <c r="Y252" i="1"/>
  <c r="F291" i="1"/>
  <c r="O325" i="1"/>
  <c r="F333" i="1"/>
  <c r="AR101" i="1"/>
  <c r="CA82" i="1"/>
  <c r="O132" i="1"/>
  <c r="F181" i="1"/>
  <c r="T308" i="5"/>
  <c r="G351" i="5" s="1"/>
  <c r="G308" i="5"/>
  <c r="GM167" i="1"/>
  <c r="GN167" i="1"/>
  <c r="T380" i="5"/>
  <c r="G409" i="5" s="1"/>
  <c r="G380" i="5"/>
  <c r="DT265" i="1"/>
  <c r="GM255" i="1"/>
  <c r="FS265" i="1" s="1"/>
  <c r="GN255" i="1"/>
  <c r="FT265" i="1" s="1"/>
  <c r="Q360" i="1"/>
  <c r="Q22" i="1"/>
  <c r="F306" i="1"/>
  <c r="EK101" i="1"/>
  <c r="FT82" i="1"/>
  <c r="P339" i="1"/>
  <c r="EQ325" i="1"/>
  <c r="EN325" i="1"/>
  <c r="P336" i="1"/>
  <c r="AS265" i="1"/>
  <c r="CB252" i="1"/>
  <c r="F336" i="1"/>
  <c r="AV325" i="1"/>
  <c r="AW325" i="1"/>
  <c r="F337" i="1"/>
  <c r="EP22" i="1"/>
  <c r="P301" i="1"/>
  <c r="EP360" i="1"/>
  <c r="O294" i="1"/>
  <c r="O28" i="1"/>
  <c r="F53" i="1"/>
  <c r="P63" i="1"/>
  <c r="DI28" i="1"/>
  <c r="T342" i="5"/>
  <c r="G342" i="5"/>
  <c r="GN177" i="1"/>
  <c r="GM177" i="1"/>
  <c r="DQ221" i="1"/>
  <c r="ED210" i="1"/>
  <c r="DP265" i="1"/>
  <c r="EC252" i="1"/>
  <c r="AY294" i="1"/>
  <c r="P123" i="1"/>
  <c r="DM82" i="1"/>
  <c r="DH360" i="1"/>
  <c r="DH22" i="1"/>
  <c r="P297" i="1"/>
  <c r="P57" i="1"/>
  <c r="EO294" i="1"/>
  <c r="EO28" i="1"/>
  <c r="EN82" i="1"/>
  <c r="P106" i="1"/>
  <c r="P109" i="1"/>
  <c r="EQ82" i="1"/>
  <c r="EN132" i="1"/>
  <c r="P184" i="1"/>
  <c r="P187" i="1"/>
  <c r="EQ132" i="1"/>
  <c r="P271" i="1"/>
  <c r="EO252" i="1"/>
  <c r="DN82" i="1"/>
  <c r="P124" i="1"/>
  <c r="EI18" i="1"/>
  <c r="P370" i="1"/>
  <c r="P243" i="1"/>
  <c r="DM210" i="1"/>
  <c r="U360" i="1"/>
  <c r="U22" i="1"/>
  <c r="F316" i="1"/>
  <c r="EM360" i="1"/>
  <c r="P103" i="1"/>
  <c r="DG82" i="1"/>
  <c r="DG51" i="1"/>
  <c r="DT28" i="1"/>
  <c r="AT101" i="1"/>
  <c r="CC82" i="1"/>
  <c r="V360" i="1"/>
  <c r="V22" i="1"/>
  <c r="F317" i="1"/>
  <c r="DL360" i="1"/>
  <c r="DL22" i="1"/>
  <c r="P315" i="1"/>
  <c r="AZ221" i="1"/>
  <c r="CI210" i="1"/>
  <c r="P287" i="1"/>
  <c r="DM252" i="1"/>
  <c r="AR51" i="1"/>
  <c r="CA28" i="1"/>
  <c r="AT51" i="1"/>
  <c r="CC28" i="1"/>
  <c r="AS82" i="1"/>
  <c r="F118" i="1"/>
  <c r="DQ179" i="1"/>
  <c r="ED132" i="1"/>
  <c r="T319" i="5"/>
  <c r="G319" i="5"/>
  <c r="GM171" i="1"/>
  <c r="FS179" i="1" s="1"/>
  <c r="GN171" i="1"/>
  <c r="FT179" i="1" s="1"/>
  <c r="T357" i="5"/>
  <c r="G357" i="5"/>
  <c r="DT221" i="1"/>
  <c r="GM213" i="1"/>
  <c r="T365" i="5"/>
  <c r="G365" i="5"/>
  <c r="GM217" i="1"/>
  <c r="DQ265" i="1"/>
  <c r="ED252" i="1"/>
  <c r="T360" i="1"/>
  <c r="T22" i="1"/>
  <c r="F315" i="1"/>
  <c r="Y360" i="1"/>
  <c r="Y22" i="1"/>
  <c r="F320" i="1"/>
  <c r="EN294" i="1"/>
  <c r="EN28" i="1"/>
  <c r="P56" i="1"/>
  <c r="P273" i="1"/>
  <c r="EQ252" i="1"/>
  <c r="DN132" i="1"/>
  <c r="P202" i="1"/>
  <c r="ES360" i="1"/>
  <c r="P314" i="1"/>
  <c r="ES22" i="1"/>
  <c r="AS179" i="1"/>
  <c r="CB132" i="1"/>
  <c r="DI179" i="1"/>
  <c r="DV132" i="1"/>
  <c r="P236" i="1"/>
  <c r="DK210" i="1"/>
  <c r="DI265" i="1"/>
  <c r="DV252" i="1"/>
  <c r="I409" i="5"/>
  <c r="AW132" i="1"/>
  <c r="F185" i="1"/>
  <c r="AV132" i="1"/>
  <c r="F184" i="1"/>
  <c r="FU51" i="1"/>
  <c r="S360" i="1"/>
  <c r="F309" i="1"/>
  <c r="J16" i="2" s="1"/>
  <c r="J19" i="2" s="1"/>
  <c r="S22" i="1"/>
  <c r="O210" i="1"/>
  <c r="F223" i="1"/>
  <c r="O252" i="1"/>
  <c r="F267" i="1"/>
  <c r="EN210" i="1"/>
  <c r="P226" i="1"/>
  <c r="P229" i="1"/>
  <c r="EQ210" i="1"/>
  <c r="EK221" i="1"/>
  <c r="FT210" i="1"/>
  <c r="DN210" i="1"/>
  <c r="P244" i="1"/>
  <c r="AS51" i="1"/>
  <c r="CB28" i="1"/>
  <c r="DP179" i="1"/>
  <c r="EC132" i="1"/>
  <c r="T326" i="5"/>
  <c r="G326" i="5"/>
  <c r="GN173" i="1"/>
  <c r="GM173" i="1"/>
  <c r="T361" i="5"/>
  <c r="G361" i="5"/>
  <c r="GM215" i="1"/>
  <c r="P360" i="1"/>
  <c r="P22" i="1"/>
  <c r="F297" i="1"/>
  <c r="AS210" i="1"/>
  <c r="F238" i="1"/>
  <c r="EJ325" i="1"/>
  <c r="P358" i="1"/>
  <c r="Y132" i="1"/>
  <c r="F205" i="1"/>
  <c r="AW210" i="1"/>
  <c r="F227" i="1"/>
  <c r="AV210" i="1"/>
  <c r="F226" i="1"/>
  <c r="AY252" i="1"/>
  <c r="F273" i="1"/>
  <c r="AU325" i="1"/>
  <c r="F350" i="1"/>
  <c r="H17" i="2" s="1"/>
  <c r="I17" i="2" s="1"/>
  <c r="AU360" i="1"/>
  <c r="F358" i="1"/>
  <c r="AR325" i="1"/>
  <c r="P308" i="1"/>
  <c r="DJ360" i="1"/>
  <c r="DJ22" i="1"/>
  <c r="P201" i="1"/>
  <c r="DM132" i="1"/>
  <c r="ER22" i="1"/>
  <c r="P305" i="1"/>
  <c r="ER360" i="1"/>
  <c r="DO360" i="1"/>
  <c r="P318" i="1"/>
  <c r="DO22" i="1"/>
  <c r="P59" i="1"/>
  <c r="EQ294" i="1"/>
  <c r="EQ28" i="1"/>
  <c r="P107" i="1"/>
  <c r="EO82" i="1"/>
  <c r="P185" i="1"/>
  <c r="EO132" i="1"/>
  <c r="EN252" i="1"/>
  <c r="P270" i="1"/>
  <c r="W16" i="2"/>
  <c r="W19" i="2" s="1"/>
  <c r="EK179" i="1" l="1"/>
  <c r="FT132" i="1"/>
  <c r="EJ179" i="1"/>
  <c r="FS132" i="1"/>
  <c r="ER18" i="1"/>
  <c r="P371" i="1"/>
  <c r="DJ18" i="1"/>
  <c r="P374" i="1"/>
  <c r="P389" i="1" s="1"/>
  <c r="AS294" i="1"/>
  <c r="AS28" i="1"/>
  <c r="F68" i="1"/>
  <c r="P238" i="1"/>
  <c r="EK210" i="1"/>
  <c r="EQ360" i="1"/>
  <c r="P302" i="1"/>
  <c r="EQ22" i="1"/>
  <c r="DO18" i="1"/>
  <c r="P384" i="1"/>
  <c r="P18" i="1"/>
  <c r="F363" i="1"/>
  <c r="F392" i="1" s="1"/>
  <c r="S18" i="1"/>
  <c r="F375" i="1"/>
  <c r="F388" i="1" s="1"/>
  <c r="P277" i="1"/>
  <c r="DI252" i="1"/>
  <c r="P191" i="1"/>
  <c r="DI132" i="1"/>
  <c r="AS132" i="1"/>
  <c r="F196" i="1"/>
  <c r="EN22" i="1"/>
  <c r="P299" i="1"/>
  <c r="EN360" i="1"/>
  <c r="T18" i="1"/>
  <c r="F381" i="1"/>
  <c r="P291" i="1"/>
  <c r="DQ252" i="1"/>
  <c r="FS221" i="1"/>
  <c r="AZ210" i="1"/>
  <c r="F232" i="1"/>
  <c r="AZ294" i="1"/>
  <c r="V18" i="1"/>
  <c r="F383" i="1"/>
  <c r="AT82" i="1"/>
  <c r="F119" i="1"/>
  <c r="P53" i="1"/>
  <c r="DG28" i="1"/>
  <c r="U18" i="1"/>
  <c r="F382" i="1"/>
  <c r="EO360" i="1"/>
  <c r="P300" i="1"/>
  <c r="EO22" i="1"/>
  <c r="DH18" i="1"/>
  <c r="P363" i="1"/>
  <c r="P392" i="1" s="1"/>
  <c r="DI294" i="1"/>
  <c r="EP18" i="1"/>
  <c r="P367" i="1"/>
  <c r="AS252" i="1"/>
  <c r="F282" i="1"/>
  <c r="P118" i="1"/>
  <c r="EK82" i="1"/>
  <c r="FT252" i="1"/>
  <c r="EK265" i="1"/>
  <c r="DG265" i="1"/>
  <c r="DT252" i="1"/>
  <c r="AR82" i="1"/>
  <c r="F128" i="1"/>
  <c r="P233" i="1"/>
  <c r="DI210" i="1"/>
  <c r="H19" i="2"/>
  <c r="BA18" i="1"/>
  <c r="F380" i="1"/>
  <c r="AR252" i="1"/>
  <c r="F292" i="1"/>
  <c r="X360" i="1"/>
  <c r="X22" i="1"/>
  <c r="F319" i="1"/>
  <c r="G414" i="5"/>
  <c r="P317" i="1"/>
  <c r="DN22" i="1"/>
  <c r="DN360" i="1"/>
  <c r="W18" i="1"/>
  <c r="F384" i="1"/>
  <c r="AR210" i="1"/>
  <c r="F248" i="1"/>
  <c r="I14" i="5"/>
  <c r="Y16" i="2"/>
  <c r="Y19" i="2" s="1"/>
  <c r="EJ28" i="1"/>
  <c r="P78" i="1"/>
  <c r="DM18" i="1"/>
  <c r="P382" i="1"/>
  <c r="AU18" i="1"/>
  <c r="F379" i="1"/>
  <c r="DP132" i="1"/>
  <c r="P204" i="1"/>
  <c r="DP294" i="1"/>
  <c r="EL51" i="1"/>
  <c r="FU28" i="1"/>
  <c r="ES18" i="1"/>
  <c r="P380" i="1"/>
  <c r="Y18" i="1"/>
  <c r="F386" i="1"/>
  <c r="F395" i="1" s="1"/>
  <c r="DG221" i="1"/>
  <c r="DT210" i="1"/>
  <c r="G374" i="5"/>
  <c r="P205" i="1"/>
  <c r="DQ132" i="1"/>
  <c r="DQ294" i="1"/>
  <c r="AT294" i="1"/>
  <c r="AT28" i="1"/>
  <c r="F69" i="1"/>
  <c r="AR294" i="1"/>
  <c r="AR28" i="1"/>
  <c r="F78" i="1"/>
  <c r="DL18" i="1"/>
  <c r="P381" i="1"/>
  <c r="EM18" i="1"/>
  <c r="P379" i="1"/>
  <c r="AY360" i="1"/>
  <c r="AY22" i="1"/>
  <c r="F302" i="1"/>
  <c r="DP252" i="1"/>
  <c r="P290" i="1"/>
  <c r="P247" i="1"/>
  <c r="DQ210" i="1"/>
  <c r="O360" i="1"/>
  <c r="O22" i="1"/>
  <c r="F296" i="1"/>
  <c r="Q18" i="1"/>
  <c r="F372" i="1"/>
  <c r="F391" i="1" s="1"/>
  <c r="EJ265" i="1"/>
  <c r="FS252" i="1"/>
  <c r="AX18" i="1"/>
  <c r="F367" i="1"/>
  <c r="DP210" i="1"/>
  <c r="P246" i="1"/>
  <c r="AP360" i="1"/>
  <c r="AP22" i="1"/>
  <c r="F303" i="1"/>
  <c r="G16" i="2" s="1"/>
  <c r="G19" i="2" s="1"/>
  <c r="AV18" i="1"/>
  <c r="F365" i="1"/>
  <c r="AR132" i="1"/>
  <c r="F206" i="1"/>
  <c r="EK294" i="1"/>
  <c r="P68" i="1"/>
  <c r="EK28" i="1"/>
  <c r="R18" i="1"/>
  <c r="F374" i="1"/>
  <c r="F389" i="1" s="1"/>
  <c r="P181" i="1"/>
  <c r="DG132" i="1"/>
  <c r="AW18" i="1"/>
  <c r="F366" i="1"/>
  <c r="EL82" i="1"/>
  <c r="P119" i="1"/>
  <c r="EJ82" i="1"/>
  <c r="P128" i="1"/>
  <c r="DK18" i="1"/>
  <c r="P375" i="1"/>
  <c r="P388" i="1" s="1"/>
  <c r="I13" i="5"/>
  <c r="EJ252" i="1" l="1"/>
  <c r="P292" i="1"/>
  <c r="AY18" i="1"/>
  <c r="F368" i="1"/>
  <c r="AT360" i="1"/>
  <c r="AT22" i="1"/>
  <c r="F312" i="1"/>
  <c r="F16" i="2" s="1"/>
  <c r="F19" i="2" s="1"/>
  <c r="P223" i="1"/>
  <c r="DG210" i="1"/>
  <c r="EL28" i="1"/>
  <c r="P69" i="1"/>
  <c r="EL294" i="1"/>
  <c r="P390" i="1"/>
  <c r="EK360" i="1"/>
  <c r="P311" i="1"/>
  <c r="T16" i="2" s="1"/>
  <c r="EK22" i="1"/>
  <c r="O18" i="1"/>
  <c r="F362" i="1"/>
  <c r="AR360" i="1"/>
  <c r="AR22" i="1"/>
  <c r="F321" i="1"/>
  <c r="DQ360" i="1"/>
  <c r="P320" i="1"/>
  <c r="DQ22" i="1"/>
  <c r="DP22" i="1"/>
  <c r="P319" i="1"/>
  <c r="DP360" i="1"/>
  <c r="DN18" i="1"/>
  <c r="P383" i="1"/>
  <c r="X18" i="1"/>
  <c r="F385" i="1"/>
  <c r="F394" i="1" s="1"/>
  <c r="P282" i="1"/>
  <c r="EK252" i="1"/>
  <c r="DI360" i="1"/>
  <c r="P306" i="1"/>
  <c r="DI22" i="1"/>
  <c r="DG294" i="1"/>
  <c r="EJ221" i="1"/>
  <c r="FS210" i="1"/>
  <c r="F393" i="1"/>
  <c r="F398" i="1"/>
  <c r="F390" i="1"/>
  <c r="EQ18" i="1"/>
  <c r="P368" i="1"/>
  <c r="AP18" i="1"/>
  <c r="F369" i="1"/>
  <c r="P267" i="1"/>
  <c r="DG252" i="1"/>
  <c r="EO18" i="1"/>
  <c r="P366" i="1"/>
  <c r="AZ360" i="1"/>
  <c r="AZ22" i="1"/>
  <c r="F305" i="1"/>
  <c r="EN18" i="1"/>
  <c r="P365" i="1"/>
  <c r="AS360" i="1"/>
  <c r="AS22" i="1"/>
  <c r="F311" i="1"/>
  <c r="E16" i="2" s="1"/>
  <c r="EJ132" i="1"/>
  <c r="P206" i="1"/>
  <c r="P196" i="1"/>
  <c r="EK132" i="1"/>
  <c r="DP18" i="1" l="1"/>
  <c r="P385" i="1"/>
  <c r="P394" i="1" s="1"/>
  <c r="AR18" i="1"/>
  <c r="F387" i="1"/>
  <c r="I16" i="2"/>
  <c r="I19" i="2" s="1"/>
  <c r="E19" i="2"/>
  <c r="AS18" i="1"/>
  <c r="F377" i="1"/>
  <c r="EJ210" i="1"/>
  <c r="P248" i="1"/>
  <c r="EJ294" i="1"/>
  <c r="DI18" i="1"/>
  <c r="P372" i="1"/>
  <c r="P391" i="1" s="1"/>
  <c r="DQ18" i="1"/>
  <c r="P386" i="1"/>
  <c r="P395" i="1" s="1"/>
  <c r="EK18" i="1"/>
  <c r="P377" i="1"/>
  <c r="EL22" i="1"/>
  <c r="P312" i="1"/>
  <c r="U16" i="2" s="1"/>
  <c r="U19" i="2" s="1"/>
  <c r="EL360" i="1"/>
  <c r="AZ18" i="1"/>
  <c r="F371" i="1"/>
  <c r="DG360" i="1"/>
  <c r="P296" i="1"/>
  <c r="DG22" i="1"/>
  <c r="T19" i="2"/>
  <c r="AT18" i="1"/>
  <c r="F378" i="1"/>
  <c r="DG18" i="1" l="1"/>
  <c r="P362" i="1"/>
  <c r="P393" i="1"/>
  <c r="P398" i="1"/>
  <c r="P321" i="1"/>
  <c r="I12" i="5" s="1"/>
  <c r="EJ22" i="1"/>
  <c r="EJ360" i="1"/>
  <c r="X16" i="2"/>
  <c r="X19" i="2" s="1"/>
  <c r="EL18" i="1"/>
  <c r="P378" i="1"/>
  <c r="EJ18" i="1" l="1"/>
  <c r="P387" i="1"/>
</calcChain>
</file>

<file path=xl/sharedStrings.xml><?xml version="1.0" encoding="utf-8"?>
<sst xmlns="http://schemas.openxmlformats.org/spreadsheetml/2006/main" count="15141" uniqueCount="834">
  <si>
    <t>ТСЭМ Республики Крым (ред. 2017), 91.06.05-011, Приказ Минстроя России от 28.09.2017 г. № 1296/пр</t>
  </si>
  <si>
    <t>Погрузчик, грузоподъемность 5 т</t>
  </si>
  <si>
    <t>91.14.02-003</t>
  </si>
  <si>
    <t>ТСЭМ Республики Крым (ред. 2017), 91.14.02-003, Приказ Минстроя России от 28.09.2017 г. № 1296/пр</t>
  </si>
  <si>
    <t>Автомобили бортовые, грузоподъемность до 10 т</t>
  </si>
  <si>
    <t>01.1.02.04-0011</t>
  </si>
  <si>
    <t>ТССЦ Республики Крым (ред. 2017), 01.1.02.04-0011, Приказ Минстроя России от 28.09.2017 г. № 1346/пр</t>
  </si>
  <si>
    <t>Картон асбестовый общего назначения марки КАОН-1 толщиной 2 мм</t>
  </si>
  <si>
    <t>01.1.01.09-0021</t>
  </si>
  <si>
    <t>ТССЦ Республики Крым (ред. 2017), 01.1.01.09-0021, Приказ Минстроя России от 28.09.2017 г. № 1346/пр</t>
  </si>
  <si>
    <t>Шнур асбестовый общего назначения марки ШАОН диаметром 0,7 мм</t>
  </si>
  <si>
    <t>1-100-49-82</t>
  </si>
  <si>
    <t>Рабочий среднего разряда 4.9</t>
  </si>
  <si>
    <t>91.05.06-007</t>
  </si>
  <si>
    <t>ТСЭМ Республики Крым (ред. 2017), 91.05.06-007, Приказ Минстроя России от 28.09.2017 г. № 1296/пр</t>
  </si>
  <si>
    <t>Краны на гусеничном ходу, грузоподъемность 25 т</t>
  </si>
  <si>
    <t>91.06.03-062</t>
  </si>
  <si>
    <t>ТСЭМ Республики Крым (ред. 2017), 91.06.03-062, Приказ Минстроя России от 28.09.2017 г. № 1296/пр</t>
  </si>
  <si>
    <t>Лебедки электрические тяговым усилием до 31,39 кН (3,2 т)</t>
  </si>
  <si>
    <t>91.14.04-001</t>
  </si>
  <si>
    <t>ТСЭМ Республики Крым (ред. 2017), 91.14.04-001, Приказ Минстроя России от 28.09.2017 г. № 1296/пр</t>
  </si>
  <si>
    <t>Тягачи седельные, грузоподъемность 12 т</t>
  </si>
  <si>
    <t>91.14.05-011</t>
  </si>
  <si>
    <t>ТСЭМ Республики Крым (ред. 2017), 91.14.05-011, Приказ Минстроя России от 28.09.2017 г. № 1296/пр</t>
  </si>
  <si>
    <t>Полуприцепы общего назначения, грузоподъемность 12 т</t>
  </si>
  <si>
    <t>91.17.02-032</t>
  </si>
  <si>
    <t>ТСЭМ Республики Крым (ред. 2017), 91.17.02-032, Приказ Минстроя России от 28.09.2017 г. № 1296/пр</t>
  </si>
  <si>
    <t>Дефектоскопы ультразвуковые</t>
  </si>
  <si>
    <t>91.17.04-233</t>
  </si>
  <si>
    <t>ТСЭМ Республики Крым (ред. 2017), 91.17.04-233, Приказ Минстроя России от 28.09.2017 г. № 1296/пр</t>
  </si>
  <si>
    <t>Установки для сварки ручной дуговой (постоянного тока)</t>
  </si>
  <si>
    <t>91.18.01-012</t>
  </si>
  <si>
    <t>ТСЭМ Республики Крым (ред. 2017), 91.18.01-012, Приказ Минстроя России от 28.09.2017 г. № 1296/пр</t>
  </si>
  <si>
    <t>Компрессоры передвижные с электродвигателем давлением 600 кПа (6 ат), производительность до 3,5 м3/мин</t>
  </si>
  <si>
    <t>91.21.19-033</t>
  </si>
  <si>
    <t>ТСЭМ Республики Крым (ред. 2017), 91.21.19-033, Приказ Минстроя России от 28.09.2017 г. № 1296/пр</t>
  </si>
  <si>
    <t>Станок токарно-винторезный</t>
  </si>
  <si>
    <t>01.1.02.08-0031</t>
  </si>
  <si>
    <t>ТССЦ Республики Крым (ред. 2017), 01.1.02.08-0031, Приказ Минстроя России от 28.09.2017 г. № 1346/пр</t>
  </si>
  <si>
    <t>Прокладки паронитовые</t>
  </si>
  <si>
    <t>кг</t>
  </si>
  <si>
    <t>01.2.01.02-0031</t>
  </si>
  <si>
    <t>ТССЦ Республики Крым (ред. 2017), 01.2.01.02-0031, Приказ Минстроя России от 28.09.2017 г. № 1346/пр</t>
  </si>
  <si>
    <t>Битумы нефтяные строительные изоляционные БНИ-IV-3, БНИ- IV, БНИ-V</t>
  </si>
  <si>
    <t>01.3.02.02-0002</t>
  </si>
  <si>
    <t>ТССЦ Республики Крым (ред. 2017), 01.3.02.02-0002, Приказ Минстроя России от 28.09.2017 г. № 1346/пр</t>
  </si>
  <si>
    <t>Аргон газообразный, сорт высший</t>
  </si>
  <si>
    <t>01.3.02.08-0001</t>
  </si>
  <si>
    <t>ТССЦ Республики Крым (ред. 2017), 01.3.02.08-0001, Приказ Минстроя России от 28.09.2017 г. № 1346/пр</t>
  </si>
  <si>
    <t>Кислород технический газообразный</t>
  </si>
  <si>
    <t>01.3.02.09-0022</t>
  </si>
  <si>
    <t>ТССЦ Республики Крым (ред. 2017), 01.3.02.09-0022, Приказ Минстроя России от 28.09.2017 г. № 1346/пр</t>
  </si>
  <si>
    <t>Пропан-бутан, смесь техническая</t>
  </si>
  <si>
    <t>01.3.05.10-0005</t>
  </si>
  <si>
    <t>ТССЦ Республики Крым (ред. 2017), 01.3.05.10-0005, Приказ Минстроя России от 28.09.2017 г. № 1346/пр</t>
  </si>
  <si>
    <t>Графит серебристый</t>
  </si>
  <si>
    <t>01.7.11.07-0040</t>
  </si>
  <si>
    <t>ТССЦ Республики Крым (ред. 2017), 01.7.11.07-0040, Приказ Минстроя России от 28.09.2017 г. № 1346/пр</t>
  </si>
  <si>
    <t>Электроды диаметром 4 мм Э50А</t>
  </si>
  <si>
    <t>07.2.07.04-0011</t>
  </si>
  <si>
    <t>ТССЦ Республики Крым (ред. 2017), 07.2.07.04-0011, Приказ Минстроя России от 28.09.2017 г. № 1397/пр</t>
  </si>
  <si>
    <t>Прочие индивидуальные сварные конструкции, масса сборочной единицы до 0,1 т</t>
  </si>
  <si>
    <t>08.3.08.02-0021</t>
  </si>
  <si>
    <t>ТССЦ Республики Крым (ред. 2017), 08.3.08.02-0021, Приказ Минстроя России от 28.09.2017 г. № 1397/пр</t>
  </si>
  <si>
    <t>Сталь угловая 32х32 мм</t>
  </si>
  <si>
    <t>999-9950</t>
  </si>
  <si>
    <t>Вспомогательные ненормируемые материалы (2% от ОЗП)</t>
  </si>
  <si>
    <t>РУБ</t>
  </si>
  <si>
    <t>1-100-38-82</t>
  </si>
  <si>
    <t>Рабочий среднего разряда 3.8</t>
  </si>
  <si>
    <t>91.05.05-014</t>
  </si>
  <si>
    <t>ТСЭМ Республики Крым (ред. 2017), 91.05.05-014, Приказ Минстроя России от 28.09.2017 г. № 1296/пр</t>
  </si>
  <si>
    <t>Краны на автомобильном ходу, грузоподъемность 10 т</t>
  </si>
  <si>
    <t>1-100-45-82</t>
  </si>
  <si>
    <t>Рабочий среднего разряда 4.5</t>
  </si>
  <si>
    <t>91.05.02-005</t>
  </si>
  <si>
    <t>ТСЭМ Республики Крым (ред. 2017), 91.05.02-005, Приказ Минстроя России от 28.09.2017 г. № 1296/пр</t>
  </si>
  <si>
    <t>Краны козловые, грузоподъемность 32 т</t>
  </si>
  <si>
    <t>91.05.06-012</t>
  </si>
  <si>
    <t>ТСЭМ Республики Крым (ред. 2017), 91.05.06-012, Приказ Минстроя России от 28.09.2017 г. № 1296/пр</t>
  </si>
  <si>
    <t>Краны на гусеничном ходу, грузоподъемность до 16 т</t>
  </si>
  <si>
    <t>91.06.01-003</t>
  </si>
  <si>
    <t>ТСЭМ Республики Крым (ред. 2017), 91.06.01-003, Приказ Минстроя России от 28.09.2017 г. № 1296/пр</t>
  </si>
  <si>
    <t>Домкраты гидравлические, грузоподъемность 63-100 т</t>
  </si>
  <si>
    <t>91.14.02-001</t>
  </si>
  <si>
    <t>ТСЭМ Республики Крым (ред. 2017), 91.14.02-001, Приказ Минстроя России от 28.09.2017 г. № 1296/пр</t>
  </si>
  <si>
    <t>Автомобили бортовые, грузоподъемность до 5 т</t>
  </si>
  <si>
    <t>91.17.04-042</t>
  </si>
  <si>
    <t>ТСЭМ Республики Крым (ред. 2017), 91.17.04-042, Приказ Минстроя России от 28.09.2017 г. № 1296/пр</t>
  </si>
  <si>
    <t>Аппарат для газовой сварки и резки</t>
  </si>
  <si>
    <t>91.17.04-171</t>
  </si>
  <si>
    <t>ТСЭМ Республики Крым (ред. 2017), 91.17.04-171, Приказ Минстроя России от 28.09.2017 г. № 1296/пр</t>
  </si>
  <si>
    <t>Преобразователи сварочные номинальным сварочным током 315-500 А</t>
  </si>
  <si>
    <t>01.7.11.07-0035</t>
  </si>
  <si>
    <t>ТССЦ Республики Крым (ред. 2017), 01.7.11.07-0035, Приказ Минстроя России от 28.09.2017 г. № 1346/пр</t>
  </si>
  <si>
    <t>Электроды диаметром 4 мм Э46</t>
  </si>
  <si>
    <t>01.7.15.06-0111</t>
  </si>
  <si>
    <t>ТССЦ Республики Крым (ред. 2017), 01.7.15.06-0111, Приказ Минстроя России от 28.09.2017 г. № 1346/пр</t>
  </si>
  <si>
    <t>Гвозди строительные</t>
  </si>
  <si>
    <t>01.7.20.08-0071</t>
  </si>
  <si>
    <t>ТССЦ Республики Крым (ред. 2017), 01.7.20.08-0071, Приказ Минстроя России от 28.09.2017 г. № 1346/пр</t>
  </si>
  <si>
    <t>Канаты пеньковые пропитанные</t>
  </si>
  <si>
    <t>07.2.07.12-0020</t>
  </si>
  <si>
    <t>ТССЦ Республики Крым (ред. 2017), 07.2.07.12-0020, Приказ Минстроя России от 28.09.2017 г. № 1397/пр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</si>
  <si>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</si>
  <si>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08.2.02.11-0007</t>
  </si>
  <si>
    <t>ТССЦ Республики Крым (ред. 2017), 08.2.02.11-0007, Приказ Минстроя России от 28.09.2017 г. № 1397/пр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</si>
  <si>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</si>
  <si>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</si>
  <si>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08.3.03.06-0002</t>
  </si>
  <si>
    <t>ТССЦ Республики Крым (ред. 2017), 08.3.03.06-0002, Приказ Минстроя России от 28.09.2017 г. № 1397/пр</t>
  </si>
  <si>
    <t>Проволока горячекатаная в мотках, диаметром 6,3-6,5 мм</t>
  </si>
  <si>
    <t>08.3.11.01-0091</t>
  </si>
  <si>
    <t>ТССЦ Республики Крым (ред. 2017), 08.3.11.01-0091, Приказ Минстроя России от 28.09.2017 г. № 1397/пр</t>
  </si>
  <si>
    <t>Швеллеры № 40 из стали марки Ст0</t>
  </si>
  <si>
    <t>11.1.03.01-0077</t>
  </si>
  <si>
    <t>ТССЦ Республики Крым (ред. 2017), 11.1.03.01-0077, Приказ Минстроя России от 28.09.2017 г. № 1397/пр</t>
  </si>
  <si>
    <t>Бруски обрезные хвойных пород длиной 4-6,5 м, шириной 75-150 мм, толщиной 40-75 мм, I сорта</t>
  </si>
  <si>
    <t>14.4.01.01-0003</t>
  </si>
  <si>
    <t>ТССЦ Республики Крым (ред. 2017), 14.4.01.01-0003, Приказ Минстроя России от 28.09.2017 г. № 1396/пр</t>
  </si>
  <si>
    <t>Грунтовка ГФ-021 красно-коричневая</t>
  </si>
  <si>
    <t>14.5.09.07-0029</t>
  </si>
  <si>
    <t>ТССЦ Республики Крым (ред. 2017), 14.5.09.07-0029, Приказ Минстроя России от 28.09.2017 г. № 1396/пр</t>
  </si>
  <si>
    <t>Растворитель марки Р-4</t>
  </si>
  <si>
    <t>1-100-40-82</t>
  </si>
  <si>
    <t>Рабочий среднего разряда 4</t>
  </si>
  <si>
    <t>91.10.01-002</t>
  </si>
  <si>
    <t>ТСЭМ Республики Крым (ред. 2017), 91.10.01-002, Приказ Минстроя России от 28.09.2017 г. № 1296/пр</t>
  </si>
  <si>
    <t>Агрегаты наполнительно-опрессовочные до 300 м3/ч</t>
  </si>
  <si>
    <t>01.7.03.01-0002</t>
  </si>
  <si>
    <t>ТССЦ Республики Крым (ред. 2017), 01.7.03.01-0002, Приказ Минстроя России от 28.09.2017 г. № 1346/пр</t>
  </si>
  <si>
    <t>Вода водопроводная</t>
  </si>
  <si>
    <t>01.7.11.07-0041</t>
  </si>
  <si>
    <t>ТССЦ Республики Крым (ред. 2017), 01.7.11.07-0041, Приказ Минстроя России от 28.09.2017 г. № 1346/пр</t>
  </si>
  <si>
    <t>Электроды диаметром 4 мм Э55</t>
  </si>
  <si>
    <t>1-100-42-82</t>
  </si>
  <si>
    <t>Рабочий среднего разряда 4.2</t>
  </si>
  <si>
    <t>91.10.01-001</t>
  </si>
  <si>
    <t>ТСЭМ Республики Крым (ред. 2017), 91.10.01-001, Приказ Минстроя России от 28.09.2017 г. № 1296/пр</t>
  </si>
  <si>
    <t>Агрегаты наполнительно-опрессовочные до 70 м3/ч</t>
  </si>
  <si>
    <t>01.7.03.01-0006</t>
  </si>
  <si>
    <t>ТССЦ Республики Крым (ред. 2017), 01.7.03.01-0006, Приказ Минстроя России от 28.09.2017 г. № 1346/пр</t>
  </si>
  <si>
    <t>Вода химически очищенная</t>
  </si>
  <si>
    <t>01.7.03.04-0001</t>
  </si>
  <si>
    <t>ТССЦ Республики Крым (ред. 2017), 01.7.03.04-0001, Приказ Минстроя России от 28.09.2017 г. № 1346/пр</t>
  </si>
  <si>
    <t>Электроэнергия</t>
  </si>
  <si>
    <t>КВТ-Ч</t>
  </si>
  <si>
    <t>01.7.08.04-0003</t>
  </si>
  <si>
    <t>ТССЦ Республики Крым (ред. 2017), 01.7.08.04-0003, Приказ Минстроя России от 28.09.2017 г. № 1346/пр</t>
  </si>
  <si>
    <t>Мел природный молотый</t>
  </si>
  <si>
    <t>91.05.04-005</t>
  </si>
  <si>
    <t>ТСЭМ Республики Крым (ред. 2017), 91.05.04-005, Приказ Минстроя России от 28.09.2017 г. № 1296/пр</t>
  </si>
  <si>
    <t>Краны мостовые электрические, грузоподъемность 5 т</t>
  </si>
  <si>
    <t>91.06.06-031</t>
  </si>
  <si>
    <t>ТСЭМ Республики Крым (ред. 2017), 91.06.06-031, Приказ Минстроя России от 28.09.2017 г. № 1296/пр</t>
  </si>
  <si>
    <t>Подъемник двухстоечный грузовой, грузоподъемность до 2 т, высота до 60 м</t>
  </si>
  <si>
    <t>91.06.08-003</t>
  </si>
  <si>
    <t>ТСЭМ Республики Крым (ред. 2017), 91.06.08-003, Приказ Минстроя России от 28.09.2017 г. № 1296/пр</t>
  </si>
  <si>
    <t>Тельферы электрические 2 т</t>
  </si>
  <si>
    <t>91.07.08-021</t>
  </si>
  <si>
    <t>ТСЭМ Республики Крым (ред. 2017), 91.07.08-021, Приказ Минстроя России от 28.09.2017 г. № 1296/пр</t>
  </si>
  <si>
    <t>Растворосмесители для приготовления водоцементных и других растворов 350 л</t>
  </si>
  <si>
    <t>91.21.19-024</t>
  </si>
  <si>
    <t>ТСЭМ Республики Крым (ред. 2017), 91.21.19-024, Приказ Минстроя России от 28.09.2017 г. № 1296/пр</t>
  </si>
  <si>
    <t>Станок для резки керамики</t>
  </si>
  <si>
    <t>01.7.03.01-0001</t>
  </si>
  <si>
    <t>ТССЦ Республики Крым (ред. 2017), 01.7.03.01-0001, Приказ Минстроя России от 28.09.2017 г. № 1346/пр</t>
  </si>
  <si>
    <t>Вода</t>
  </si>
  <si>
    <t>17.4.03.01-0008</t>
  </si>
  <si>
    <t>ТССЦ Республики Крым (ред. 2017), 17.4.03.01-0008, Приказ Минстроя России от 28.09.2017 г. № 1396/пр</t>
  </si>
  <si>
    <t>Мертели огнеупорные алюмосиликатные марки МШ-28</t>
  </si>
  <si>
    <t>1-100-51-82</t>
  </si>
  <si>
    <t>Рабочий среднего разряда 5.1</t>
  </si>
  <si>
    <t>1-100-55-82</t>
  </si>
  <si>
    <t>Рабочий среднего разряда 5.5</t>
  </si>
  <si>
    <t>1-100-60-82</t>
  </si>
  <si>
    <t>Рабочий среднего разряда 6</t>
  </si>
  <si>
    <t>1-100-50-82</t>
  </si>
  <si>
    <t>Рабочий среднего разряда 5</t>
  </si>
  <si>
    <t>91.05.04-031</t>
  </si>
  <si>
    <t>ТСЭМ Республики Крым (ред. 2017), 91.05.04-031, Приказ Минстроя России от 28.09.2017 г. № 1296/пр</t>
  </si>
  <si>
    <t>Краны подвесные электрические (кран-балки), грузоподъемность 3,2 т</t>
  </si>
  <si>
    <t>91.08.09-023</t>
  </si>
  <si>
    <t>ТСЭМ Республики Крым (ред. 2017), 91.08.09-023, Приказ Минстроя России от 28.09.2017 г. № 1296/пр</t>
  </si>
  <si>
    <t>Трамбовки пневматические при работе от передвижных компрессорных станций</t>
  </si>
  <si>
    <t>01.3.05.23-0181</t>
  </si>
  <si>
    <t>ТССЦ Республики Крым (ред. 2017), 01.3.05.23-0181, Приказ Минстроя России от 28.09.2017 г. № 1346/пр</t>
  </si>
  <si>
    <t>Стекло натриевое жидкое каустическое</t>
  </si>
  <si>
    <t>17.4.04.02-0011</t>
  </si>
  <si>
    <t>ТССЦ Республики Крым (ред. 2017), 17.4.04.02-0011, Приказ Минстроя России от 28.09.2017 г. № 1396/пр</t>
  </si>
  <si>
    <t>Смесь хромитоглинистая</t>
  </si>
  <si>
    <t>1-100-43-82</t>
  </si>
  <si>
    <t>Рабочий среднего разряда 4.3</t>
  </si>
  <si>
    <t>91.07.10-031</t>
  </si>
  <si>
    <t>ТСЭМ Республики Крым (ред. 2017), 91.07.10-031, Приказ Минстроя России от 28.09.2017 г. № 1296/пр</t>
  </si>
  <si>
    <t>Цемент-пушки при работе от компрессора</t>
  </si>
  <si>
    <t>01.7.11.07-0029</t>
  </si>
  <si>
    <t>ТССЦ Республики Крым (ред. 2017), 01.7.11.07-0029, Приказ Минстроя России от 28.09.2017 г. № 1346/пр</t>
  </si>
  <si>
    <t>Электроды диаметром 3 мм Э55</t>
  </si>
  <si>
    <t>08.3.03.05-0020</t>
  </si>
  <si>
    <t>ТССЦ Республики Крым (ред. 2017), 08.3.03.05-0020, Приказ Минстроя России от 28.09.2017 г. № 1397/пр</t>
  </si>
  <si>
    <t>Проволока стальная низкоуглеродистая разного назначения оцинкованная диаметром 6,0-6,3 мм</t>
  </si>
  <si>
    <t>17.4.01.02-0004</t>
  </si>
  <si>
    <t>ТССЦ Республики Крым (ред. 2017), 17.4.01.02-0004, Приказ Минстроя России от 28.09.2017 г. № 1396/пр</t>
  </si>
  <si>
    <t>Смеси огнеупорные алюмосиликатные бетонные на высокоглиноземистом цементе, сухие марки СШВЦ-40</t>
  </si>
  <si>
    <t>01.1.02.10-0025</t>
  </si>
  <si>
    <t>ТССЦ Республики Крым (ред. 2017), 01.1.02.10-0025, Приказ Минстроя России от 28.09.2017 г. № 1346/пр</t>
  </si>
  <si>
    <t>Асбест хризотиловый марки М-5-65</t>
  </si>
  <si>
    <t>03.2.01.02-0011</t>
  </si>
  <si>
    <t>ТССЦ Республики Крым (ред. 2017), 03.2.01.02-0011, Приказ Минстроя России от 28.09.2017 г. № 1346/пр</t>
  </si>
  <si>
    <t>Портландцемент общестроительного назначения с минеральными добавками (ПС-Д20), марки 300</t>
  </si>
  <si>
    <t>08.1.02.17-0051</t>
  </si>
  <si>
    <t>ТССЦ Республики Крым (ред. 2017), 08.1.02.17-0051, Приказ Минстроя России от 28.09.2017 г. № 1397/пр</t>
  </si>
  <si>
    <t>Сетка плетеная с квадратными ячейками № 12 без покрытия</t>
  </si>
  <si>
    <t>м2</t>
  </si>
  <si>
    <t>17.4.05.01-0021</t>
  </si>
  <si>
    <t>ТССЦ Республики Крым (ред. 2017), 17.4.05.01-0021, Приказ Минстроя России от 28.09.2017 г. № 1396/пр</t>
  </si>
  <si>
    <t>Глина огнеупорная молотая</t>
  </si>
  <si>
    <t>91.05.04-032</t>
  </si>
  <si>
    <t>ТСЭМ Республики Крым (ред. 2017), 91.05.04-032, Приказ Минстроя России от 28.09.2017 г. № 1296/пр</t>
  </si>
  <si>
    <t>Краны подвесные электрические (кран-балки), грузоподъемность 5 т</t>
  </si>
  <si>
    <t>91.06.08-004</t>
  </si>
  <si>
    <t>Форма 4</t>
  </si>
  <si>
    <t>Наименование стройки:</t>
  </si>
  <si>
    <t xml:space="preserve">Наименование объекта:  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</si>
  <si>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</si>
  <si>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</si>
  <si>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</si>
  <si>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</si>
  <si>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</si>
  <si>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</si>
  <si>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</si>
  <si>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</si>
  <si>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</si>
  <si>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</si>
  <si>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</si>
  <si>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</si>
  <si>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</si>
  <si>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</si>
  <si>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</si>
  <si>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</si>
  <si>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</si>
  <si>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</si>
  <si>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</si>
  <si>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>Составлена в ценах на 1 кв 2019г.письмо Минстроя России от 15.11.2018г.№45824-ДВ/09</t>
  </si>
  <si>
    <t>Коэфф. пересчёта: пункт</t>
  </si>
  <si>
    <t>Коэфф. к ОЗП</t>
  </si>
  <si>
    <t>Коэфф. к эксплуатации машин</t>
  </si>
  <si>
    <t>Коэфф. к материалам</t>
  </si>
  <si>
    <t>Коэфф. к ЗПМ</t>
  </si>
  <si>
    <t xml:space="preserve">Стоимость материалов </t>
  </si>
  <si>
    <t xml:space="preserve">Эксплуатация машин </t>
  </si>
  <si>
    <t xml:space="preserve">Оплата труда машинистов </t>
  </si>
  <si>
    <t xml:space="preserve">Оплата труда рабочих </t>
  </si>
  <si>
    <t xml:space="preserve">Затраты труда рабочих </t>
  </si>
  <si>
    <t xml:space="preserve">Затраты труда машинистов </t>
  </si>
  <si>
    <r>
      <t>Трубная система котла ( кипятильные трубы, экранные трубы) с учетом доставки</t>
    </r>
    <r>
      <rPr>
        <i/>
        <sz val="10"/>
        <rFont val="Arial"/>
        <charset val="204"/>
      </rPr>
      <t xml:space="preserve">
Базисная стоимость: 232 780,61 = [1 095 000 / 1,2 /  3,92]</t>
    </r>
  </si>
  <si>
    <r>
      <t>Опускные и перепускные трубы ,с учетом доставки</t>
    </r>
    <r>
      <rPr>
        <i/>
        <sz val="10"/>
        <rFont val="Arial"/>
        <charset val="204"/>
      </rPr>
      <t xml:space="preserve">
Базисная стоимость: 14 880,95 = [70 000 / 1,2 /  3,92]</t>
    </r>
  </si>
  <si>
    <r>
      <t>Коллектора, с учетом доставки</t>
    </r>
    <r>
      <rPr>
        <i/>
        <sz val="10"/>
        <rFont val="Arial"/>
        <charset val="204"/>
      </rPr>
      <t xml:space="preserve">
Базисная стоимость: 37 202,38 = [175 000 / 1,2 /  3,92]</t>
    </r>
  </si>
  <si>
    <r>
      <t>Ящик ЗИП , (ВКЛЮЧАЯ ЭЛЕМЕНТЫ ТРУБОПРОВОДОВ ,ФАСОННЫЕ ДЕТАЛИ)</t>
    </r>
    <r>
      <rPr>
        <i/>
        <sz val="10"/>
        <rFont val="Arial"/>
        <charset val="204"/>
      </rPr>
      <t xml:space="preserve">
Базисная стоимость: 78 972,18 = [670 000 / 1,2 /  7,07]</t>
    </r>
  </si>
  <si>
    <t xml:space="preserve">Составил    </t>
  </si>
  <si>
    <t>[должность,подпись(инициалы,фамилия)]</t>
  </si>
  <si>
    <t xml:space="preserve">Проверил    </t>
  </si>
  <si>
    <t>"УТВЕРЖДАЮ"</t>
  </si>
  <si>
    <t>___________________________</t>
  </si>
  <si>
    <t>" ___ " ___________ 20 ___ г.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</si>
  <si>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</si>
  <si>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</si>
  <si>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</si>
  <si>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Наименование работ и затрат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</si>
  <si>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</si>
  <si>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</si>
  <si>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</si>
  <si>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</si>
  <si>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</si>
  <si>
    <t>TYPE</t>
  </si>
  <si>
    <t>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</si>
  <si>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</si>
  <si>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</si>
  <si>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</si>
  <si>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</si>
  <si>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</si>
  <si>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</si>
  <si>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</si>
  <si>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</si>
  <si>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</si>
  <si>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</si>
  <si>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</si>
  <si>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</si>
  <si>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</si>
  <si>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</si>
  <si>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</si>
  <si>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</si>
  <si>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</si>
  <si>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</si>
  <si>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</si>
  <si>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</si>
  <si>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</si>
  <si>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BuildingFinished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</si>
  <si>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</si>
  <si>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</si>
  <si>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</si>
  <si>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</si>
  <si>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</si>
  <si>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</si>
  <si>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</si>
  <si>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</si>
  <si>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</si>
  <si>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Ресурсная ведомость на</t>
  </si>
  <si>
    <t>Объект: Капитальный ремонт  котла  ДКВР- 10-13 заводской № 8466  в котельной по адресу: ул.Лесная,1, г.Алушта, Республика Крым</t>
  </si>
  <si>
    <t>Обоснование</t>
  </si>
  <si>
    <t>Наименование</t>
  </si>
  <si>
    <t>Объем</t>
  </si>
  <si>
    <t>Текущая</t>
  </si>
  <si>
    <t>цена</t>
  </si>
  <si>
    <t>стоимость</t>
  </si>
  <si>
    <t>Локальная смета: Капитальный ремонт котла ДКВР -10-13, заводской №8466  в котельной по адресу: ул. Лесная,1 г. Алушта , Республика Крым</t>
  </si>
  <si>
    <t xml:space="preserve">Трудовые ресурсы </t>
  </si>
  <si>
    <t xml:space="preserve">Итого трудовые ресурсы </t>
  </si>
  <si>
    <t xml:space="preserve">Машины и механизмы </t>
  </si>
  <si>
    <t xml:space="preserve">Итого машины и механизмы </t>
  </si>
  <si>
    <t xml:space="preserve">Материальные ресурсы </t>
  </si>
  <si>
    <t xml:space="preserve">Итого материальные ресурсы </t>
  </si>
  <si>
    <t>Локальная смета: Пуско-наладочные работы  котла  ДКВР -10-13 заводской № 8466  в котельной по адресу: ул.Лесная,1 г.Алушта, Республика Крым</t>
  </si>
  <si>
    <t>ь</t>
  </si>
  <si>
    <t>Инженер 1категории проектного отдела</t>
  </si>
  <si>
    <t xml:space="preserve">Руководитель проектного отдела </t>
  </si>
  <si>
    <t>Рубель С.А.</t>
  </si>
  <si>
    <t>ТСЭМ Республики Крым (ред. 2017), 91.06.08-004, Приказ Минстроя России от 28.09.2017 г. № 1296/пр</t>
  </si>
  <si>
    <t>Тельферы электрические 3,2 т</t>
  </si>
  <si>
    <t>91.07.07-042</t>
  </si>
  <si>
    <t>ТСЭМ Республики Крым (ред. 2017), 91.07.07-042, Приказ Минстроя России от 28.09.2017 г. № 1296/пр</t>
  </si>
  <si>
    <t>Растворонасосы 3 м3/ч</t>
  </si>
  <si>
    <t>04.3.01.12-0004</t>
  </si>
  <si>
    <t>ТССЦ Республики Крым (ред. 2017), 04.3.01.12-0004, Приказ Минстроя России от 28.09.2017 г. № 1346/пр</t>
  </si>
  <si>
    <t>Раствор готовый кладочный цементно-известковый марки 75</t>
  </si>
  <si>
    <t>1-100-54-82</t>
  </si>
  <si>
    <t>Рабочий среднего разряда 5.4</t>
  </si>
  <si>
    <t>02.3.01.02-0015</t>
  </si>
  <si>
    <t>ТССЦ Республики Крым (ред. 2017), 02.3.01.02-0015, Приказ Минстроя России от 28.09.2017 г. № 1346/пр</t>
  </si>
  <si>
    <t>Песок природный для строительных работ средний</t>
  </si>
  <si>
    <t>17.1.02.05-0031</t>
  </si>
  <si>
    <t>ТССЦ Республики Крым (ред. 2017), 17.1.02.05-0031, Приказ Минстроя России от 28.09.2017 г. № 1396/пр</t>
  </si>
  <si>
    <t>Лом кирпича шамотного</t>
  </si>
  <si>
    <t>17.4.03.01-0012</t>
  </si>
  <si>
    <t>ТССЦ Республики Крым (ред. 2017), 17.4.03.01-0012, Приказ Минстроя России от 28.09.2017 г. № 1396/пр</t>
  </si>
  <si>
    <t>Мертели огнеупорные алюмосиликатные марки МШ-42</t>
  </si>
  <si>
    <t>01.7.15.06-0123</t>
  </si>
  <si>
    <t>ТССЦ Республики Крым (ред. 2017), 01.7.15.06-0123, Приказ Минстроя России от 28.09.2017 г. № 1346/пр</t>
  </si>
  <si>
    <t>Гвозди строительные с плоской головкой 1,8х60 мм</t>
  </si>
  <si>
    <t>11.1.02.01-0031</t>
  </si>
  <si>
    <t>ТССЦ Республики Крым (ред. 2017), 11.1.02.01-0031, Приказ Минстроя России от 28.09.2017 г. № 1397/пр</t>
  </si>
  <si>
    <t>Лесоматериалы круглые березовые и мягких лиственных пород для строительства длиной 4-6,5 м, диаметром 12-24 см</t>
  </si>
  <si>
    <t>11.1.03.01-0078</t>
  </si>
  <si>
    <t>ТССЦ Республики Крым (ред. 2017), 11.1.03.01-0078, Приказ Минстроя России от 28.09.2017 г. № 1397/пр</t>
  </si>
  <si>
    <t>Бруски обрезные хвойных пород длиной 4-6,5 м, шириной 75-150 мм, толщиной 40-75 мм, II сорта</t>
  </si>
  <si>
    <t>11.1.03.06-0088</t>
  </si>
  <si>
    <t>ТССЦ Республики Крым (ред. 2017), 11.1.03.06-0088, Приказ Минстроя России от 28.09.2017 г. № 1397/пр</t>
  </si>
  <si>
    <t>Доски обрезные хвойных пород длиной 4-6,5 м, шириной 75-150 мм, толщиной 25 мм, IV сорта</t>
  </si>
  <si>
    <t>1-100-22-82</t>
  </si>
  <si>
    <t>Рабочий среднего разряда 2.2</t>
  </si>
  <si>
    <t>91.07.04-002</t>
  </si>
  <si>
    <t>ТСЭМ Республики Крым (ред. 2017), 91.07.04-002, Приказ Минстроя России от 28.09.2017 г. № 1296/пр</t>
  </si>
  <si>
    <t>Вибратор поверхностный</t>
  </si>
  <si>
    <t>01.7.20.08-0111</t>
  </si>
  <si>
    <t>ТССЦ Республики Крым (ред. 2017), 01.7.20.08-0111, Приказ Минстроя России от 28.09.2017 г. № 1346/пр</t>
  </si>
  <si>
    <t>Рогожа</t>
  </si>
  <si>
    <t>03.1.02.03-0011</t>
  </si>
  <si>
    <t>ТССЦ Республики Крым (ред. 2017), 03.1.02.03-0011, Приказ Минстроя России от 28.09.2017 г. № 1346/пр</t>
  </si>
  <si>
    <t>Известь строительная негашеная комовая, сорт I</t>
  </si>
  <si>
    <t>08.3.03.04-0012</t>
  </si>
  <si>
    <t>ТССЦ Республики Крым (ред. 2017), 08.3.03.04-0012, Приказ Минстроя России от 28.09.2017 г. № 1397/пр</t>
  </si>
  <si>
    <t>Проволока светлая диаметром 1,1 мм</t>
  </si>
  <si>
    <t>11.1.02.04-0031</t>
  </si>
  <si>
    <t>ТССЦ Республики Крым (ред. 2017), 11.1.02.04-0031, Приказ Минстроя России от 28.09.2017 г. № 1397/пр</t>
  </si>
  <si>
    <t>Лесоматериалы круглые хвойных пород для строительства диаметром 14-24 см, длиной 3-6,5 м</t>
  </si>
  <si>
    <t>11.1.03.06-0095</t>
  </si>
  <si>
    <t>ТССЦ Республики Крым (ред. 2017), 11.1.03.06-0095, Приказ Минстроя России от 28.09.2017 г. № 1397/пр</t>
  </si>
  <si>
    <t>Доски обрезные хвойных пород длиной 4-6,5 м, шириной 75-150 мм, толщиной 44 мм и более, III сорта</t>
  </si>
  <si>
    <t>11.2.13.04-0011</t>
  </si>
  <si>
    <t>ТССЦ Республики Крым (ред. 2017), 11.2.13.04-0011, Приказ Минстроя России от 28.09.2017 г. № 1397/пр</t>
  </si>
  <si>
    <t>Щиты из досок толщиной 25 мм</t>
  </si>
  <si>
    <t>1-100-33-82</t>
  </si>
  <si>
    <t>Рабочий среднего разряда 3.3</t>
  </si>
  <si>
    <t>91.06.06-048</t>
  </si>
  <si>
    <t>ТСЭМ Республики Крым (ред. 2017), 91.06.06-048, Приказ Минстроя России от 28.09.2017 г. № 1296/пр</t>
  </si>
  <si>
    <t>Подъемники одномачтовые, грузоподъемность до 500 кг, высота подъема 45 м</t>
  </si>
  <si>
    <t>01.7.20.08-0051</t>
  </si>
  <si>
    <t>ТССЦ Республики Крым (ред. 2017), 01.7.20.08-0051, Приказ Минстроя России от 28.09.2017 г. № 1346/пр</t>
  </si>
  <si>
    <t>Ветошь</t>
  </si>
  <si>
    <t>14.5.05.02-0001</t>
  </si>
  <si>
    <t>ТССЦ Республики Крым (ред. 2017), 14.5.05.02-0001, Приказ Минстроя России от 28.09.2017 г. № 1396/пр</t>
  </si>
  <si>
    <t>Олифа натуральная</t>
  </si>
  <si>
    <t>2-500-20-82</t>
  </si>
  <si>
    <t>Инженер теплотехник, категории II</t>
  </si>
  <si>
    <t>2-500-30-82</t>
  </si>
  <si>
    <t>Инженер теплотехник, категории III</t>
  </si>
  <si>
    <t>01.7.15.03-0041</t>
  </si>
  <si>
    <t>ТССЦ Республики Крым (ред. 2017), 01.7.15.03-0041, Приказ Минстроя России от 28.09.2017 г. № 1346/пр</t>
  </si>
  <si>
    <t>Болты с гайками и шайбами строительные</t>
  </si>
  <si>
    <t>07.2.07.13</t>
  </si>
  <si>
    <t>Конструкции стальные</t>
  </si>
  <si>
    <t>999-0005</t>
  </si>
  <si>
    <t>Масса оборудования</t>
  </si>
  <si>
    <t>17.1.02.05</t>
  </si>
  <si>
    <t>Изделия алюмосиликатные шамотные</t>
  </si>
  <si>
    <t>17.4.05.14</t>
  </si>
  <si>
    <t>Порошок шамотный марки ПШК</t>
  </si>
  <si>
    <t>06.1.01.05</t>
  </si>
  <si>
    <t>Кирпич глиняный обыкновенный</t>
  </si>
  <si>
    <t>06.1.02.02</t>
  </si>
  <si>
    <t>04.1.02.06</t>
  </si>
  <si>
    <t>Бетонные смеси готовые к употреблению</t>
  </si>
  <si>
    <t>08.4.03.04</t>
  </si>
  <si>
    <t>Арматура</t>
  </si>
  <si>
    <t>14.4.02.04</t>
  </si>
  <si>
    <t>Краски для внутренних работ масляные готовые к применению</t>
  </si>
  <si>
    <t>Smeta.RU  (495) 974-1589</t>
  </si>
  <si>
    <t>_PS_</t>
  </si>
  <si>
    <t>Smeta.RU</t>
  </si>
  <si>
    <t/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</si>
  <si>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</si>
  <si>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</si>
  <si>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ГУП РК "Крымтеплокоммунэнерго"</t>
  </si>
  <si>
    <t>Сметные нормы списания</t>
  </si>
  <si>
    <t>Коды ценников</t>
  </si>
  <si>
    <t>Крым Республика ТСНБ-2017</t>
  </si>
  <si>
    <t>ТР для Версии 10: Центральные регионы (с уч. п-ма 2536-ИП/12/ГС от 27.11.12, 01/57049-ЮЛ от 27.04.2018) от 30.08.2018 г</t>
  </si>
  <si>
    <t>Поправки  для ГСН 2017 от 10.01.2019 г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</si>
  <si>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</si>
  <si>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</si>
  <si>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Дефектная ведомость</t>
  </si>
  <si>
    <t>Кнельзен Н.Н.</t>
  </si>
  <si>
    <t>Инженер1 категории проектного отдела</t>
  </si>
  <si>
    <t>Кравчук Р.Л.</t>
  </si>
  <si>
    <t>Начальник производственно-технического отдела</t>
  </si>
  <si>
    <t>Забара СМ.</t>
  </si>
  <si>
    <t>Главный инженер ГУП РК "Крымтеплокоммунэнерго"</t>
  </si>
  <si>
    <t>К_НР_РЕМ = 0,9  Капитальный ремонт жилых и общественных зданий  К_СП_РЕМ = 0,85</t>
  </si>
  <si>
    <t>Новый раздел</t>
  </si>
  <si>
    <t>Демонтаж обмуровки</t>
  </si>
  <si>
    <t>1</t>
  </si>
  <si>
    <t>45-08-001-01</t>
  </si>
  <si>
    <t>Разборка кладки нормальной из глиняного обыкновенного кирпича</t>
  </si>
  <si>
    <t>м3</t>
  </si>
  <si>
    <t>ТЕР Республики Крым (ред. 2017), 45-08-001-01, Приказ Минстроя России от 28.09.2017 г. № 1354/пр</t>
  </si>
  <si>
    <t>Общестроительные работы</t>
  </si>
  <si>
    <t>Промышленные печи и трубы</t>
  </si>
  <si>
    <t>ФЕР-45</t>
  </si>
  <si>
    <t>*0,9</t>
  </si>
  <si>
    <t>*0,85</t>
  </si>
  <si>
    <t>на 1 кв 2019г.письмо Минстроя России от 15.11.2018г.№45824-ДВ/09</t>
  </si>
  <si>
    <t>2</t>
  </si>
  <si>
    <t>45-08-001-02</t>
  </si>
  <si>
    <t>Разборка кладки из огнеупорных изделий неошлаковавшейся</t>
  </si>
  <si>
    <t>ТЕР Республики Крым (ред. 2017), 45-08-001-02, Приказ Минстроя России от 28.09.2017 г. № 1354/пр</t>
  </si>
  <si>
    <t>3</t>
  </si>
  <si>
    <t>45-08-001-03</t>
  </si>
  <si>
    <t>Разборка кладки из огнеупорных изделий ошлаковавшейся</t>
  </si>
  <si>
    <t>ТЕР Республики Крым (ред. 2017), 45-08-001-03, Приказ Минстроя России от 28.09.2017 г. № 1354/пр</t>
  </si>
  <si>
    <t>4</t>
  </si>
  <si>
    <t>45-05-011-01</t>
  </si>
  <si>
    <t>Изоляция кладки печей, котлов, трубопроводов асбестовым картоном</t>
  </si>
  <si>
    <t>100 кг</t>
  </si>
  <si>
    <t>ТЕР Республики Крым (ред. 2017), 45-05-011-01, Приказ Минстроя России от 28.09.2017 г. № 1354/пр</t>
  </si>
  <si>
    <t>Поправка: МР 81/пр Табл.2, п.3  Наименование: При демонтаже (разборке) систем инженерно-технического обеспечения</t>
  </si>
  <si>
    <t>)*0</t>
  </si>
  <si>
    <t>)*0,4</t>
  </si>
  <si>
    <t>Поправка: МР 81/пр Табл.2, п.3</t>
  </si>
  <si>
    <t>5</t>
  </si>
  <si>
    <t>45-05-011-02</t>
  </si>
  <si>
    <t>Изоляция кладки печей, котлов, трубопроводов асбестовым шнуром</t>
  </si>
  <si>
    <t>ТЕР Республики Крым (ред. 2017), 45-05-011-02, Приказ Минстроя России от 28.09.2017 г. № 1354/пр</t>
  </si>
  <si>
    <t>6</t>
  </si>
  <si>
    <t>м06-01-004-04</t>
  </si>
  <si>
    <t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t>
  </si>
  <si>
    <t>т</t>
  </si>
  <si>
    <t>ТЕРм Республики Крым (ред. 2017), м06-01-004-04, Приказ Минстроя России от 28.09.2017 г. № 1303/пр</t>
  </si>
  <si>
    <t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t>
  </si>
  <si>
    <t>)*0,5</t>
  </si>
  <si>
    <t>Монтажные работы</t>
  </si>
  <si>
    <t>Теплосиловое оборудование</t>
  </si>
  <si>
    <t>мФЕР-06</t>
  </si>
  <si>
    <t>Поправка: Табл.3, п.3</t>
  </si>
  <si>
    <t>7</t>
  </si>
  <si>
    <t>м06-01-004-01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</si>
  <si>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t>
  </si>
  <si>
    <t>ТЕРм Республики Крым (ред. 2017), м06-01-004-01, Приказ Минстроя России от 28.09.2017 г. № 1303/пр</t>
  </si>
  <si>
    <t>8</t>
  </si>
  <si>
    <t>м06-01-010-01</t>
  </si>
  <si>
    <t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t>
  </si>
  <si>
    <t>ТЕРм Республики Крым (ред. 2017), м06-01-010-01, Приказ Минстроя России от 28.09.2017 г. № 1303/пр</t>
  </si>
  <si>
    <t>9</t>
  </si>
  <si>
    <t>09-03-029-01</t>
  </si>
  <si>
    <t>Монтаж лестниц прямолинейных и криволинейных, пожарных с ограждением</t>
  </si>
  <si>
    <t>ТЕР Республики Крым (ред. 2017), 09-03-029-01, Приказ Минстроя России от 28.09.2017 г. № 1382/пр</t>
  </si>
  <si>
    <t>Поправка: Табл.2, п.4  Наименование: При демонтаже (разборке) металлических конструкций</t>
  </si>
  <si>
    <t>)*0,7</t>
  </si>
  <si>
    <t>Металлические конструкции</t>
  </si>
  <si>
    <t>ФЕР-09</t>
  </si>
  <si>
    <t>Поправка: Табл.2, п.4</t>
  </si>
  <si>
    <t>10</t>
  </si>
  <si>
    <t>м12-01-006-12</t>
  </si>
  <si>
    <t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t>
  </si>
  <si>
    <t>100 м</t>
  </si>
  <si>
    <t>ТЕРм Республики Крым (ред. 2017), м12-01-006-12, Приказ Минстроя России от 28.09.2017 г. № 1349/пр</t>
  </si>
  <si>
    <t>Поправка: Табл.3, п.4  Наименование: Демонтаж: Оборудование, не пригодное для дальнейшего использования, (предназначено в лом) без разборки и резки</t>
  </si>
  <si>
    <t>)*0,3</t>
  </si>
  <si>
    <t>Технологические трубопроводы</t>
  </si>
  <si>
    <t>мФЕР-12</t>
  </si>
  <si>
    <t>Поправка: Табл.3, п.4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</si>
  <si>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</si>
  <si>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</si>
  <si>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</si>
  <si>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</si>
  <si>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</si>
  <si>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</si>
  <si>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</si>
  <si>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</si>
  <si>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</si>
  <si>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</si>
  <si>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</si>
  <si>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</si>
  <si>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</si>
  <si>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</si>
  <si>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</si>
  <si>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</si>
  <si>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</si>
  <si>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</si>
  <si>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</si>
  <si>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</si>
  <si>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</si>
  <si>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</si>
  <si>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</si>
  <si>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</si>
  <si>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</si>
  <si>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</si>
  <si>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</si>
  <si>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</si>
  <si>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</si>
  <si>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</si>
  <si>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</si>
  <si>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</si>
  <si>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</si>
  <si>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</si>
  <si>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</si>
  <si>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</si>
  <si>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</si>
  <si>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</si>
  <si>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</si>
  <si>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</si>
  <si>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</si>
  <si>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</si>
  <si>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</si>
  <si>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</si>
  <si>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</si>
  <si>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</si>
  <si>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</si>
  <si>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</si>
  <si>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</si>
  <si>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</si>
  <si>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</si>
  <si>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</si>
  <si>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</si>
  <si>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t>
  </si>
  <si>
    <t>12</t>
  </si>
  <si>
    <t>13</t>
  </si>
  <si>
    <t>14</t>
  </si>
  <si>
    <t>Монтаж лестниц прямолинейных и криволинейных, пожарных с ограждением ( повторно-используемых)</t>
  </si>
  <si>
    <t>15</t>
  </si>
  <si>
    <t>16</t>
  </si>
  <si>
    <t>23.7.02.02-0069</t>
  </si>
  <si>
    <t>Узлы трубопроводов с установкой необходимых деталей из бесшовных труб, сталь 20, диаметром условного прохода 150 мм, толщиной стенки 4,5 мм</t>
  </si>
  <si>
    <t>ТССЦ Республики Крым (ред. 2017), 23.7.02.02-0069, Приказ Минстроя России от 28.09.2017 г. № 1393/пр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</si>
  <si>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</si>
  <si>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</si>
  <si>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</si>
  <si>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17</t>
  </si>
  <si>
    <t>м06-01-014-02</t>
  </si>
  <si>
    <t>Гидравлическое испытание котлов П-образной компоновки, работающих на газомазутном топливе, паропроизводительностью 10-25 т/ч, давление 1,4 МПа</t>
  </si>
  <si>
    <t>КОМПЛ</t>
  </si>
  <si>
    <t>ТЕРм Республики Крым (ред. 2017), м06-01-014-02, Приказ Минстроя России от 28.09.2017 г. № 1303/пр</t>
  </si>
  <si>
    <t>18</t>
  </si>
  <si>
    <t>м06-01-072-03</t>
  </si>
  <si>
    <t>Испытание на газовую плотность котлов П-образной компоновки, работающих на газомазутном топливе, теплопроизводительностью 58,2 МВт (50 Гкал/ч)</t>
  </si>
  <si>
    <t>ТЕРм Республики Крым (ред. 2017), м06-01-072-03, Приказ Минстроя России от 28.09.2017 г. № 1303/пр</t>
  </si>
  <si>
    <t>Обмуровочные работы</t>
  </si>
  <si>
    <t>19</t>
  </si>
  <si>
    <t>45-04-001-01</t>
  </si>
  <si>
    <t>Обмуровка изделиями шамотными прямыми стен экранированных</t>
  </si>
  <si>
    <t>ТЕР Республики Крым (ред. 2017), 45-04-001-01, Приказ Минстроя России от 28.09.2017 г. № 1354/пр</t>
  </si>
  <si>
    <t>20</t>
  </si>
  <si>
    <t>17.3.02.19-0027</t>
  </si>
  <si>
    <t>Изделия огнеупорные шамотные общего назначения № 5, 8, 1 подгруппы марки ШБ</t>
  </si>
  <si>
    <t>ТССЦ Республики Крым (ред. 2017), 17.3.02.19-0027, Приказ Минстроя России от 28.09.2017 г. № 1396/пр</t>
  </si>
  <si>
    <t>21</t>
  </si>
  <si>
    <t>45-04-001-02</t>
  </si>
  <si>
    <t>Обмуровка изделиями шамотными прямыми стен неэкранированных</t>
  </si>
  <si>
    <t>ТЕР Республики Крым (ред. 2017), 45-04-001-02, Приказ Минстроя России от 28.09.2017 г. № 1354/пр</t>
  </si>
  <si>
    <t>22</t>
  </si>
  <si>
    <t>23</t>
  </si>
  <si>
    <t>45-04-001-03</t>
  </si>
  <si>
    <t>Обмуровка изделиями шамотными прямыми сводов и арок</t>
  </si>
  <si>
    <t>ТЕР Республики Крым (ред. 2017), 45-04-001-03, Приказ Минстроя России от 28.09.2017 г. № 1354/пр</t>
  </si>
  <si>
    <t>24</t>
  </si>
  <si>
    <t>17.3.02.19-0022</t>
  </si>
  <si>
    <t>Изделия огнеупорные шамотные общего назначения № 4, 7, 9, 11, 12, 14, 17, 22, 25, 44, 45, 47, 2 подгруппы марки ШБ 1-й класс точности</t>
  </si>
  <si>
    <t>ТССЦ Республики Крым (ред. 2017), 17.3.02.19-0022, Приказ Минстроя России от 28.09.2017 г. № 1396/пр</t>
  </si>
  <si>
    <t>25</t>
  </si>
  <si>
    <t>45-04-001-06</t>
  </si>
  <si>
    <t>Обмуровка изделиями шамотными фасонными перегородок газовых пламенных</t>
  </si>
  <si>
    <t>ТЕР Республики Крым (ред. 2017), 45-04-001-06, Приказ Минстроя России от 28.09.2017 г. № 1354/пр</t>
  </si>
  <si>
    <t>26</t>
  </si>
  <si>
    <t>17.3.02.17-0004</t>
  </si>
  <si>
    <t>Изделия легковесные теплоизоляционные огнеупорные № 4, 7, 9, 11, 12, 17, 22, 25, 44, 45, 47 марки ШЛ-1, 3</t>
  </si>
  <si>
    <t>ТССЦ Республики Крым (ред. 2017), 17.3.02.17-0004, Приказ Минстроя России от 28.09.2017 г. № 1396/пр</t>
  </si>
  <si>
    <t>27</t>
  </si>
  <si>
    <t>45-04-001-09</t>
  </si>
  <si>
    <t>Обмуровка изделиями шамотными фасонными амбразур для горелок</t>
  </si>
  <si>
    <t>ТЕР Республики Крым (ред. 2017), 45-04-001-09, Приказ Минстроя России от 28.09.2017 г. № 1354/пр</t>
  </si>
  <si>
    <t>28</t>
  </si>
  <si>
    <t>29</t>
  </si>
  <si>
    <t>45-04-007-01</t>
  </si>
  <si>
    <t>Набивка массой хромитовой зажигательных поясов экранов</t>
  </si>
  <si>
    <t>ТЕР Республики Крым (ред. 2017), 45-04-007-01, Приказ Минстроя России от 28.09.2017 г. № 1354/пр</t>
  </si>
  <si>
    <t>30</t>
  </si>
  <si>
    <t>45-04-009-01</t>
  </si>
  <si>
    <t>Торкретирование огнеупорным раствором барабанов и коллекторов</t>
  </si>
  <si>
    <t>ТЕР Республики Крым (ред. 2017), 45-04-009-01, Приказ Минстроя России от 28.09.2017 г. № 1354/пр</t>
  </si>
  <si>
    <t>31</t>
  </si>
  <si>
    <t>45-04-010-01</t>
  </si>
  <si>
    <t>Уплотнительная обмазка поверхности котлов раствором огнеупорным (состав ОРГРЭС)</t>
  </si>
  <si>
    <t>100 м2</t>
  </si>
  <si>
    <t>ТЕР Республики Крым (ред. 2017), 45-04-010-01, Приказ Минстроя России от 28.09.2017 г. № 1354/пр</t>
  </si>
  <si>
    <t>32</t>
  </si>
  <si>
    <t>17.4.05.14-0013</t>
  </si>
  <si>
    <t>Порошок шамотный марки ПШК крупного помола</t>
  </si>
  <si>
    <t>ТССЦ Республики Крым (ред. 2017), 17.4.05.14-0013, Приказ Минстроя России от 28.09.2017 г. № 1396/пр</t>
  </si>
  <si>
    <t>33</t>
  </si>
  <si>
    <t>45-05-002-01</t>
  </si>
  <si>
    <t>Кладка элементов тепловых агрегатов из обыкновенного глиняного кирпича стен прямых, массивов и выстилок</t>
  </si>
  <si>
    <t>ТЕР Республики Крым (ред. 2017), 45-05-002-01, Приказ Минстроя России от 28.09.2017 г. № 1354/пр</t>
  </si>
  <si>
    <t>34</t>
  </si>
  <si>
    <t>06.1.01.05-0035</t>
  </si>
  <si>
    <t>Кирпич керамический одинарный, размером 250х120х65 мм, марка 100</t>
  </si>
  <si>
    <t>1000 шт.</t>
  </si>
  <si>
    <t>ТССЦ Республики Крым (ред. 2017), 06.1.01.05-0035, Приказ Минстроя России от 28.09.2017 г. № 1397/пр</t>
  </si>
  <si>
    <t>35</t>
  </si>
  <si>
    <t>45-05-009-04</t>
  </si>
  <si>
    <t>Закладка полостей ломом из глиняного обыкновенного кирпича</t>
  </si>
  <si>
    <t>ТЕР Республики Крым (ред. 2017), 45-05-009-04, Приказ Минстроя России от 28.09.2017 г. № 1354/пр</t>
  </si>
  <si>
    <t>36</t>
  </si>
  <si>
    <t>06.1.02.02-0001</t>
  </si>
  <si>
    <t>Лом кирпича глиняного обыкновенного</t>
  </si>
  <si>
    <t>ТССЦ Республики Крым (ред. 2017), 06.1.02.02-0001, Приказ Минстроя России от 28.09.2017 г. № 1397/пр</t>
  </si>
  <si>
    <t>37</t>
  </si>
  <si>
    <t>45-05-009-05</t>
  </si>
  <si>
    <t>Закладка полостей ломом из шамотного кирпича</t>
  </si>
  <si>
    <t>ТЕР Республики Крым (ред. 2017), 45-05-009-05, Приказ Минстроя России от 28.09.2017 г. № 1354/пр</t>
  </si>
  <si>
    <t>38</t>
  </si>
  <si>
    <t>39</t>
  </si>
  <si>
    <t>40</t>
  </si>
  <si>
    <t>45-10-001-01</t>
  </si>
  <si>
    <t>Изготовление кружал и опалубки при кладке арок и сводов</t>
  </si>
  <si>
    <t>ТЕР Республики Крым (ред. 2017), 45-10-001-01, Приказ Минстроя России от 28.09.2017 г. № 1354/пр</t>
  </si>
  <si>
    <t>Материалы и оборудование не учтенные ценником</t>
  </si>
  <si>
    <t>41</t>
  </si>
  <si>
    <t>Комм.предлож.                          ЗАО "КОТЛОСТРОЙ" стр.1 п.1</t>
  </si>
  <si>
    <t>Трубная система котла ( кипятильные трубы, экранные трубы) с учетом доставки</t>
  </si>
  <si>
    <t>компл.</t>
  </si>
  <si>
    <t>оборудование</t>
  </si>
  <si>
    <t>Оборудование</t>
  </si>
  <si>
    <t>оборудование (03)</t>
  </si>
  <si>
    <t>161 317,87</t>
  </si>
  <si>
    <t>[1 095 000 / 1,2 /  3,92]</t>
  </si>
  <si>
    <t>42</t>
  </si>
  <si>
    <t>Комм.предлож.                           ЗАО "КОТЛОСТРОЙ" стр.1 п.3</t>
  </si>
  <si>
    <t>Опускные и перепускные трубы ,с учетом доставки</t>
  </si>
  <si>
    <t>КОМП.</t>
  </si>
  <si>
    <t>10 572,89</t>
  </si>
  <si>
    <t>[70 000 / 1,2 /  3,92]</t>
  </si>
  <si>
    <t>43</t>
  </si>
  <si>
    <t>Комм.предлож                           ЗАО "КОТЛОСТРОЙ" стр.1 П.2</t>
  </si>
  <si>
    <t>Коллектора, с учетом доставки</t>
  </si>
  <si>
    <t>24 398,97</t>
  </si>
  <si>
    <t>[175 000 / 1,2 /  3,92]</t>
  </si>
  <si>
    <t>44</t>
  </si>
  <si>
    <t>Комм.предлож ЗАО "КОТЛОСТРОЙ" стр. 1 П.4</t>
  </si>
  <si>
    <t>Ящик ЗИП , (ВКЛЮЧАЯ ЭЛЕМЕНТЫ ТРУБОПРОВОДОВ ,ФАСОННЫЕ ДЕТАЛИ)</t>
  </si>
  <si>
    <t>Материалы, изделия и конструкции</t>
  </si>
  <si>
    <t>материалы (03)</t>
  </si>
  <si>
    <t>105 728,88</t>
  </si>
  <si>
    <t>[670 000 / 1,2 /  7,07]</t>
  </si>
  <si>
    <t>Прочие работы</t>
  </si>
  <si>
    <t>45</t>
  </si>
  <si>
    <t>46-01-005-01</t>
  </si>
  <si>
    <t>Наращивание железобетонных фундаментов под оборудование при объеме в одном месте до 10 м3</t>
  </si>
  <si>
    <t>ТЕР Республики Крым (ред. 2017), 46-01-005-01, Приказ Минстроя России от 28.09.2017 г. № 1355/пр</t>
  </si>
  <si>
    <t>Реконструкция зданий и сооружений</t>
  </si>
  <si>
    <t>ФЕР-46</t>
  </si>
  <si>
    <t>46</t>
  </si>
  <si>
    <t>04.1.02.05-0007</t>
  </si>
  <si>
    <t>Бетон тяжелый, класс В20 (М250)</t>
  </si>
  <si>
    <t>ТССЦ Республики Крым (ред. 2017), 04.1.02.05-0007, Приказ Минстроя России от 28.09.2017 г. № 1346/пр</t>
  </si>
  <si>
    <t>47</t>
  </si>
  <si>
    <t>08.4.02.03-0021</t>
  </si>
  <si>
    <t>Каркасы и сетки арматурные плоские, собранные и сваренные (связанные) в арматурные изделия, класс BP-I, диаметр 4 мм</t>
  </si>
  <si>
    <t>ТССЦ Республики Крым (ред. 2017), 08.4.02.03-0021, Приказ Минстроя России от 28.09.2017 г. № 1397/пр</t>
  </si>
  <si>
    <t>48</t>
  </si>
  <si>
    <t>15-04-030-03</t>
  </si>
  <si>
    <t>Масляная окраска металлических поверхностей стальных балок, труб диаметром более 50 мм и т.п., количество окрасок 2</t>
  </si>
  <si>
    <t>ТЕР Республики Крым (ред. 2017), 15-04-030-03, Приказ Минстроя России от 28.09.2017 г. № 1368/пр</t>
  </si>
  <si>
    <t>Отделочные работы</t>
  </si>
  <si>
    <t>ФЕР-15</t>
  </si>
  <si>
    <t>49</t>
  </si>
  <si>
    <t>14.4.04.08-0002</t>
  </si>
  <si>
    <t>Эмаль ПФ-115 БИО различных цветов</t>
  </si>
  <si>
    <t>ТССЦ Республики Крым (ред. 2017), 14.4.04.08-0002, Приказ Минстроя России от 28.09.2017 г. № 1396/пр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</si>
  <si>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</si>
  <si>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</si>
  <si>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п07-01-001-03</t>
  </si>
  <si>
    <t>Котел без пароперегревателя, паропроизводительность до 10 т/ч</t>
  </si>
  <si>
    <t>шт.</t>
  </si>
  <si>
    <t>ТЕРп Республики Крым (ред. 2017), п07-01-001-03, Приказ Минстроя России от 28.09.2017 г. № 1340/пр</t>
  </si>
  <si>
    <t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</si>
  <si>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</si>
  <si>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</si>
  <si>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</si>
  <si>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</si>
  <si>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Поправка: п.9.4</t>
  </si>
  <si>
    <t>З</t>
  </si>
  <si>
    <t>ЗМ</t>
  </si>
  <si>
    <t>ЗПМ (справочно)</t>
  </si>
  <si>
    <t>Ф</t>
  </si>
  <si>
    <t>ФОТ (справочно)</t>
  </si>
  <si>
    <t>Э</t>
  </si>
  <si>
    <t>ЭММ, в том числе ЗПМ</t>
  </si>
  <si>
    <t>М</t>
  </si>
  <si>
    <t>Стоимость материальных ресурсов</t>
  </si>
  <si>
    <t>П</t>
  </si>
  <si>
    <t>ПЗ (справочно)</t>
  </si>
  <si>
    <t>Н</t>
  </si>
  <si>
    <t>С</t>
  </si>
  <si>
    <t>СП</t>
  </si>
  <si>
    <t>ПГ</t>
  </si>
  <si>
    <t>Перевозка грузов</t>
  </si>
  <si>
    <t>ПР</t>
  </si>
  <si>
    <t>Погрузочно-разгрузочные работы</t>
  </si>
  <si>
    <t>И</t>
  </si>
  <si>
    <t>Итого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</si>
  <si>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</si>
  <si>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</si>
  <si>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</si>
  <si>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</si>
  <si>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</si>
  <si>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</si>
  <si>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</si>
  <si>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</si>
  <si>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</si>
  <si>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</si>
  <si>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</si>
  <si>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</si>
  <si>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</si>
  <si>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</si>
  <si>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</si>
  <si>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</si>
  <si>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</si>
  <si>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</si>
  <si>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</si>
  <si>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</si>
  <si>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</si>
  <si>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</si>
  <si>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</si>
  <si>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</si>
  <si>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</si>
  <si>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</si>
  <si>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</si>
  <si>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</si>
  <si>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</si>
  <si>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</si>
  <si>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</si>
  <si>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</si>
  <si>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</si>
  <si>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</si>
  <si>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</si>
  <si>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</si>
  <si>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</si>
  <si>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</si>
  <si>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</si>
  <si>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</si>
  <si>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</si>
  <si>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</si>
  <si>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</si>
  <si>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</si>
  <si>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</si>
  <si>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</si>
  <si>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</si>
  <si>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</si>
  <si>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</si>
  <si>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</si>
  <si>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</si>
  <si>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</si>
  <si>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</si>
  <si>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</si>
  <si>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</si>
  <si>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</si>
  <si>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</si>
  <si>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</si>
  <si>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</si>
  <si>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</si>
  <si>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</si>
  <si>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</si>
  <si>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</si>
  <si>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Индексы за итогом</t>
  </si>
  <si>
    <t>_OBSM_</t>
  </si>
  <si>
    <t>1-100-23-82</t>
  </si>
  <si>
    <t>Рабочий среднего разряда 2.3</t>
  </si>
  <si>
    <t>чел.-ч.</t>
  </si>
  <si>
    <t>4-100-00-82</t>
  </si>
  <si>
    <t>Затраты труда машинистов</t>
  </si>
  <si>
    <t>91.06.02-005</t>
  </si>
  <si>
    <t>ТСЭМ Республики Крым (ред. 2017), 91.06.02-005, Приказ Минстроя России от 28.09.2017 г. № 1296/пр</t>
  </si>
  <si>
    <t>Конвейер ленточный секционный длиной 40 м</t>
  </si>
  <si>
    <t>маш.-ч</t>
  </si>
  <si>
    <t>91.18.01-008</t>
  </si>
  <si>
    <t>ТСЭМ Республики Крым (ред. 2017), 91.18.01-008, Приказ Минстроя России от 28.09.2017 г. № 1296/пр</t>
  </si>
  <si>
    <t>Компрессоры передвижные с двигателем внутреннего сгорания, давлением до 686 кПа (7 ат) производительностью 11,2 м3/мин</t>
  </si>
  <si>
    <t>91.21.10-003</t>
  </si>
  <si>
    <t>ТСЭМ Республики Крым (ред. 2017), 91.21.10-003, Приказ Минстроя России от 28.09.2017 г. № 1296/пр</t>
  </si>
  <si>
    <t>Молотки при работе от передвижных компрессорных станций отбойные пневматические</t>
  </si>
  <si>
    <t>1-100-30-82</t>
  </si>
  <si>
    <t>Рабочий среднего разряда 3</t>
  </si>
  <si>
    <t>91.06.05-011</t>
  </si>
  <si>
    <t xml:space="preserve">Приложение №1 к Технической части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</si>
</sst>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27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1"/>
      <name val="Arial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3"/>
      <name val="Arial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Arial"/>
      <charset val="204"/>
    </font>
    <font>
      <sz val="9"/>
      <name val="Arial"/>
      <family val="2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left" wrapText="1"/>
    </xf>
    <xf numFmtId="0" fontId="12" fillId="0" borderId="0" xfId="0" applyFont="1" applyAlignme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2" fillId="0" borderId="0" xfId="0" applyFont="1" applyAlignment="1">
      <alignment horizontal="right" wrapText="1"/>
    </xf>
    <xf numFmtId="165" fontId="17" fillId="0" borderId="1" xfId="0" applyNumberFormat="1" applyFont="1" applyBorder="1"/>
    <xf numFmtId="164" fontId="17" fillId="0" borderId="0" xfId="0" applyNumberFormat="1" applyFont="1"/>
    <xf numFmtId="164" fontId="17" fillId="0" borderId="1" xfId="0" applyNumberFormat="1" applyFont="1" applyBorder="1"/>
    <xf numFmtId="165" fontId="17" fillId="0" borderId="0" xfId="0" applyNumberFormat="1" applyFont="1"/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12" fillId="0" borderId="1" xfId="0" applyFont="1" applyBorder="1"/>
    <xf numFmtId="0" fontId="18" fillId="0" borderId="0" xfId="0" applyFont="1" applyBorder="1" applyAlignment="1">
      <alignment horizontal="right"/>
    </xf>
    <xf numFmtId="0" fontId="18" fillId="0" borderId="0" xfId="0" applyFont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17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right" wrapText="1"/>
    </xf>
    <xf numFmtId="0" fontId="17" fillId="0" borderId="2" xfId="0" applyFont="1" applyBorder="1" applyAlignment="1">
      <alignment horizontal="right"/>
    </xf>
    <xf numFmtId="0" fontId="21" fillId="0" borderId="2" xfId="0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25" fillId="0" borderId="4" xfId="0" applyFont="1" applyBorder="1" applyAlignment="1">
      <alignment horizontal="center" vertical="top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13" fillId="0" borderId="0" xfId="0" quotePrefix="1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18" fillId="0" borderId="0" xfId="0" applyFont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/>
    </xf>
    <xf numFmtId="164" fontId="18" fillId="0" borderId="2" xfId="0" applyNumberFormat="1" applyFont="1" applyBorder="1" applyAlignment="1">
      <alignment horizontal="right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4"/>
  <sheetViews>
    <sheetView workbookViewId="0">
      <selection activeCell="C3" sqref="C3:K3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11" width="12.7109375" customWidth="1"/>
    <col min="20" max="29" width="0" hidden="1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7" width="0" hidden="1" customWidth="1"/>
  </cols>
  <sheetData>
    <row r="1" spans="1:32" x14ac:dyDescent="0.2">
      <c r="A1" s="11" t="s">
        <v>324</v>
      </c>
      <c r="K1" s="11" t="s">
        <v>222</v>
      </c>
    </row>
    <row r="2" spans="1:32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32" ht="31.5" x14ac:dyDescent="0.25">
      <c r="A3" s="68" t="s">
        <v>223</v>
      </c>
      <c r="B3" s="68"/>
      <c r="C3" s="69" t="s">
        <v>422</v>
      </c>
      <c r="D3" s="69"/>
      <c r="E3" s="69"/>
      <c r="F3" s="69"/>
      <c r="G3" s="69"/>
      <c r="H3" s="69"/>
      <c r="I3" s="69"/>
      <c r="J3" s="69"/>
      <c r="K3" s="69"/>
      <c r="L3" s="12"/>
      <c r="M3" s="12"/>
      <c r="AD3" s="13" t="s">
        <v>422</v>
      </c>
    </row>
    <row r="4" spans="1:32" ht="14.25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2"/>
      <c r="M4" s="12"/>
    </row>
    <row r="5" spans="1:32" ht="18" x14ac:dyDescent="0.25">
      <c r="A5" s="70" t="str">
        <f>CONCATENATE( "Локальная смета ", IF(Source!F20&lt;&gt;"Новая локальная смета", Source!F20, ""))</f>
        <v>Локальная смета 02-01-01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12"/>
      <c r="M5" s="12"/>
    </row>
    <row r="6" spans="1:32" ht="36" x14ac:dyDescent="0.25">
      <c r="A6" s="71" t="str">
        <f>CONCATENATE( "Локальная смета ", IF(Source!G20&lt;&gt;"Новая локальная смета", Source!G20, ""))</f>
        <v>Локальная смета Капитальный ремонт котла ДКВР -10-13, заводской №8466  в котельной по адресу: ул. Лесная,1 г. Алушта , Республика Крым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12"/>
      <c r="M6" s="12"/>
      <c r="AF6" s="15" t="str">
        <f>CONCATENATE( "Локальная смета ", IF(Source!G20&lt;&gt;"Новая локальная смета", Source!G20, ""))</f>
        <v>Локальная смета Капитальный ремонт котла ДКВР -10-13, заводской №8466  в котельной по адресу: ул. Лесная,1 г. Алушта , Республика Крым</v>
      </c>
    </row>
    <row r="7" spans="1:32" ht="14.2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2"/>
      <c r="M7" s="12"/>
    </row>
    <row r="8" spans="1:32" ht="36" x14ac:dyDescent="0.25">
      <c r="A8" s="72" t="s">
        <v>224</v>
      </c>
      <c r="B8" s="72"/>
      <c r="C8" s="73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  <c r="D8" s="73"/>
      <c r="E8" s="73"/>
      <c r="F8" s="73"/>
      <c r="G8" s="73"/>
      <c r="H8" s="73"/>
      <c r="I8" s="73"/>
      <c r="J8" s="73"/>
      <c r="K8" s="73"/>
      <c r="L8" s="12"/>
      <c r="M8" s="12"/>
      <c r="AD8" s="16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</row>
    <row r="9" spans="1:32" ht="14.2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2"/>
      <c r="M9" s="12"/>
    </row>
    <row r="10" spans="1:32" ht="14.25" x14ac:dyDescent="0.2">
      <c r="A10" s="60" t="str">
        <f>CONCATENATE( "Основание: ", Source!J20)</f>
        <v>Основание: Дефектная ведомость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12"/>
      <c r="M10" s="12"/>
    </row>
    <row r="11" spans="1:32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2"/>
      <c r="M11" s="12"/>
    </row>
    <row r="12" spans="1:32" ht="14.25" x14ac:dyDescent="0.2">
      <c r="A12" s="61" t="s">
        <v>244</v>
      </c>
      <c r="B12" s="61"/>
      <c r="C12" s="61"/>
      <c r="D12" s="61"/>
      <c r="E12" s="61"/>
      <c r="F12" s="63" t="s">
        <v>225</v>
      </c>
      <c r="G12" s="63"/>
      <c r="H12" s="63"/>
      <c r="I12" s="64">
        <f>(Source!P321/1000)</f>
        <v>5490.5397400000002</v>
      </c>
      <c r="J12" s="52"/>
      <c r="K12" s="18" t="s">
        <v>226</v>
      </c>
      <c r="L12" s="12"/>
      <c r="M12" s="12"/>
    </row>
    <row r="13" spans="1:32" ht="14.25" x14ac:dyDescent="0.2">
      <c r="A13" s="61"/>
      <c r="B13" s="61"/>
      <c r="C13" s="61"/>
      <c r="D13" s="61"/>
      <c r="E13" s="61"/>
      <c r="F13" s="63" t="s">
        <v>227</v>
      </c>
      <c r="G13" s="63"/>
      <c r="H13" s="63"/>
      <c r="I13" s="64">
        <f>(Source!P316+Source!P317)</f>
        <v>6044.3557289999999</v>
      </c>
      <c r="J13" s="52"/>
      <c r="K13" s="18" t="s">
        <v>228</v>
      </c>
      <c r="L13" s="12"/>
      <c r="M13" s="12"/>
    </row>
    <row r="14" spans="1:32" ht="14.25" x14ac:dyDescent="0.2">
      <c r="A14" s="62"/>
      <c r="B14" s="62"/>
      <c r="C14" s="62"/>
      <c r="D14" s="62"/>
      <c r="E14" s="62"/>
      <c r="F14" s="65" t="s">
        <v>229</v>
      </c>
      <c r="G14" s="65"/>
      <c r="H14" s="65"/>
      <c r="I14" s="66">
        <f>((Source!P309 + Source!P308)/1000)</f>
        <v>412.57053999999999</v>
      </c>
      <c r="J14" s="67"/>
      <c r="K14" s="18" t="s">
        <v>226</v>
      </c>
      <c r="L14" s="12"/>
      <c r="M14" s="12"/>
    </row>
    <row r="15" spans="1:32" ht="14.25" x14ac:dyDescent="0.2">
      <c r="A15" s="57" t="s">
        <v>230</v>
      </c>
      <c r="B15" s="57" t="s">
        <v>231</v>
      </c>
      <c r="C15" s="57" t="s">
        <v>232</v>
      </c>
      <c r="D15" s="57" t="s">
        <v>233</v>
      </c>
      <c r="E15" s="57" t="s">
        <v>234</v>
      </c>
      <c r="F15" s="57"/>
      <c r="G15" s="59" t="s">
        <v>235</v>
      </c>
      <c r="H15" s="59"/>
      <c r="I15" s="59"/>
      <c r="J15" s="57" t="s">
        <v>236</v>
      </c>
      <c r="K15" s="57"/>
      <c r="L15" s="12"/>
      <c r="M15" s="12"/>
    </row>
    <row r="16" spans="1:32" ht="20.100000000000001" customHeight="1" x14ac:dyDescent="0.2">
      <c r="A16" s="57"/>
      <c r="B16" s="57"/>
      <c r="C16" s="57"/>
      <c r="D16" s="57"/>
      <c r="E16" s="57" t="s">
        <v>561</v>
      </c>
      <c r="F16" s="57" t="s">
        <v>237</v>
      </c>
      <c r="G16" s="57" t="s">
        <v>561</v>
      </c>
      <c r="H16" s="57" t="s">
        <v>238</v>
      </c>
      <c r="I16" s="57" t="s">
        <v>237</v>
      </c>
      <c r="J16" s="57"/>
      <c r="K16" s="57"/>
      <c r="L16" s="12"/>
      <c r="M16" s="12"/>
    </row>
    <row r="17" spans="1:29" ht="14.25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12"/>
      <c r="M17" s="12"/>
    </row>
    <row r="18" spans="1:29" ht="20.100000000000001" customHeight="1" x14ac:dyDescent="0.2">
      <c r="A18" s="57"/>
      <c r="B18" s="57"/>
      <c r="C18" s="57"/>
      <c r="D18" s="57"/>
      <c r="E18" s="57" t="s">
        <v>239</v>
      </c>
      <c r="F18" s="57" t="s">
        <v>240</v>
      </c>
      <c r="G18" s="57"/>
      <c r="H18" s="57"/>
      <c r="I18" s="57" t="s">
        <v>240</v>
      </c>
      <c r="J18" s="57" t="s">
        <v>241</v>
      </c>
      <c r="K18" s="57"/>
      <c r="L18" s="12"/>
      <c r="M18" s="12"/>
    </row>
    <row r="19" spans="1:29" ht="14.25" x14ac:dyDescent="0.2">
      <c r="A19" s="57"/>
      <c r="B19" s="57"/>
      <c r="C19" s="57"/>
      <c r="D19" s="57"/>
      <c r="E19" s="57"/>
      <c r="F19" s="57"/>
      <c r="G19" s="57"/>
      <c r="H19" s="57"/>
      <c r="I19" s="57"/>
      <c r="J19" s="20" t="s">
        <v>242</v>
      </c>
      <c r="K19" s="20" t="s">
        <v>243</v>
      </c>
      <c r="L19" s="12"/>
      <c r="M19" s="12"/>
    </row>
    <row r="20" spans="1:29" ht="14.25" x14ac:dyDescent="0.2">
      <c r="A20" s="20">
        <v>1</v>
      </c>
      <c r="B20" s="20">
        <v>2</v>
      </c>
      <c r="C20" s="20">
        <v>3</v>
      </c>
      <c r="D20" s="20">
        <v>4</v>
      </c>
      <c r="E20" s="20">
        <v>5</v>
      </c>
      <c r="F20" s="20">
        <v>6</v>
      </c>
      <c r="G20" s="20">
        <v>7</v>
      </c>
      <c r="H20" s="20">
        <v>8</v>
      </c>
      <c r="I20" s="20">
        <v>9</v>
      </c>
      <c r="J20" s="20">
        <v>10</v>
      </c>
      <c r="K20" s="20">
        <v>11</v>
      </c>
      <c r="L20" s="12"/>
      <c r="M20" s="12"/>
    </row>
    <row r="22" spans="1:29" ht="14.25" customHeight="1" x14ac:dyDescent="0.25">
      <c r="B22" s="58" t="str">
        <f>Source!G24</f>
        <v>К_НР_РЕМ = 0,9  Капитальный ремонт жилых и общественных зданий  К_СП_РЕМ = 0,85</v>
      </c>
      <c r="C22" s="58"/>
      <c r="D22" s="58"/>
      <c r="E22" s="58"/>
      <c r="F22" s="58"/>
      <c r="G22" s="58"/>
      <c r="H22" s="58"/>
      <c r="I22" s="58"/>
      <c r="J22" s="58"/>
      <c r="AC22" s="23" t="str">
        <f>Source!G24</f>
        <v>К_НР_РЕМ = 0,9  Капитальный ремонт жилых и общественных зданий  К_СП_РЕМ = 0,85</v>
      </c>
    </row>
    <row r="24" spans="1:29" ht="16.5" x14ac:dyDescent="0.25">
      <c r="A24" s="55" t="str">
        <f>CONCATENATE("Раздел: ",IF(Source!G26&lt;&gt;"Новый раздел", Source!G26, ""))</f>
        <v>Раздел: Демонтаж обмуровки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29" ht="28.5" x14ac:dyDescent="0.2">
      <c r="A25" s="24" t="str">
        <f>Source!E31</f>
        <v>1</v>
      </c>
      <c r="B25" s="24" t="str">
        <f>Source!F31</f>
        <v>45-08-001-01</v>
      </c>
      <c r="C25" s="25" t="str">
        <f>Source!G31</f>
        <v>Разборка кладки нормальной из глиняного обыкновенного кирпича</v>
      </c>
      <c r="D25" s="21">
        <f>Source!I31</f>
        <v>35.4</v>
      </c>
      <c r="E25" s="27">
        <f>Source!AB31</f>
        <v>560.91999999999996</v>
      </c>
      <c r="F25" s="27">
        <f>Source!AD31</f>
        <v>490.25</v>
      </c>
      <c r="G25" s="28">
        <f>Source!O31</f>
        <v>140385.94</v>
      </c>
      <c r="H25" s="28">
        <f>Source!S31</f>
        <v>17687.150000000001</v>
      </c>
      <c r="I25" s="29">
        <f>Source!Q31</f>
        <v>122698.79</v>
      </c>
      <c r="J25" s="29">
        <f>Source!AH31</f>
        <v>9.8699999999999992</v>
      </c>
      <c r="K25" s="29">
        <f>Source!U31</f>
        <v>349.39799999999997</v>
      </c>
      <c r="T25">
        <f>Source!O31</f>
        <v>140385.94</v>
      </c>
      <c r="U25">
        <f>Source!P31</f>
        <v>0</v>
      </c>
      <c r="V25">
        <f>Source!S31</f>
        <v>17687.150000000001</v>
      </c>
      <c r="W25">
        <f>Source!Q31</f>
        <v>122698.79</v>
      </c>
      <c r="X25">
        <f>Source!R31</f>
        <v>7833.7</v>
      </c>
      <c r="Y25">
        <f>Source!U31</f>
        <v>349.39799999999997</v>
      </c>
      <c r="Z25">
        <f>Source!V31</f>
        <v>0</v>
      </c>
      <c r="AA25">
        <f>Source!X31</f>
        <v>24244.81</v>
      </c>
      <c r="AB25">
        <f>Source!Y31</f>
        <v>16333.34</v>
      </c>
    </row>
    <row r="26" spans="1:29" ht="14.25" x14ac:dyDescent="0.2">
      <c r="C26" s="26" t="str">
        <f>Source!H31</f>
        <v>м3</v>
      </c>
      <c r="D26" s="21"/>
      <c r="E26" s="30">
        <f>Source!AF31</f>
        <v>70.67</v>
      </c>
      <c r="F26" s="30">
        <f>Source!AE31</f>
        <v>31.3</v>
      </c>
      <c r="G26" s="28"/>
      <c r="H26" s="28"/>
      <c r="I26" s="28">
        <f>Source!R31</f>
        <v>7833.7</v>
      </c>
      <c r="J26" s="28">
        <f>Source!AI31</f>
        <v>0</v>
      </c>
      <c r="K26" s="28">
        <f>Source!V31</f>
        <v>0</v>
      </c>
    </row>
    <row r="27" spans="1:29" ht="89.25" x14ac:dyDescent="0.2">
      <c r="C27" s="31" t="s">
        <v>245</v>
      </c>
      <c r="D27" s="31" t="str">
        <f>Source!BO31</f>
        <v>на 1 кв 2019г.письмо Минстроя России от 15.11.2018г.№45824-ДВ/09</v>
      </c>
    </row>
    <row r="28" spans="1:29" x14ac:dyDescent="0.2">
      <c r="C28" s="31" t="s">
        <v>246</v>
      </c>
      <c r="D28" s="31">
        <f>Source!BA31</f>
        <v>7.07</v>
      </c>
    </row>
    <row r="29" spans="1:29" x14ac:dyDescent="0.2">
      <c r="C29" s="31" t="s">
        <v>247</v>
      </c>
      <c r="D29" s="31">
        <f>Source!BB31</f>
        <v>7.07</v>
      </c>
    </row>
    <row r="30" spans="1:29" x14ac:dyDescent="0.2">
      <c r="C30" s="31" t="s">
        <v>248</v>
      </c>
      <c r="D30" s="31">
        <f>Source!BC31</f>
        <v>7.07</v>
      </c>
    </row>
    <row r="31" spans="1:29" x14ac:dyDescent="0.2">
      <c r="C31" s="31" t="s">
        <v>249</v>
      </c>
      <c r="D31" s="31">
        <f>Source!BS31</f>
        <v>7.07</v>
      </c>
    </row>
    <row r="32" spans="1:29" ht="28.5" x14ac:dyDescent="0.2">
      <c r="A32" s="24" t="str">
        <f>Source!E33</f>
        <v>2</v>
      </c>
      <c r="B32" s="24" t="str">
        <f>Source!F33</f>
        <v>45-08-001-02</v>
      </c>
      <c r="C32" s="25" t="str">
        <f>Source!G33</f>
        <v>Разборка кладки из огнеупорных изделий неошлаковавшейся</v>
      </c>
      <c r="D32" s="21">
        <f>Source!I33</f>
        <v>18.7</v>
      </c>
      <c r="E32" s="27">
        <f>Source!AB33</f>
        <v>84.61</v>
      </c>
      <c r="F32" s="27">
        <f>Source!AD33</f>
        <v>7.28</v>
      </c>
      <c r="G32" s="28">
        <f>Source!O33</f>
        <v>11186.2</v>
      </c>
      <c r="H32" s="28">
        <f>Source!S33</f>
        <v>10223.719999999999</v>
      </c>
      <c r="I32" s="29">
        <f>Source!Q33</f>
        <v>962.48</v>
      </c>
      <c r="J32" s="29">
        <f>Source!AH33</f>
        <v>10.8</v>
      </c>
      <c r="K32" s="29">
        <f>Source!U33</f>
        <v>201.96</v>
      </c>
      <c r="T32">
        <f>Source!O33</f>
        <v>11186.2</v>
      </c>
      <c r="U32">
        <f>Source!P33</f>
        <v>0</v>
      </c>
      <c r="V32">
        <f>Source!S33</f>
        <v>10223.719999999999</v>
      </c>
      <c r="W32">
        <f>Source!Q33</f>
        <v>962.48</v>
      </c>
      <c r="X32">
        <f>Source!R33</f>
        <v>128.24</v>
      </c>
      <c r="Y32">
        <f>Source!U33</f>
        <v>201.96</v>
      </c>
      <c r="Z32">
        <f>Source!V33</f>
        <v>0</v>
      </c>
      <c r="AA32">
        <f>Source!X33</f>
        <v>9834.36</v>
      </c>
      <c r="AB32">
        <f>Source!Y33</f>
        <v>6625.25</v>
      </c>
    </row>
    <row r="33" spans="1:28" ht="14.25" x14ac:dyDescent="0.2">
      <c r="C33" s="26" t="str">
        <f>Source!H33</f>
        <v>м3</v>
      </c>
      <c r="D33" s="21"/>
      <c r="E33" s="30">
        <f>Source!AF33</f>
        <v>77.33</v>
      </c>
      <c r="F33" s="30">
        <f>Source!AE33</f>
        <v>0.97</v>
      </c>
      <c r="G33" s="28"/>
      <c r="H33" s="28"/>
      <c r="I33" s="28">
        <f>Source!R33</f>
        <v>128.24</v>
      </c>
      <c r="J33" s="28">
        <f>Source!AI33</f>
        <v>0</v>
      </c>
      <c r="K33" s="28">
        <f>Source!V33</f>
        <v>0</v>
      </c>
    </row>
    <row r="34" spans="1:28" ht="89.25" x14ac:dyDescent="0.2">
      <c r="C34" s="31" t="s">
        <v>245</v>
      </c>
      <c r="D34" s="31" t="str">
        <f>Source!BO33</f>
        <v>на 1 кв 2019г.письмо Минстроя России от 15.11.2018г.№45824-ДВ/09</v>
      </c>
    </row>
    <row r="35" spans="1:28" x14ac:dyDescent="0.2">
      <c r="C35" s="31" t="s">
        <v>246</v>
      </c>
      <c r="D35" s="31">
        <f>Source!BA33</f>
        <v>7.07</v>
      </c>
    </row>
    <row r="36" spans="1:28" x14ac:dyDescent="0.2">
      <c r="C36" s="31" t="s">
        <v>247</v>
      </c>
      <c r="D36" s="31">
        <f>Source!BB33</f>
        <v>7.07</v>
      </c>
    </row>
    <row r="37" spans="1:28" x14ac:dyDescent="0.2">
      <c r="C37" s="31" t="s">
        <v>248</v>
      </c>
      <c r="D37" s="31">
        <f>Source!BC33</f>
        <v>7.07</v>
      </c>
    </row>
    <row r="38" spans="1:28" x14ac:dyDescent="0.2">
      <c r="C38" s="31" t="s">
        <v>249</v>
      </c>
      <c r="D38" s="31">
        <f>Source!BS33</f>
        <v>7.07</v>
      </c>
    </row>
    <row r="39" spans="1:28" ht="28.5" x14ac:dyDescent="0.2">
      <c r="A39" s="24" t="str">
        <f>Source!E35</f>
        <v>3</v>
      </c>
      <c r="B39" s="24" t="str">
        <f>Source!F35</f>
        <v>45-08-001-03</v>
      </c>
      <c r="C39" s="25" t="str">
        <f>Source!G35</f>
        <v>Разборка кладки из огнеупорных изделий ошлаковавшейся</v>
      </c>
      <c r="D39" s="21">
        <f>Source!I35</f>
        <v>2</v>
      </c>
      <c r="E39" s="27">
        <f>Source!AB35</f>
        <v>586.04</v>
      </c>
      <c r="F39" s="27">
        <f>Source!AD35</f>
        <v>492.24</v>
      </c>
      <c r="G39" s="28">
        <f>Source!O35</f>
        <v>8286.6</v>
      </c>
      <c r="H39" s="28">
        <f>Source!S35</f>
        <v>1326.33</v>
      </c>
      <c r="I39" s="29">
        <f>Source!Q35</f>
        <v>6960.27</v>
      </c>
      <c r="J39" s="29">
        <f>Source!AH35</f>
        <v>13.1</v>
      </c>
      <c r="K39" s="29">
        <f>Source!U35</f>
        <v>26.2</v>
      </c>
      <c r="T39">
        <f>Source!O35</f>
        <v>8286.6</v>
      </c>
      <c r="U39">
        <f>Source!P35</f>
        <v>0</v>
      </c>
      <c r="V39">
        <f>Source!S35</f>
        <v>1326.33</v>
      </c>
      <c r="W39">
        <f>Source!Q35</f>
        <v>6960.27</v>
      </c>
      <c r="X39">
        <f>Source!R35</f>
        <v>446.26</v>
      </c>
      <c r="Y39">
        <f>Source!U35</f>
        <v>26.2</v>
      </c>
      <c r="Z39">
        <f>Source!V35</f>
        <v>0</v>
      </c>
      <c r="AA39">
        <f>Source!X35</f>
        <v>1683.96</v>
      </c>
      <c r="AB39">
        <f>Source!Y35</f>
        <v>1134.46</v>
      </c>
    </row>
    <row r="40" spans="1:28" ht="14.25" x14ac:dyDescent="0.2">
      <c r="C40" s="26" t="str">
        <f>Source!H35</f>
        <v>м3</v>
      </c>
      <c r="D40" s="21"/>
      <c r="E40" s="30">
        <f>Source!AF35</f>
        <v>93.8</v>
      </c>
      <c r="F40" s="30">
        <f>Source!AE35</f>
        <v>31.56</v>
      </c>
      <c r="G40" s="28"/>
      <c r="H40" s="28"/>
      <c r="I40" s="28">
        <f>Source!R35</f>
        <v>446.26</v>
      </c>
      <c r="J40" s="28">
        <f>Source!AI35</f>
        <v>0</v>
      </c>
      <c r="K40" s="28">
        <f>Source!V35</f>
        <v>0</v>
      </c>
    </row>
    <row r="41" spans="1:28" ht="89.25" x14ac:dyDescent="0.2">
      <c r="C41" s="31" t="s">
        <v>245</v>
      </c>
      <c r="D41" s="31" t="str">
        <f>Source!BO35</f>
        <v>на 1 кв 2019г.письмо Минстроя России от 15.11.2018г.№45824-ДВ/09</v>
      </c>
    </row>
    <row r="42" spans="1:28" x14ac:dyDescent="0.2">
      <c r="C42" s="31" t="s">
        <v>246</v>
      </c>
      <c r="D42" s="31">
        <f>Source!BA35</f>
        <v>7.07</v>
      </c>
    </row>
    <row r="43" spans="1:28" x14ac:dyDescent="0.2">
      <c r="C43" s="31" t="s">
        <v>247</v>
      </c>
      <c r="D43" s="31">
        <f>Source!BB35</f>
        <v>7.07</v>
      </c>
    </row>
    <row r="44" spans="1:28" x14ac:dyDescent="0.2">
      <c r="C44" s="31" t="s">
        <v>248</v>
      </c>
      <c r="D44" s="31">
        <f>Source!BC35</f>
        <v>7.07</v>
      </c>
    </row>
    <row r="45" spans="1:28" x14ac:dyDescent="0.2">
      <c r="C45" s="31" t="s">
        <v>249</v>
      </c>
      <c r="D45" s="31">
        <f>Source!BS35</f>
        <v>7.07</v>
      </c>
    </row>
    <row r="46" spans="1:28" ht="28.5" x14ac:dyDescent="0.2">
      <c r="A46" s="24" t="str">
        <f>Source!E37</f>
        <v>4</v>
      </c>
      <c r="B46" s="24" t="str">
        <f>Source!F37</f>
        <v>45-05-011-01</v>
      </c>
      <c r="C46" s="25" t="str">
        <f>Source!G37</f>
        <v>Изоляция кладки печей, котлов, трубопроводов асбестовым картоном</v>
      </c>
      <c r="D46" s="21">
        <f>Source!I37</f>
        <v>1.2</v>
      </c>
      <c r="E46" s="27">
        <f>Source!AB37</f>
        <v>17.312000000000001</v>
      </c>
      <c r="F46" s="27">
        <f>Source!AD37</f>
        <v>3.5840000000000001</v>
      </c>
      <c r="G46" s="28">
        <f>Source!O37</f>
        <v>146.88</v>
      </c>
      <c r="H46" s="28">
        <f>Source!S37</f>
        <v>116.47</v>
      </c>
      <c r="I46" s="29">
        <f>Source!Q37</f>
        <v>30.41</v>
      </c>
      <c r="J46" s="29">
        <f>Source!AH37</f>
        <v>1.804</v>
      </c>
      <c r="K46" s="29">
        <f>Source!U37</f>
        <v>2.1648000000000001</v>
      </c>
      <c r="T46">
        <f>Source!O37</f>
        <v>146.88</v>
      </c>
      <c r="U46">
        <f>Source!P37</f>
        <v>0</v>
      </c>
      <c r="V46">
        <f>Source!S37</f>
        <v>116.47</v>
      </c>
      <c r="W46">
        <f>Source!Q37</f>
        <v>30.41</v>
      </c>
      <c r="X46">
        <f>Source!R37</f>
        <v>3.29</v>
      </c>
      <c r="Y46">
        <f>Source!U37</f>
        <v>2.1648000000000001</v>
      </c>
      <c r="Z46">
        <f>Source!V37</f>
        <v>0</v>
      </c>
      <c r="AA46">
        <f>Source!X37</f>
        <v>113.77</v>
      </c>
      <c r="AB46">
        <f>Source!Y37</f>
        <v>76.650000000000006</v>
      </c>
    </row>
    <row r="47" spans="1:28" ht="14.25" x14ac:dyDescent="0.2">
      <c r="C47" s="26" t="str">
        <f>Source!H37</f>
        <v>100 кг</v>
      </c>
      <c r="D47" s="21"/>
      <c r="E47" s="30">
        <f>Source!AF37</f>
        <v>13.728</v>
      </c>
      <c r="F47" s="30">
        <f>Source!AE37</f>
        <v>0.38800000000000001</v>
      </c>
      <c r="G47" s="28"/>
      <c r="H47" s="28"/>
      <c r="I47" s="28">
        <f>Source!R37</f>
        <v>3.29</v>
      </c>
      <c r="J47" s="28">
        <f>Source!AI37</f>
        <v>0</v>
      </c>
      <c r="K47" s="28">
        <f>Source!V37</f>
        <v>0</v>
      </c>
    </row>
    <row r="48" spans="1:28" x14ac:dyDescent="0.2">
      <c r="C48" s="31" t="str">
        <f>"Объем: "&amp;Source!I37&amp;"=120/"&amp;"100"</f>
        <v>Объем: 1,2=120/100</v>
      </c>
    </row>
    <row r="49" spans="1:28" ht="89.25" x14ac:dyDescent="0.2">
      <c r="C49" s="31" t="s">
        <v>245</v>
      </c>
      <c r="D49" s="31" t="str">
        <f>Source!BO37</f>
        <v>на 1 кв 2019г.письмо Минстроя России от 15.11.2018г.№45824-ДВ/09</v>
      </c>
    </row>
    <row r="50" spans="1:28" x14ac:dyDescent="0.2">
      <c r="C50" s="31" t="s">
        <v>246</v>
      </c>
      <c r="D50" s="31">
        <f>Source!BA37</f>
        <v>7.07</v>
      </c>
    </row>
    <row r="51" spans="1:28" x14ac:dyDescent="0.2">
      <c r="C51" s="31" t="s">
        <v>247</v>
      </c>
      <c r="D51" s="31">
        <f>Source!BB37</f>
        <v>7.07</v>
      </c>
    </row>
    <row r="52" spans="1:28" x14ac:dyDescent="0.2">
      <c r="C52" s="31" t="s">
        <v>248</v>
      </c>
      <c r="D52" s="31">
        <f>Source!BC37</f>
        <v>7.07</v>
      </c>
    </row>
    <row r="53" spans="1:28" x14ac:dyDescent="0.2">
      <c r="C53" s="31" t="s">
        <v>249</v>
      </c>
      <c r="D53" s="31">
        <f>Source!BS37</f>
        <v>7.07</v>
      </c>
    </row>
    <row r="54" spans="1:28" ht="51" x14ac:dyDescent="0.2">
      <c r="C54" s="32" t="str">
        <f>Source!CN37</f>
        <v>Поправка: МР 81/пр Табл.2, п.3  Наименование: При демонтаже (разборке) систем инженерно-технического обеспечения</v>
      </c>
    </row>
    <row r="55" spans="1:28" x14ac:dyDescent="0.2">
      <c r="C55" s="31" t="s">
        <v>250</v>
      </c>
      <c r="D55" s="56" t="s">
        <v>466</v>
      </c>
      <c r="E55" s="56"/>
      <c r="F55" s="56"/>
      <c r="G55" s="56"/>
      <c r="H55" s="56"/>
      <c r="I55" s="56"/>
      <c r="J55" s="56"/>
      <c r="K55" s="56"/>
    </row>
    <row r="56" spans="1:28" x14ac:dyDescent="0.2">
      <c r="C56" s="31" t="s">
        <v>251</v>
      </c>
      <c r="D56" s="56" t="s">
        <v>467</v>
      </c>
      <c r="E56" s="56"/>
      <c r="F56" s="56"/>
      <c r="G56" s="56"/>
      <c r="H56" s="56"/>
      <c r="I56" s="56"/>
      <c r="J56" s="56"/>
      <c r="K56" s="56"/>
    </row>
    <row r="57" spans="1:28" x14ac:dyDescent="0.2">
      <c r="C57" s="31" t="s">
        <v>252</v>
      </c>
      <c r="D57" s="56" t="s">
        <v>467</v>
      </c>
      <c r="E57" s="56"/>
      <c r="F57" s="56"/>
      <c r="G57" s="56"/>
      <c r="H57" s="56"/>
      <c r="I57" s="56"/>
      <c r="J57" s="56"/>
      <c r="K57" s="56"/>
    </row>
    <row r="58" spans="1:28" x14ac:dyDescent="0.2">
      <c r="C58" s="31" t="s">
        <v>253</v>
      </c>
      <c r="D58" s="56" t="s">
        <v>467</v>
      </c>
      <c r="E58" s="56"/>
      <c r="F58" s="56"/>
      <c r="G58" s="56"/>
      <c r="H58" s="56"/>
      <c r="I58" s="56"/>
      <c r="J58" s="56"/>
      <c r="K58" s="56"/>
    </row>
    <row r="59" spans="1:28" x14ac:dyDescent="0.2">
      <c r="C59" s="31" t="s">
        <v>254</v>
      </c>
      <c r="D59" s="56" t="s">
        <v>467</v>
      </c>
      <c r="E59" s="56"/>
      <c r="F59" s="56"/>
      <c r="G59" s="56"/>
      <c r="H59" s="56"/>
      <c r="I59" s="56"/>
      <c r="J59" s="56"/>
      <c r="K59" s="56"/>
    </row>
    <row r="60" spans="1:28" x14ac:dyDescent="0.2">
      <c r="C60" s="31" t="s">
        <v>255</v>
      </c>
      <c r="D60" s="56" t="s">
        <v>467</v>
      </c>
      <c r="E60" s="56"/>
      <c r="F60" s="56"/>
      <c r="G60" s="56"/>
      <c r="H60" s="56"/>
      <c r="I60" s="56"/>
      <c r="J60" s="56"/>
      <c r="K60" s="56"/>
    </row>
    <row r="61" spans="1:28" ht="28.5" x14ac:dyDescent="0.2">
      <c r="A61" s="24" t="str">
        <f>Source!E39</f>
        <v>5</v>
      </c>
      <c r="B61" s="24" t="str">
        <f>Source!F39</f>
        <v>45-05-011-02</v>
      </c>
      <c r="C61" s="25" t="str">
        <f>Source!G39</f>
        <v>Изоляция кладки печей, котлов, трубопроводов асбестовым шнуром</v>
      </c>
      <c r="D61" s="21">
        <f>Source!I39</f>
        <v>0.32</v>
      </c>
      <c r="E61" s="27">
        <f>Source!AB39</f>
        <v>61.512</v>
      </c>
      <c r="F61" s="27">
        <f>Source!AD39</f>
        <v>3.5840000000000001</v>
      </c>
      <c r="G61" s="28">
        <f>Source!O39</f>
        <v>139.16999999999999</v>
      </c>
      <c r="H61" s="28">
        <f>Source!S39</f>
        <v>131.06</v>
      </c>
      <c r="I61" s="29">
        <f>Source!Q39</f>
        <v>8.11</v>
      </c>
      <c r="J61" s="29">
        <f>Source!AH39</f>
        <v>7.612000000000001</v>
      </c>
      <c r="K61" s="29">
        <f>Source!U39</f>
        <v>2.4358400000000002</v>
      </c>
      <c r="T61">
        <f>Source!O39</f>
        <v>139.16999999999999</v>
      </c>
      <c r="U61">
        <f>Source!P39</f>
        <v>0</v>
      </c>
      <c r="V61">
        <f>Source!S39</f>
        <v>131.06</v>
      </c>
      <c r="W61">
        <f>Source!Q39</f>
        <v>8.11</v>
      </c>
      <c r="X61">
        <f>Source!R39</f>
        <v>0.88</v>
      </c>
      <c r="Y61">
        <f>Source!U39</f>
        <v>2.4358400000000002</v>
      </c>
      <c r="Z61">
        <f>Source!V39</f>
        <v>0</v>
      </c>
      <c r="AA61">
        <f>Source!X39</f>
        <v>125.34</v>
      </c>
      <c r="AB61">
        <f>Source!Y39</f>
        <v>84.44</v>
      </c>
    </row>
    <row r="62" spans="1:28" ht="14.25" x14ac:dyDescent="0.2">
      <c r="C62" s="26" t="str">
        <f>Source!H39</f>
        <v>100 кг</v>
      </c>
      <c r="D62" s="21"/>
      <c r="E62" s="30">
        <f>Source!AF39</f>
        <v>57.927999999999997</v>
      </c>
      <c r="F62" s="30">
        <f>Source!AE39</f>
        <v>0.38800000000000001</v>
      </c>
      <c r="G62" s="28"/>
      <c r="H62" s="28"/>
      <c r="I62" s="28">
        <f>Source!R39</f>
        <v>0.88</v>
      </c>
      <c r="J62" s="28">
        <f>Source!AI39</f>
        <v>0</v>
      </c>
      <c r="K62" s="28">
        <f>Source!V39</f>
        <v>0</v>
      </c>
    </row>
    <row r="63" spans="1:28" x14ac:dyDescent="0.2">
      <c r="C63" s="31" t="str">
        <f>"Объем: "&amp;Source!I39&amp;"=32/"&amp;"100"</f>
        <v>Объем: 0,32=32/100</v>
      </c>
    </row>
    <row r="64" spans="1:28" ht="89.25" x14ac:dyDescent="0.2">
      <c r="C64" s="31" t="s">
        <v>245</v>
      </c>
      <c r="D64" s="31" t="str">
        <f>Source!BO39</f>
        <v>на 1 кв 2019г.письмо Минстроя России от 15.11.2018г.№45824-ДВ/09</v>
      </c>
    </row>
    <row r="65" spans="1:28" x14ac:dyDescent="0.2">
      <c r="C65" s="31" t="s">
        <v>246</v>
      </c>
      <c r="D65" s="31">
        <f>Source!BA39</f>
        <v>7.07</v>
      </c>
    </row>
    <row r="66" spans="1:28" x14ac:dyDescent="0.2">
      <c r="C66" s="31" t="s">
        <v>247</v>
      </c>
      <c r="D66" s="31">
        <f>Source!BB39</f>
        <v>7.07</v>
      </c>
    </row>
    <row r="67" spans="1:28" x14ac:dyDescent="0.2">
      <c r="C67" s="31" t="s">
        <v>248</v>
      </c>
      <c r="D67" s="31">
        <f>Source!BC39</f>
        <v>7.07</v>
      </c>
    </row>
    <row r="68" spans="1:28" x14ac:dyDescent="0.2">
      <c r="C68" s="31" t="s">
        <v>249</v>
      </c>
      <c r="D68" s="31">
        <f>Source!BS39</f>
        <v>7.07</v>
      </c>
    </row>
    <row r="69" spans="1:28" ht="51" x14ac:dyDescent="0.2">
      <c r="C69" s="32" t="str">
        <f>Source!CN39</f>
        <v>Поправка: МР 81/пр Табл.2, п.3  Наименование: При демонтаже (разборке) систем инженерно-технического обеспечения</v>
      </c>
    </row>
    <row r="70" spans="1:28" x14ac:dyDescent="0.2">
      <c r="C70" s="31" t="s">
        <v>250</v>
      </c>
      <c r="D70" s="56" t="s">
        <v>466</v>
      </c>
      <c r="E70" s="56"/>
      <c r="F70" s="56"/>
      <c r="G70" s="56"/>
      <c r="H70" s="56"/>
      <c r="I70" s="56"/>
      <c r="J70" s="56"/>
      <c r="K70" s="56"/>
    </row>
    <row r="71" spans="1:28" x14ac:dyDescent="0.2">
      <c r="C71" s="31" t="s">
        <v>251</v>
      </c>
      <c r="D71" s="56" t="s">
        <v>467</v>
      </c>
      <c r="E71" s="56"/>
      <c r="F71" s="56"/>
      <c r="G71" s="56"/>
      <c r="H71" s="56"/>
      <c r="I71" s="56"/>
      <c r="J71" s="56"/>
      <c r="K71" s="56"/>
    </row>
    <row r="72" spans="1:28" x14ac:dyDescent="0.2">
      <c r="C72" s="31" t="s">
        <v>252</v>
      </c>
      <c r="D72" s="56" t="s">
        <v>467</v>
      </c>
      <c r="E72" s="56"/>
      <c r="F72" s="56"/>
      <c r="G72" s="56"/>
      <c r="H72" s="56"/>
      <c r="I72" s="56"/>
      <c r="J72" s="56"/>
      <c r="K72" s="56"/>
    </row>
    <row r="73" spans="1:28" x14ac:dyDescent="0.2">
      <c r="C73" s="31" t="s">
        <v>253</v>
      </c>
      <c r="D73" s="56" t="s">
        <v>467</v>
      </c>
      <c r="E73" s="56"/>
      <c r="F73" s="56"/>
      <c r="G73" s="56"/>
      <c r="H73" s="56"/>
      <c r="I73" s="56"/>
      <c r="J73" s="56"/>
      <c r="K73" s="56"/>
    </row>
    <row r="74" spans="1:28" x14ac:dyDescent="0.2">
      <c r="C74" s="31" t="s">
        <v>254</v>
      </c>
      <c r="D74" s="56" t="s">
        <v>467</v>
      </c>
      <c r="E74" s="56"/>
      <c r="F74" s="56"/>
      <c r="G74" s="56"/>
      <c r="H74" s="56"/>
      <c r="I74" s="56"/>
      <c r="J74" s="56"/>
      <c r="K74" s="56"/>
    </row>
    <row r="75" spans="1:28" x14ac:dyDescent="0.2">
      <c r="C75" s="31" t="s">
        <v>255</v>
      </c>
      <c r="D75" s="56" t="s">
        <v>467</v>
      </c>
      <c r="E75" s="56"/>
      <c r="F75" s="56"/>
      <c r="G75" s="56"/>
      <c r="H75" s="56"/>
      <c r="I75" s="56"/>
      <c r="J75" s="56"/>
      <c r="K75" s="56"/>
    </row>
    <row r="76" spans="1:28" ht="99.75" x14ac:dyDescent="0.2">
      <c r="A76" s="24" t="str">
        <f>Source!E41</f>
        <v>6</v>
      </c>
      <c r="B76" s="24" t="str">
        <f>Source!F41</f>
        <v>м06-01-004-04</v>
      </c>
      <c r="C76" s="25" t="str">
        <f>Source!G41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D76" s="21">
        <f>Source!I41</f>
        <v>1.5</v>
      </c>
      <c r="E76" s="27">
        <f>Source!AB41</f>
        <v>2583.5949999999998</v>
      </c>
      <c r="F76" s="27">
        <f>Source!AD41</f>
        <v>1347.69</v>
      </c>
      <c r="G76" s="28">
        <f>Source!O41</f>
        <v>27399.02</v>
      </c>
      <c r="H76" s="28">
        <f>Source!S41</f>
        <v>13106.77</v>
      </c>
      <c r="I76" s="29">
        <f>Source!Q41</f>
        <v>14292.25</v>
      </c>
      <c r="J76" s="29">
        <f>Source!AH41</f>
        <v>126.5</v>
      </c>
      <c r="K76" s="29">
        <f>Source!U41</f>
        <v>189.75</v>
      </c>
      <c r="T76">
        <f>Source!O41</f>
        <v>27399.02</v>
      </c>
      <c r="U76">
        <f>Source!P41</f>
        <v>0</v>
      </c>
      <c r="V76">
        <f>Source!S41</f>
        <v>13106.77</v>
      </c>
      <c r="W76">
        <f>Source!Q41</f>
        <v>14292.25</v>
      </c>
      <c r="X76">
        <f>Source!R41</f>
        <v>358.93</v>
      </c>
      <c r="Y76">
        <f>Source!U41</f>
        <v>189.75</v>
      </c>
      <c r="Z76">
        <f>Source!V41</f>
        <v>0</v>
      </c>
      <c r="AA76">
        <f>Source!X41</f>
        <v>10772.56</v>
      </c>
      <c r="AB76">
        <f>Source!Y41</f>
        <v>8079.42</v>
      </c>
    </row>
    <row r="77" spans="1:28" ht="14.25" x14ac:dyDescent="0.2">
      <c r="C77" s="26" t="str">
        <f>Source!H41</f>
        <v>т</v>
      </c>
      <c r="D77" s="21"/>
      <c r="E77" s="30">
        <f>Source!AF41</f>
        <v>1235.905</v>
      </c>
      <c r="F77" s="30">
        <f>Source!AE41</f>
        <v>33.844999999999999</v>
      </c>
      <c r="G77" s="28"/>
      <c r="H77" s="28"/>
      <c r="I77" s="28">
        <f>Source!R41</f>
        <v>358.93</v>
      </c>
      <c r="J77" s="28">
        <f>Source!AI41</f>
        <v>0</v>
      </c>
      <c r="K77" s="28">
        <f>Source!V41</f>
        <v>0</v>
      </c>
    </row>
    <row r="78" spans="1:28" ht="89.25" x14ac:dyDescent="0.2">
      <c r="C78" s="31" t="s">
        <v>245</v>
      </c>
      <c r="D78" s="31" t="str">
        <f>Source!BO41</f>
        <v>на 1 кв 2019г.письмо Минстроя России от 15.11.2018г.№45824-ДВ/09</v>
      </c>
    </row>
    <row r="79" spans="1:28" x14ac:dyDescent="0.2">
      <c r="C79" s="31" t="s">
        <v>246</v>
      </c>
      <c r="D79" s="31">
        <f>Source!BA41</f>
        <v>7.07</v>
      </c>
    </row>
    <row r="80" spans="1:28" x14ac:dyDescent="0.2">
      <c r="C80" s="31" t="s">
        <v>247</v>
      </c>
      <c r="D80" s="31">
        <f>Source!BB41</f>
        <v>7.07</v>
      </c>
    </row>
    <row r="81" spans="1:28" x14ac:dyDescent="0.2">
      <c r="C81" s="31" t="s">
        <v>248</v>
      </c>
      <c r="D81" s="31">
        <f>Source!BC41</f>
        <v>7.07</v>
      </c>
    </row>
    <row r="82" spans="1:28" x14ac:dyDescent="0.2">
      <c r="C82" s="31" t="s">
        <v>249</v>
      </c>
      <c r="D82" s="31">
        <f>Source!BS41</f>
        <v>7.07</v>
      </c>
    </row>
    <row r="83" spans="1:28" ht="63.75" x14ac:dyDescent="0.2">
      <c r="C83" s="32" t="str">
        <f>Source!CN41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84" spans="1:28" x14ac:dyDescent="0.2">
      <c r="C84" s="31" t="s">
        <v>250</v>
      </c>
      <c r="D84" s="56" t="s">
        <v>466</v>
      </c>
      <c r="E84" s="56"/>
      <c r="F84" s="56"/>
      <c r="G84" s="56"/>
      <c r="H84" s="56"/>
      <c r="I84" s="56"/>
      <c r="J84" s="56"/>
      <c r="K84" s="56"/>
    </row>
    <row r="85" spans="1:28" x14ac:dyDescent="0.2">
      <c r="C85" s="31" t="s">
        <v>251</v>
      </c>
      <c r="D85" s="56" t="s">
        <v>479</v>
      </c>
      <c r="E85" s="56"/>
      <c r="F85" s="56"/>
      <c r="G85" s="56"/>
      <c r="H85" s="56"/>
      <c r="I85" s="56"/>
      <c r="J85" s="56"/>
      <c r="K85" s="56"/>
    </row>
    <row r="86" spans="1:28" x14ac:dyDescent="0.2">
      <c r="C86" s="31" t="s">
        <v>252</v>
      </c>
      <c r="D86" s="56" t="s">
        <v>479</v>
      </c>
      <c r="E86" s="56"/>
      <c r="F86" s="56"/>
      <c r="G86" s="56"/>
      <c r="H86" s="56"/>
      <c r="I86" s="56"/>
      <c r="J86" s="56"/>
      <c r="K86" s="56"/>
    </row>
    <row r="87" spans="1:28" x14ac:dyDescent="0.2">
      <c r="C87" s="31" t="s">
        <v>253</v>
      </c>
      <c r="D87" s="56" t="s">
        <v>479</v>
      </c>
      <c r="E87" s="56"/>
      <c r="F87" s="56"/>
      <c r="G87" s="56"/>
      <c r="H87" s="56"/>
      <c r="I87" s="56"/>
      <c r="J87" s="56"/>
      <c r="K87" s="56"/>
    </row>
    <row r="88" spans="1:28" x14ac:dyDescent="0.2">
      <c r="C88" s="31" t="s">
        <v>254</v>
      </c>
      <c r="D88" s="56" t="s">
        <v>479</v>
      </c>
      <c r="E88" s="56"/>
      <c r="F88" s="56"/>
      <c r="G88" s="56"/>
      <c r="H88" s="56"/>
      <c r="I88" s="56"/>
      <c r="J88" s="56"/>
      <c r="K88" s="56"/>
    </row>
    <row r="89" spans="1:28" x14ac:dyDescent="0.2">
      <c r="C89" s="31" t="s">
        <v>255</v>
      </c>
      <c r="D89" s="56" t="s">
        <v>479</v>
      </c>
      <c r="E89" s="56"/>
      <c r="F89" s="56"/>
      <c r="G89" s="56"/>
      <c r="H89" s="56"/>
      <c r="I89" s="56"/>
      <c r="J89" s="56"/>
      <c r="K89" s="56"/>
    </row>
    <row r="90" spans="1:28" ht="71.25" x14ac:dyDescent="0.2">
      <c r="A90" s="24" t="str">
        <f>Source!E43</f>
        <v>7</v>
      </c>
      <c r="B90" s="24" t="str">
        <f>Source!F43</f>
        <v>м06-01-004-01</v>
      </c>
      <c r="C90" s="25" t="str">
        <f>Source!G43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D90" s="21">
        <f>Source!I43</f>
        <v>4.6500000000000004</v>
      </c>
      <c r="E90" s="27">
        <f>Source!AB43</f>
        <v>2685.165</v>
      </c>
      <c r="F90" s="27">
        <f>Source!AD43</f>
        <v>1647.7650000000001</v>
      </c>
      <c r="G90" s="28">
        <f>Source!O43</f>
        <v>88276.14</v>
      </c>
      <c r="H90" s="28">
        <f>Source!S43</f>
        <v>34105.040000000001</v>
      </c>
      <c r="I90" s="29">
        <f>Source!Q43</f>
        <v>54171.1</v>
      </c>
      <c r="J90" s="29">
        <f>Source!AH43</f>
        <v>123.5</v>
      </c>
      <c r="K90" s="29">
        <f>Source!U43</f>
        <v>574.27500000000009</v>
      </c>
      <c r="T90">
        <f>Source!O43</f>
        <v>88276.14</v>
      </c>
      <c r="U90">
        <f>Source!P43</f>
        <v>0</v>
      </c>
      <c r="V90">
        <f>Source!S43</f>
        <v>34105.040000000001</v>
      </c>
      <c r="W90">
        <f>Source!Q43</f>
        <v>54171.1</v>
      </c>
      <c r="X90">
        <f>Source!R43</f>
        <v>1099.03</v>
      </c>
      <c r="Y90">
        <f>Source!U43</f>
        <v>574.27500000000009</v>
      </c>
      <c r="Z90">
        <f>Source!V43</f>
        <v>0</v>
      </c>
      <c r="AA90">
        <f>Source!X43</f>
        <v>28163.26</v>
      </c>
      <c r="AB90">
        <f>Source!Y43</f>
        <v>21122.44</v>
      </c>
    </row>
    <row r="91" spans="1:28" ht="14.25" x14ac:dyDescent="0.2">
      <c r="C91" s="26" t="str">
        <f>Source!H43</f>
        <v>т</v>
      </c>
      <c r="D91" s="21"/>
      <c r="E91" s="30">
        <f>Source!AF43</f>
        <v>1037.4000000000001</v>
      </c>
      <c r="F91" s="30">
        <f>Source!AE43</f>
        <v>33.43</v>
      </c>
      <c r="G91" s="28"/>
      <c r="H91" s="28"/>
      <c r="I91" s="28">
        <f>Source!R43</f>
        <v>1099.03</v>
      </c>
      <c r="J91" s="28">
        <f>Source!AI43</f>
        <v>0</v>
      </c>
      <c r="K91" s="28">
        <f>Source!V43</f>
        <v>0</v>
      </c>
    </row>
    <row r="92" spans="1:28" ht="89.25" x14ac:dyDescent="0.2">
      <c r="C92" s="31" t="s">
        <v>245</v>
      </c>
      <c r="D92" s="31" t="str">
        <f>Source!BO43</f>
        <v>на 1 кв 2019г.письмо Минстроя России от 15.11.2018г.№45824-ДВ/09</v>
      </c>
    </row>
    <row r="93" spans="1:28" x14ac:dyDescent="0.2">
      <c r="C93" s="31" t="s">
        <v>246</v>
      </c>
      <c r="D93" s="31">
        <f>Source!BA43</f>
        <v>7.07</v>
      </c>
    </row>
    <row r="94" spans="1:28" x14ac:dyDescent="0.2">
      <c r="C94" s="31" t="s">
        <v>247</v>
      </c>
      <c r="D94" s="31">
        <f>Source!BB43</f>
        <v>7.07</v>
      </c>
    </row>
    <row r="95" spans="1:28" x14ac:dyDescent="0.2">
      <c r="C95" s="31" t="s">
        <v>248</v>
      </c>
      <c r="D95" s="31">
        <f>Source!BC43</f>
        <v>7.07</v>
      </c>
    </row>
    <row r="96" spans="1:28" x14ac:dyDescent="0.2">
      <c r="C96" s="31" t="s">
        <v>249</v>
      </c>
      <c r="D96" s="31">
        <f>Source!BS43</f>
        <v>7.07</v>
      </c>
    </row>
    <row r="97" spans="1:28" ht="63.75" x14ac:dyDescent="0.2">
      <c r="C97" s="32" t="str">
        <f>Source!CN43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98" spans="1:28" x14ac:dyDescent="0.2">
      <c r="C98" s="31" t="s">
        <v>250</v>
      </c>
      <c r="D98" s="56" t="s">
        <v>466</v>
      </c>
      <c r="E98" s="56"/>
      <c r="F98" s="56"/>
      <c r="G98" s="56"/>
      <c r="H98" s="56"/>
      <c r="I98" s="56"/>
      <c r="J98" s="56"/>
      <c r="K98" s="56"/>
    </row>
    <row r="99" spans="1:28" x14ac:dyDescent="0.2">
      <c r="C99" s="31" t="s">
        <v>251</v>
      </c>
      <c r="D99" s="56" t="s">
        <v>479</v>
      </c>
      <c r="E99" s="56"/>
      <c r="F99" s="56"/>
      <c r="G99" s="56"/>
      <c r="H99" s="56"/>
      <c r="I99" s="56"/>
      <c r="J99" s="56"/>
      <c r="K99" s="56"/>
    </row>
    <row r="100" spans="1:28" x14ac:dyDescent="0.2">
      <c r="C100" s="31" t="s">
        <v>252</v>
      </c>
      <c r="D100" s="56" t="s">
        <v>479</v>
      </c>
      <c r="E100" s="56"/>
      <c r="F100" s="56"/>
      <c r="G100" s="56"/>
      <c r="H100" s="56"/>
      <c r="I100" s="56"/>
      <c r="J100" s="56"/>
      <c r="K100" s="56"/>
    </row>
    <row r="101" spans="1:28" x14ac:dyDescent="0.2">
      <c r="C101" s="31" t="s">
        <v>253</v>
      </c>
      <c r="D101" s="56" t="s">
        <v>479</v>
      </c>
      <c r="E101" s="56"/>
      <c r="F101" s="56"/>
      <c r="G101" s="56"/>
      <c r="H101" s="56"/>
      <c r="I101" s="56"/>
      <c r="J101" s="56"/>
      <c r="K101" s="56"/>
    </row>
    <row r="102" spans="1:28" x14ac:dyDescent="0.2">
      <c r="C102" s="31" t="s">
        <v>254</v>
      </c>
      <c r="D102" s="56" t="s">
        <v>479</v>
      </c>
      <c r="E102" s="56"/>
      <c r="F102" s="56"/>
      <c r="G102" s="56"/>
      <c r="H102" s="56"/>
      <c r="I102" s="56"/>
      <c r="J102" s="56"/>
      <c r="K102" s="56"/>
    </row>
    <row r="103" spans="1:28" x14ac:dyDescent="0.2">
      <c r="C103" s="31" t="s">
        <v>255</v>
      </c>
      <c r="D103" s="56" t="s">
        <v>479</v>
      </c>
      <c r="E103" s="56"/>
      <c r="F103" s="56"/>
      <c r="G103" s="56"/>
      <c r="H103" s="56"/>
      <c r="I103" s="56"/>
      <c r="J103" s="56"/>
      <c r="K103" s="56"/>
    </row>
    <row r="104" spans="1:28" ht="114" x14ac:dyDescent="0.2">
      <c r="A104" s="24" t="str">
        <f>Source!E45</f>
        <v>8</v>
      </c>
      <c r="B104" s="24" t="str">
        <f>Source!F45</f>
        <v>м06-01-010-01</v>
      </c>
      <c r="C104" s="25" t="str">
        <f>Source!G45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D104" s="21">
        <f>Source!I45</f>
        <v>0.97199999999999998</v>
      </c>
      <c r="E104" s="27">
        <f>Source!AB45</f>
        <v>1186.0450000000001</v>
      </c>
      <c r="F104" s="27">
        <f>Source!AD45</f>
        <v>326.72500000000002</v>
      </c>
      <c r="G104" s="28">
        <f>Source!O45</f>
        <v>8150.55</v>
      </c>
      <c r="H104" s="28">
        <f>Source!S45</f>
        <v>5905.28</v>
      </c>
      <c r="I104" s="29">
        <f>Source!Q45</f>
        <v>2245.27</v>
      </c>
      <c r="J104" s="29">
        <f>Source!AH45</f>
        <v>93</v>
      </c>
      <c r="K104" s="29">
        <f>Source!U45</f>
        <v>90.396000000000001</v>
      </c>
      <c r="T104">
        <f>Source!O45</f>
        <v>8150.55</v>
      </c>
      <c r="U104">
        <f>Source!P45</f>
        <v>0</v>
      </c>
      <c r="V104">
        <f>Source!S45</f>
        <v>5905.28</v>
      </c>
      <c r="W104">
        <f>Source!Q45</f>
        <v>2245.27</v>
      </c>
      <c r="X104">
        <f>Source!R45</f>
        <v>157.22999999999999</v>
      </c>
      <c r="Y104">
        <f>Source!U45</f>
        <v>90.396000000000001</v>
      </c>
      <c r="Z104">
        <f>Source!V45</f>
        <v>0</v>
      </c>
      <c r="AA104">
        <f>Source!X45</f>
        <v>4850.01</v>
      </c>
      <c r="AB104">
        <f>Source!Y45</f>
        <v>3637.51</v>
      </c>
    </row>
    <row r="105" spans="1:28" ht="14.25" x14ac:dyDescent="0.2">
      <c r="C105" s="26" t="str">
        <f>Source!H45</f>
        <v>т</v>
      </c>
      <c r="D105" s="21"/>
      <c r="E105" s="30">
        <f>Source!AF45</f>
        <v>859.32</v>
      </c>
      <c r="F105" s="30">
        <f>Source!AE45</f>
        <v>22.88</v>
      </c>
      <c r="G105" s="28"/>
      <c r="H105" s="28"/>
      <c r="I105" s="28">
        <f>Source!R45</f>
        <v>157.22999999999999</v>
      </c>
      <c r="J105" s="28">
        <f>Source!AI45</f>
        <v>0</v>
      </c>
      <c r="K105" s="28">
        <f>Source!V45</f>
        <v>0</v>
      </c>
    </row>
    <row r="106" spans="1:28" ht="89.25" x14ac:dyDescent="0.2">
      <c r="C106" s="31" t="s">
        <v>245</v>
      </c>
      <c r="D106" s="31" t="str">
        <f>Source!BO45</f>
        <v>на 1 кв 2019г.письмо Минстроя России от 15.11.2018г.№45824-ДВ/09</v>
      </c>
    </row>
    <row r="107" spans="1:28" x14ac:dyDescent="0.2">
      <c r="C107" s="31" t="s">
        <v>246</v>
      </c>
      <c r="D107" s="31">
        <f>Source!BA45</f>
        <v>7.07</v>
      </c>
    </row>
    <row r="108" spans="1:28" x14ac:dyDescent="0.2">
      <c r="C108" s="31" t="s">
        <v>247</v>
      </c>
      <c r="D108" s="31">
        <f>Source!BB45</f>
        <v>7.07</v>
      </c>
    </row>
    <row r="109" spans="1:28" x14ac:dyDescent="0.2">
      <c r="C109" s="31" t="s">
        <v>248</v>
      </c>
      <c r="D109" s="31">
        <f>Source!BC45</f>
        <v>7.07</v>
      </c>
    </row>
    <row r="110" spans="1:28" x14ac:dyDescent="0.2">
      <c r="C110" s="31" t="s">
        <v>249</v>
      </c>
      <c r="D110" s="31">
        <f>Source!BS45</f>
        <v>7.07</v>
      </c>
    </row>
    <row r="111" spans="1:28" ht="63.75" x14ac:dyDescent="0.2">
      <c r="C111" s="32" t="str">
        <f>Source!CN45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12" spans="1:28" x14ac:dyDescent="0.2">
      <c r="C112" s="31" t="s">
        <v>250</v>
      </c>
      <c r="D112" s="56" t="s">
        <v>466</v>
      </c>
      <c r="E112" s="56"/>
      <c r="F112" s="56"/>
      <c r="G112" s="56"/>
      <c r="H112" s="56"/>
      <c r="I112" s="56"/>
      <c r="J112" s="56"/>
      <c r="K112" s="56"/>
    </row>
    <row r="113" spans="1:28" x14ac:dyDescent="0.2">
      <c r="C113" s="31" t="s">
        <v>251</v>
      </c>
      <c r="D113" s="56" t="s">
        <v>479</v>
      </c>
      <c r="E113" s="56"/>
      <c r="F113" s="56"/>
      <c r="G113" s="56"/>
      <c r="H113" s="56"/>
      <c r="I113" s="56"/>
      <c r="J113" s="56"/>
      <c r="K113" s="56"/>
    </row>
    <row r="114" spans="1:28" x14ac:dyDescent="0.2">
      <c r="C114" s="31" t="s">
        <v>252</v>
      </c>
      <c r="D114" s="56" t="s">
        <v>479</v>
      </c>
      <c r="E114" s="56"/>
      <c r="F114" s="56"/>
      <c r="G114" s="56"/>
      <c r="H114" s="56"/>
      <c r="I114" s="56"/>
      <c r="J114" s="56"/>
      <c r="K114" s="56"/>
    </row>
    <row r="115" spans="1:28" x14ac:dyDescent="0.2">
      <c r="C115" s="31" t="s">
        <v>253</v>
      </c>
      <c r="D115" s="56" t="s">
        <v>479</v>
      </c>
      <c r="E115" s="56"/>
      <c r="F115" s="56"/>
      <c r="G115" s="56"/>
      <c r="H115" s="56"/>
      <c r="I115" s="56"/>
      <c r="J115" s="56"/>
      <c r="K115" s="56"/>
    </row>
    <row r="116" spans="1:28" x14ac:dyDescent="0.2">
      <c r="C116" s="31" t="s">
        <v>254</v>
      </c>
      <c r="D116" s="56" t="s">
        <v>479</v>
      </c>
      <c r="E116" s="56"/>
      <c r="F116" s="56"/>
      <c r="G116" s="56"/>
      <c r="H116" s="56"/>
      <c r="I116" s="56"/>
      <c r="J116" s="56"/>
      <c r="K116" s="56"/>
    </row>
    <row r="117" spans="1:28" x14ac:dyDescent="0.2">
      <c r="C117" s="31" t="s">
        <v>255</v>
      </c>
      <c r="D117" s="56" t="s">
        <v>479</v>
      </c>
      <c r="E117" s="56"/>
      <c r="F117" s="56"/>
      <c r="G117" s="56"/>
      <c r="H117" s="56"/>
      <c r="I117" s="56"/>
      <c r="J117" s="56"/>
      <c r="K117" s="56"/>
    </row>
    <row r="118" spans="1:28" ht="42.75" x14ac:dyDescent="0.2">
      <c r="A118" s="24" t="str">
        <f>Source!E47</f>
        <v>9</v>
      </c>
      <c r="B118" s="24" t="str">
        <f>Source!F47</f>
        <v>09-03-029-01</v>
      </c>
      <c r="C118" s="25" t="str">
        <f>Source!G47</f>
        <v>Монтаж лестниц прямолинейных и криволинейных, пожарных с ограждением</v>
      </c>
      <c r="D118" s="21">
        <f>Source!I47</f>
        <v>1.2</v>
      </c>
      <c r="E118" s="27">
        <f>Source!AB47</f>
        <v>682.71</v>
      </c>
      <c r="F118" s="27">
        <f>Source!AD47</f>
        <v>492.37299999999999</v>
      </c>
      <c r="G118" s="28">
        <f>Source!O47</f>
        <v>5792.11</v>
      </c>
      <c r="H118" s="28">
        <f>Source!S47</f>
        <v>1614.82</v>
      </c>
      <c r="I118" s="29">
        <f>Source!Q47</f>
        <v>4177.29</v>
      </c>
      <c r="J118" s="29">
        <f>Source!AH47</f>
        <v>22.658999999999995</v>
      </c>
      <c r="K118" s="29">
        <f>Source!U47</f>
        <v>27.190799999999992</v>
      </c>
      <c r="T118">
        <f>Source!O47</f>
        <v>5792.11</v>
      </c>
      <c r="U118">
        <f>Source!P47</f>
        <v>0</v>
      </c>
      <c r="V118">
        <f>Source!S47</f>
        <v>1614.82</v>
      </c>
      <c r="W118">
        <f>Source!Q47</f>
        <v>4177.29</v>
      </c>
      <c r="X118">
        <f>Source!R47</f>
        <v>408.65</v>
      </c>
      <c r="Y118">
        <f>Source!U47</f>
        <v>27.190799999999992</v>
      </c>
      <c r="Z118">
        <f>Source!V47</f>
        <v>0</v>
      </c>
      <c r="AA118">
        <f>Source!X47</f>
        <v>1639.01</v>
      </c>
      <c r="AB118">
        <f>Source!Y47</f>
        <v>1456.9</v>
      </c>
    </row>
    <row r="119" spans="1:28" ht="14.25" x14ac:dyDescent="0.2">
      <c r="C119" s="26" t="str">
        <f>Source!H47</f>
        <v>т</v>
      </c>
      <c r="D119" s="21"/>
      <c r="E119" s="30">
        <f>Source!AF47</f>
        <v>190.33699999999999</v>
      </c>
      <c r="F119" s="30">
        <f>Source!AE47</f>
        <v>48.167000000000002</v>
      </c>
      <c r="G119" s="28"/>
      <c r="H119" s="28"/>
      <c r="I119" s="28">
        <f>Source!R47</f>
        <v>408.65</v>
      </c>
      <c r="J119" s="28">
        <f>Source!AI47</f>
        <v>0</v>
      </c>
      <c r="K119" s="28">
        <f>Source!V47</f>
        <v>0</v>
      </c>
    </row>
    <row r="120" spans="1:28" ht="89.25" x14ac:dyDescent="0.2">
      <c r="C120" s="31" t="s">
        <v>245</v>
      </c>
      <c r="D120" s="31" t="str">
        <f>Source!BO47</f>
        <v>на 1 кв 2019г.письмо Минстроя России от 15.11.2018г.№45824-ДВ/09</v>
      </c>
    </row>
    <row r="121" spans="1:28" x14ac:dyDescent="0.2">
      <c r="C121" s="31" t="s">
        <v>246</v>
      </c>
      <c r="D121" s="31">
        <f>Source!BA47</f>
        <v>7.07</v>
      </c>
    </row>
    <row r="122" spans="1:28" x14ac:dyDescent="0.2">
      <c r="C122" s="31" t="s">
        <v>247</v>
      </c>
      <c r="D122" s="31">
        <f>Source!BB47</f>
        <v>7.07</v>
      </c>
    </row>
    <row r="123" spans="1:28" x14ac:dyDescent="0.2">
      <c r="C123" s="31" t="s">
        <v>248</v>
      </c>
      <c r="D123" s="31">
        <f>Source!BC47</f>
        <v>7.07</v>
      </c>
    </row>
    <row r="124" spans="1:28" x14ac:dyDescent="0.2">
      <c r="C124" s="31" t="s">
        <v>249</v>
      </c>
      <c r="D124" s="31">
        <f>Source!BS47</f>
        <v>7.07</v>
      </c>
    </row>
    <row r="125" spans="1:28" ht="38.25" x14ac:dyDescent="0.2">
      <c r="C125" s="32" t="str">
        <f>Source!CN47</f>
        <v>Поправка: Табл.2, п.4  Наименование: При демонтаже (разборке) металлических конструкций</v>
      </c>
    </row>
    <row r="126" spans="1:28" x14ac:dyDescent="0.2">
      <c r="C126" s="31" t="s">
        <v>250</v>
      </c>
      <c r="D126" s="56" t="s">
        <v>466</v>
      </c>
      <c r="E126" s="56"/>
      <c r="F126" s="56"/>
      <c r="G126" s="56"/>
      <c r="H126" s="56"/>
      <c r="I126" s="56"/>
      <c r="J126" s="56"/>
      <c r="K126" s="56"/>
    </row>
    <row r="127" spans="1:28" x14ac:dyDescent="0.2">
      <c r="C127" s="31" t="s">
        <v>251</v>
      </c>
      <c r="D127" s="56" t="s">
        <v>497</v>
      </c>
      <c r="E127" s="56"/>
      <c r="F127" s="56"/>
      <c r="G127" s="56"/>
      <c r="H127" s="56"/>
      <c r="I127" s="56"/>
      <c r="J127" s="56"/>
      <c r="K127" s="56"/>
    </row>
    <row r="128" spans="1:28" x14ac:dyDescent="0.2">
      <c r="C128" s="31" t="s">
        <v>252</v>
      </c>
      <c r="D128" s="56" t="s">
        <v>497</v>
      </c>
      <c r="E128" s="56"/>
      <c r="F128" s="56"/>
      <c r="G128" s="56"/>
      <c r="H128" s="56"/>
      <c r="I128" s="56"/>
      <c r="J128" s="56"/>
      <c r="K128" s="56"/>
    </row>
    <row r="129" spans="1:28" x14ac:dyDescent="0.2">
      <c r="C129" s="31" t="s">
        <v>253</v>
      </c>
      <c r="D129" s="56" t="s">
        <v>497</v>
      </c>
      <c r="E129" s="56"/>
      <c r="F129" s="56"/>
      <c r="G129" s="56"/>
      <c r="H129" s="56"/>
      <c r="I129" s="56"/>
      <c r="J129" s="56"/>
      <c r="K129" s="56"/>
    </row>
    <row r="130" spans="1:28" x14ac:dyDescent="0.2">
      <c r="C130" s="31" t="s">
        <v>254</v>
      </c>
      <c r="D130" s="56" t="s">
        <v>497</v>
      </c>
      <c r="E130" s="56"/>
      <c r="F130" s="56"/>
      <c r="G130" s="56"/>
      <c r="H130" s="56"/>
      <c r="I130" s="56"/>
      <c r="J130" s="56"/>
      <c r="K130" s="56"/>
    </row>
    <row r="131" spans="1:28" x14ac:dyDescent="0.2">
      <c r="C131" s="31" t="s">
        <v>255</v>
      </c>
      <c r="D131" s="56" t="s">
        <v>497</v>
      </c>
      <c r="E131" s="56"/>
      <c r="F131" s="56"/>
      <c r="G131" s="56"/>
      <c r="H131" s="56"/>
      <c r="I131" s="56"/>
      <c r="J131" s="56"/>
      <c r="K131" s="56"/>
    </row>
    <row r="132" spans="1:28" ht="71.25" x14ac:dyDescent="0.2">
      <c r="A132" s="24" t="str">
        <f>Source!E49</f>
        <v>10</v>
      </c>
      <c r="B132" s="24" t="str">
        <f>Source!F49</f>
        <v>м12-01-006-12</v>
      </c>
      <c r="C132" s="25" t="str">
        <f>Source!G49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132" s="21">
        <f>Source!I49</f>
        <v>5</v>
      </c>
      <c r="E132" s="27">
        <f>Source!AB49</f>
        <v>1660.86</v>
      </c>
      <c r="F132" s="27">
        <f>Source!AD49</f>
        <v>1230.501</v>
      </c>
      <c r="G132" s="28">
        <f>Source!O49</f>
        <v>58711.4</v>
      </c>
      <c r="H132" s="28">
        <f>Source!S49</f>
        <v>15213.19</v>
      </c>
      <c r="I132" s="29">
        <f>Source!Q49</f>
        <v>43498.21</v>
      </c>
      <c r="J132" s="29">
        <f>Source!AH49</f>
        <v>50.1</v>
      </c>
      <c r="K132" s="29">
        <f>Source!U49</f>
        <v>250.5</v>
      </c>
      <c r="T132">
        <f>Source!O49</f>
        <v>58711.4</v>
      </c>
      <c r="U132">
        <f>Source!P49</f>
        <v>0</v>
      </c>
      <c r="V132">
        <f>Source!S49</f>
        <v>15213.19</v>
      </c>
      <c r="W132">
        <f>Source!Q49</f>
        <v>43498.21</v>
      </c>
      <c r="X132">
        <f>Source!R49</f>
        <v>2511.0500000000002</v>
      </c>
      <c r="Y132">
        <f>Source!U49</f>
        <v>250.5</v>
      </c>
      <c r="Z132">
        <f>Source!V49</f>
        <v>0</v>
      </c>
      <c r="AA132">
        <f>Source!X49</f>
        <v>14179.39</v>
      </c>
      <c r="AB132">
        <f>Source!Y49</f>
        <v>10634.54</v>
      </c>
    </row>
    <row r="133" spans="1:28" ht="14.25" x14ac:dyDescent="0.2">
      <c r="C133" s="26" t="str">
        <f>Source!H49</f>
        <v>100 м</v>
      </c>
      <c r="D133" s="21"/>
      <c r="E133" s="30">
        <f>Source!AF49</f>
        <v>430.35899999999998</v>
      </c>
      <c r="F133" s="30">
        <f>Source!AE49</f>
        <v>71.034000000000006</v>
      </c>
      <c r="G133" s="28"/>
      <c r="H133" s="28"/>
      <c r="I133" s="28">
        <f>Source!R49</f>
        <v>2511.0500000000002</v>
      </c>
      <c r="J133" s="28">
        <f>Source!AI49</f>
        <v>0</v>
      </c>
      <c r="K133" s="28">
        <f>Source!V49</f>
        <v>0</v>
      </c>
    </row>
    <row r="134" spans="1:28" x14ac:dyDescent="0.2">
      <c r="C134" s="31" t="str">
        <f>"Объем: "&amp;Source!I49&amp;"=500/"&amp;"100"</f>
        <v>Объем: 5=500/100</v>
      </c>
    </row>
    <row r="135" spans="1:28" ht="89.25" x14ac:dyDescent="0.2">
      <c r="C135" s="31" t="s">
        <v>245</v>
      </c>
      <c r="D135" s="31" t="str">
        <f>Source!BO49</f>
        <v>на 1 кв 2019г.письмо Минстроя России от 15.11.2018г.№45824-ДВ/09</v>
      </c>
    </row>
    <row r="136" spans="1:28" x14ac:dyDescent="0.2">
      <c r="C136" s="31" t="s">
        <v>246</v>
      </c>
      <c r="D136" s="31">
        <f>Source!BA49</f>
        <v>7.07</v>
      </c>
    </row>
    <row r="137" spans="1:28" x14ac:dyDescent="0.2">
      <c r="C137" s="31" t="s">
        <v>247</v>
      </c>
      <c r="D137" s="31">
        <f>Source!BB49</f>
        <v>7.07</v>
      </c>
    </row>
    <row r="138" spans="1:28" x14ac:dyDescent="0.2">
      <c r="C138" s="31" t="s">
        <v>248</v>
      </c>
      <c r="D138" s="31">
        <f>Source!BC49</f>
        <v>7.07</v>
      </c>
    </row>
    <row r="139" spans="1:28" x14ac:dyDescent="0.2">
      <c r="C139" s="31" t="s">
        <v>249</v>
      </c>
      <c r="D139" s="31">
        <f>Source!BS49</f>
        <v>7.07</v>
      </c>
    </row>
    <row r="140" spans="1:28" ht="51" x14ac:dyDescent="0.2">
      <c r="C140" s="32" t="str">
        <f>Source!CN49</f>
        <v>Поправка: Табл.3, п.4  Наименование: Демонтаж: Оборудование, не пригодное для дальнейшего использования, (предназначено в лом) без разборки и резки</v>
      </c>
    </row>
    <row r="141" spans="1:28" x14ac:dyDescent="0.2">
      <c r="C141" s="31" t="s">
        <v>250</v>
      </c>
      <c r="D141" s="56" t="s">
        <v>466</v>
      </c>
      <c r="E141" s="56"/>
      <c r="F141" s="56"/>
      <c r="G141" s="56"/>
      <c r="H141" s="56"/>
      <c r="I141" s="56"/>
      <c r="J141" s="56"/>
      <c r="K141" s="56"/>
    </row>
    <row r="142" spans="1:28" x14ac:dyDescent="0.2">
      <c r="C142" s="31" t="s">
        <v>251</v>
      </c>
      <c r="D142" s="56" t="s">
        <v>507</v>
      </c>
      <c r="E142" s="56"/>
      <c r="F142" s="56"/>
      <c r="G142" s="56"/>
      <c r="H142" s="56"/>
      <c r="I142" s="56"/>
      <c r="J142" s="56"/>
      <c r="K142" s="56"/>
    </row>
    <row r="143" spans="1:28" x14ac:dyDescent="0.2">
      <c r="C143" s="31" t="s">
        <v>252</v>
      </c>
      <c r="D143" s="56" t="s">
        <v>507</v>
      </c>
      <c r="E143" s="56"/>
      <c r="F143" s="56"/>
      <c r="G143" s="56"/>
      <c r="H143" s="56"/>
      <c r="I143" s="56"/>
      <c r="J143" s="56"/>
      <c r="K143" s="56"/>
    </row>
    <row r="144" spans="1:28" x14ac:dyDescent="0.2">
      <c r="C144" s="31" t="s">
        <v>253</v>
      </c>
      <c r="D144" s="56" t="s">
        <v>507</v>
      </c>
      <c r="E144" s="56"/>
      <c r="F144" s="56"/>
      <c r="G144" s="56"/>
      <c r="H144" s="56"/>
      <c r="I144" s="56"/>
      <c r="J144" s="56"/>
      <c r="K144" s="56"/>
    </row>
    <row r="145" spans="1:28" x14ac:dyDescent="0.2">
      <c r="C145" s="31" t="s">
        <v>254</v>
      </c>
      <c r="D145" s="56" t="s">
        <v>507</v>
      </c>
      <c r="E145" s="56"/>
      <c r="F145" s="56"/>
      <c r="G145" s="56"/>
      <c r="H145" s="56"/>
      <c r="I145" s="56"/>
      <c r="J145" s="56"/>
      <c r="K145" s="56"/>
    </row>
    <row r="146" spans="1:28" x14ac:dyDescent="0.2">
      <c r="C146" s="31" t="s">
        <v>255</v>
      </c>
      <c r="D146" s="56" t="s">
        <v>507</v>
      </c>
      <c r="E146" s="56"/>
      <c r="F146" s="56"/>
      <c r="G146" s="56"/>
      <c r="H146" s="56"/>
      <c r="I146" s="56"/>
      <c r="J146" s="56"/>
      <c r="K146" s="56"/>
    </row>
    <row r="148" spans="1:28" ht="15" x14ac:dyDescent="0.25">
      <c r="A148" s="33"/>
      <c r="B148" s="33"/>
      <c r="C148" s="54" t="str">
        <f>CONCATENATE("Итого по разделу: ",IF(Source!G51&lt;&gt;"Новый раздел", Source!G51, ""))</f>
        <v>Итого по разделу: Демонтаж обмуровки</v>
      </c>
      <c r="D148" s="54"/>
      <c r="E148" s="54"/>
      <c r="F148" s="54"/>
      <c r="G148" s="34">
        <f>IF(SUM(T24:T147)=0, "-", SUM(T24:T147))</f>
        <v>348474.01</v>
      </c>
      <c r="H148" s="34">
        <f>IF(SUM(V24:V147)=0, "-", SUM(V24:V147))</f>
        <v>99429.830000000016</v>
      </c>
      <c r="I148" s="35">
        <f>IF(SUM(W24:W147)=0, "-", SUM(W24:W147))</f>
        <v>249044.18</v>
      </c>
      <c r="J148" s="34"/>
      <c r="K148" s="35">
        <f>IF(SUM(Y24:Y147)=0, "-", SUM(Y24:Y147))</f>
        <v>1714.2704400000002</v>
      </c>
    </row>
    <row r="149" spans="1:28" ht="15" x14ac:dyDescent="0.25">
      <c r="A149" s="33"/>
      <c r="B149" s="33"/>
      <c r="C149" s="33"/>
      <c r="D149" s="33"/>
      <c r="E149" s="33"/>
      <c r="F149" s="33"/>
      <c r="G149" s="34"/>
      <c r="H149" s="34"/>
      <c r="I149" s="34">
        <f>IF(SUM(X24:X147)=0, "-", SUM(X24:X147))</f>
        <v>12947.259999999998</v>
      </c>
      <c r="J149" s="34"/>
      <c r="K149" s="34" t="str">
        <f>IF(SUM(Z24:Z147)=0, "-", SUM(Z24:Z147))</f>
        <v>-</v>
      </c>
    </row>
    <row r="153" spans="1:28" ht="16.5" x14ac:dyDescent="0.25">
      <c r="A153" s="55" t="str">
        <f>CONCATENATE("Раздел: ",IF(Source!G80&lt;&gt;"Новый раздел", Source!G80, ""))</f>
        <v>Раздел: Монтажные работы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28" ht="85.5" x14ac:dyDescent="0.2">
      <c r="A154" s="24" t="str">
        <f>Source!E85</f>
        <v>11</v>
      </c>
      <c r="B154" s="24" t="str">
        <f>Source!F85</f>
        <v>м06-01-004-01</v>
      </c>
      <c r="C154" s="25" t="str">
        <f>Source!G85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v>
      </c>
      <c r="D154" s="21">
        <f>Source!I85</f>
        <v>4.6500000000000004</v>
      </c>
      <c r="E154" s="27">
        <f>Source!AB85</f>
        <v>5864.31</v>
      </c>
      <c r="F154" s="27">
        <f>Source!AD85</f>
        <v>3295.53</v>
      </c>
      <c r="G154" s="28">
        <f>Source!O85</f>
        <v>192792.13</v>
      </c>
      <c r="H154" s="28">
        <f>Source!S85</f>
        <v>68210.09</v>
      </c>
      <c r="I154" s="29">
        <f>Source!Q85</f>
        <v>108342.2</v>
      </c>
      <c r="J154" s="29">
        <f>Source!AH85</f>
        <v>247</v>
      </c>
      <c r="K154" s="29">
        <f>Source!U85</f>
        <v>1148.5500000000002</v>
      </c>
      <c r="T154">
        <f>Source!O85</f>
        <v>192792.13</v>
      </c>
      <c r="U154">
        <f>Source!P85</f>
        <v>16239.84</v>
      </c>
      <c r="V154">
        <f>Source!S85</f>
        <v>68210.09</v>
      </c>
      <c r="W154">
        <f>Source!Q85</f>
        <v>108342.2</v>
      </c>
      <c r="X154">
        <f>Source!R85</f>
        <v>2198.06</v>
      </c>
      <c r="Y154">
        <f>Source!U85</f>
        <v>1148.5500000000002</v>
      </c>
      <c r="Z154">
        <f>Source!V85</f>
        <v>0</v>
      </c>
      <c r="AA154">
        <f>Source!X85</f>
        <v>56326.52</v>
      </c>
      <c r="AB154">
        <f>Source!Y85</f>
        <v>42244.89</v>
      </c>
    </row>
    <row r="155" spans="1:28" ht="14.25" x14ac:dyDescent="0.2">
      <c r="C155" s="26" t="str">
        <f>Source!H85</f>
        <v>т</v>
      </c>
      <c r="D155" s="21"/>
      <c r="E155" s="30">
        <f>Source!AF85</f>
        <v>2074.8000000000002</v>
      </c>
      <c r="F155" s="30">
        <f>Source!AE85</f>
        <v>66.86</v>
      </c>
      <c r="G155" s="28"/>
      <c r="H155" s="28"/>
      <c r="I155" s="28">
        <f>Source!R85</f>
        <v>2198.06</v>
      </c>
      <c r="J155" s="28">
        <f>Source!AI85</f>
        <v>0</v>
      </c>
      <c r="K155" s="28">
        <f>Source!V85</f>
        <v>0</v>
      </c>
    </row>
    <row r="156" spans="1:28" ht="89.25" x14ac:dyDescent="0.2">
      <c r="C156" s="31" t="s">
        <v>245</v>
      </c>
      <c r="D156" s="31" t="str">
        <f>Source!BO85</f>
        <v>на 1 кв 2019г.письмо Минстроя России от 15.11.2018г.№45824-ДВ/09</v>
      </c>
    </row>
    <row r="157" spans="1:28" x14ac:dyDescent="0.2">
      <c r="C157" s="31" t="s">
        <v>246</v>
      </c>
      <c r="D157" s="31">
        <f>Source!BA85</f>
        <v>7.07</v>
      </c>
    </row>
    <row r="158" spans="1:28" x14ac:dyDescent="0.2">
      <c r="C158" s="31" t="s">
        <v>247</v>
      </c>
      <c r="D158" s="31">
        <f>Source!BB85</f>
        <v>7.07</v>
      </c>
    </row>
    <row r="159" spans="1:28" x14ac:dyDescent="0.2">
      <c r="C159" s="31" t="s">
        <v>248</v>
      </c>
      <c r="D159" s="31">
        <f>Source!BC85</f>
        <v>7.07</v>
      </c>
    </row>
    <row r="160" spans="1:28" x14ac:dyDescent="0.2">
      <c r="C160" s="31" t="s">
        <v>249</v>
      </c>
      <c r="D160" s="31">
        <f>Source!BS85</f>
        <v>7.07</v>
      </c>
    </row>
    <row r="161" spans="1:28" ht="99.75" x14ac:dyDescent="0.2">
      <c r="A161" s="24" t="str">
        <f>Source!E87</f>
        <v>12</v>
      </c>
      <c r="B161" s="24" t="str">
        <f>Source!F87</f>
        <v>м06-01-004-04</v>
      </c>
      <c r="C161" s="25" t="str">
        <f>Source!G87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D161" s="21">
        <f>Source!I87</f>
        <v>1.5</v>
      </c>
      <c r="E161" s="27">
        <f>Source!AB87</f>
        <v>6657.96</v>
      </c>
      <c r="F161" s="27">
        <f>Source!AD87</f>
        <v>2695.38</v>
      </c>
      <c r="G161" s="28">
        <f>Source!O87</f>
        <v>70607.67</v>
      </c>
      <c r="H161" s="28">
        <f>Source!S87</f>
        <v>26213.55</v>
      </c>
      <c r="I161" s="29">
        <f>Source!Q87</f>
        <v>28584.5</v>
      </c>
      <c r="J161" s="29">
        <f>Source!AH87</f>
        <v>253</v>
      </c>
      <c r="K161" s="29">
        <f>Source!U87</f>
        <v>379.5</v>
      </c>
      <c r="T161">
        <f>Source!O87</f>
        <v>70607.67</v>
      </c>
      <c r="U161">
        <f>Source!P87</f>
        <v>15809.62</v>
      </c>
      <c r="V161">
        <f>Source!S87</f>
        <v>26213.55</v>
      </c>
      <c r="W161">
        <f>Source!Q87</f>
        <v>28584.5</v>
      </c>
      <c r="X161">
        <f>Source!R87</f>
        <v>717.85</v>
      </c>
      <c r="Y161">
        <f>Source!U87</f>
        <v>379.5</v>
      </c>
      <c r="Z161">
        <f>Source!V87</f>
        <v>0</v>
      </c>
      <c r="AA161">
        <f>Source!X87</f>
        <v>21545.119999999999</v>
      </c>
      <c r="AB161">
        <f>Source!Y87</f>
        <v>16158.84</v>
      </c>
    </row>
    <row r="162" spans="1:28" ht="14.25" x14ac:dyDescent="0.2">
      <c r="C162" s="26" t="str">
        <f>Source!H87</f>
        <v>т</v>
      </c>
      <c r="D162" s="21"/>
      <c r="E162" s="30">
        <f>Source!AF87</f>
        <v>2471.81</v>
      </c>
      <c r="F162" s="30">
        <f>Source!AE87</f>
        <v>67.69</v>
      </c>
      <c r="G162" s="28"/>
      <c r="H162" s="28"/>
      <c r="I162" s="28">
        <f>Source!R87</f>
        <v>717.85</v>
      </c>
      <c r="J162" s="28">
        <f>Source!AI87</f>
        <v>0</v>
      </c>
      <c r="K162" s="28">
        <f>Source!V87</f>
        <v>0</v>
      </c>
    </row>
    <row r="163" spans="1:28" ht="89.25" x14ac:dyDescent="0.2">
      <c r="C163" s="31" t="s">
        <v>245</v>
      </c>
      <c r="D163" s="31" t="str">
        <f>Source!BO87</f>
        <v>на 1 кв 2019г.письмо Минстроя России от 15.11.2018г.№45824-ДВ/09</v>
      </c>
    </row>
    <row r="164" spans="1:28" x14ac:dyDescent="0.2">
      <c r="C164" s="31" t="s">
        <v>246</v>
      </c>
      <c r="D164" s="31">
        <f>Source!BA87</f>
        <v>7.07</v>
      </c>
    </row>
    <row r="165" spans="1:28" x14ac:dyDescent="0.2">
      <c r="C165" s="31" t="s">
        <v>247</v>
      </c>
      <c r="D165" s="31">
        <f>Source!BB87</f>
        <v>7.07</v>
      </c>
    </row>
    <row r="166" spans="1:28" x14ac:dyDescent="0.2">
      <c r="C166" s="31" t="s">
        <v>248</v>
      </c>
      <c r="D166" s="31">
        <f>Source!BC87</f>
        <v>7.07</v>
      </c>
    </row>
    <row r="167" spans="1:28" x14ac:dyDescent="0.2">
      <c r="C167" s="31" t="s">
        <v>249</v>
      </c>
      <c r="D167" s="31">
        <f>Source!BS87</f>
        <v>7.07</v>
      </c>
    </row>
    <row r="168" spans="1:28" ht="114" x14ac:dyDescent="0.2">
      <c r="A168" s="24" t="str">
        <f>Source!E89</f>
        <v>13</v>
      </c>
      <c r="B168" s="24" t="str">
        <f>Source!F89</f>
        <v>м06-01-010-01</v>
      </c>
      <c r="C168" s="25" t="str">
        <f>Source!G89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D168" s="21">
        <f>Source!I89</f>
        <v>0.97199999999999998</v>
      </c>
      <c r="E168" s="27">
        <f>Source!AB89</f>
        <v>2658.2</v>
      </c>
      <c r="F168" s="27">
        <f>Source!AD89</f>
        <v>653.45000000000005</v>
      </c>
      <c r="G168" s="28">
        <f>Source!O89</f>
        <v>18267.25</v>
      </c>
      <c r="H168" s="28">
        <f>Source!S89</f>
        <v>11810.56</v>
      </c>
      <c r="I168" s="29">
        <f>Source!Q89</f>
        <v>4490.53</v>
      </c>
      <c r="J168" s="29">
        <f>Source!AH89</f>
        <v>186</v>
      </c>
      <c r="K168" s="29">
        <f>Source!U89</f>
        <v>180.792</v>
      </c>
      <c r="T168">
        <f>Source!O89</f>
        <v>18267.25</v>
      </c>
      <c r="U168">
        <f>Source!P89</f>
        <v>1966.16</v>
      </c>
      <c r="V168">
        <f>Source!S89</f>
        <v>11810.56</v>
      </c>
      <c r="W168">
        <f>Source!Q89</f>
        <v>4490.53</v>
      </c>
      <c r="X168">
        <f>Source!R89</f>
        <v>314.45999999999998</v>
      </c>
      <c r="Y168">
        <f>Source!U89</f>
        <v>180.792</v>
      </c>
      <c r="Z168">
        <f>Source!V89</f>
        <v>0</v>
      </c>
      <c r="AA168">
        <f>Source!X89</f>
        <v>9700.02</v>
      </c>
      <c r="AB168">
        <f>Source!Y89</f>
        <v>7275.01</v>
      </c>
    </row>
    <row r="169" spans="1:28" ht="14.25" x14ac:dyDescent="0.2">
      <c r="C169" s="26" t="str">
        <f>Source!H89</f>
        <v>т</v>
      </c>
      <c r="D169" s="21"/>
      <c r="E169" s="30">
        <f>Source!AF89</f>
        <v>1718.64</v>
      </c>
      <c r="F169" s="30">
        <f>Source!AE89</f>
        <v>45.76</v>
      </c>
      <c r="G169" s="28"/>
      <c r="H169" s="28"/>
      <c r="I169" s="28">
        <f>Source!R89</f>
        <v>314.45999999999998</v>
      </c>
      <c r="J169" s="28">
        <f>Source!AI89</f>
        <v>0</v>
      </c>
      <c r="K169" s="28">
        <f>Source!V89</f>
        <v>0</v>
      </c>
    </row>
    <row r="170" spans="1:28" ht="89.25" x14ac:dyDescent="0.2">
      <c r="C170" s="31" t="s">
        <v>245</v>
      </c>
      <c r="D170" s="31" t="str">
        <f>Source!BO89</f>
        <v>на 1 кв 2019г.письмо Минстроя России от 15.11.2018г.№45824-ДВ/09</v>
      </c>
    </row>
    <row r="171" spans="1:28" x14ac:dyDescent="0.2">
      <c r="C171" s="31" t="s">
        <v>246</v>
      </c>
      <c r="D171" s="31">
        <f>Source!BA89</f>
        <v>7.07</v>
      </c>
    </row>
    <row r="172" spans="1:28" x14ac:dyDescent="0.2">
      <c r="C172" s="31" t="s">
        <v>247</v>
      </c>
      <c r="D172" s="31">
        <f>Source!BB89</f>
        <v>7.07</v>
      </c>
    </row>
    <row r="173" spans="1:28" x14ac:dyDescent="0.2">
      <c r="C173" s="31" t="s">
        <v>248</v>
      </c>
      <c r="D173" s="31">
        <f>Source!BC89</f>
        <v>7.07</v>
      </c>
    </row>
    <row r="174" spans="1:28" x14ac:dyDescent="0.2">
      <c r="C174" s="31" t="s">
        <v>249</v>
      </c>
      <c r="D174" s="31">
        <f>Source!BS89</f>
        <v>7.07</v>
      </c>
    </row>
    <row r="175" spans="1:28" ht="57" x14ac:dyDescent="0.2">
      <c r="A175" s="24" t="str">
        <f>Source!E91</f>
        <v>14</v>
      </c>
      <c r="B175" s="24" t="str">
        <f>Source!F91</f>
        <v>09-03-029-01</v>
      </c>
      <c r="C175" s="25" t="str">
        <f>Source!G91</f>
        <v>Монтаж лестниц прямолинейных и криволинейных, пожарных с ограждением ( повторно-используемых)</v>
      </c>
      <c r="D175" s="21">
        <f>Source!I91</f>
        <v>1.2</v>
      </c>
      <c r="E175" s="27">
        <f>Source!AB91</f>
        <v>1073.82</v>
      </c>
      <c r="F175" s="27">
        <f>Source!AD91</f>
        <v>703.39</v>
      </c>
      <c r="G175" s="28">
        <f>Source!O91</f>
        <v>9110.2800000000007</v>
      </c>
      <c r="H175" s="28">
        <f>Source!S91</f>
        <v>2306.88</v>
      </c>
      <c r="I175" s="29">
        <f>Source!Q91</f>
        <v>5967.56</v>
      </c>
      <c r="J175" s="29">
        <f>Source!AH91</f>
        <v>32.369999999999997</v>
      </c>
      <c r="K175" s="29">
        <f>Source!U91</f>
        <v>38.843999999999994</v>
      </c>
      <c r="T175">
        <f>Source!O91</f>
        <v>9110.2800000000007</v>
      </c>
      <c r="U175">
        <f>Source!P91</f>
        <v>835.84</v>
      </c>
      <c r="V175">
        <f>Source!S91</f>
        <v>2306.88</v>
      </c>
      <c r="W175">
        <f>Source!Q91</f>
        <v>5967.56</v>
      </c>
      <c r="X175">
        <f>Source!R91</f>
        <v>583.78</v>
      </c>
      <c r="Y175">
        <f>Source!U91</f>
        <v>38.843999999999994</v>
      </c>
      <c r="Z175">
        <f>Source!V91</f>
        <v>0</v>
      </c>
      <c r="AA175">
        <f>Source!X91</f>
        <v>2341.4299999999998</v>
      </c>
      <c r="AB175">
        <f>Source!Y91</f>
        <v>2081.2800000000002</v>
      </c>
    </row>
    <row r="176" spans="1:28" ht="14.25" x14ac:dyDescent="0.2">
      <c r="C176" s="26" t="str">
        <f>Source!H91</f>
        <v>т</v>
      </c>
      <c r="D176" s="21"/>
      <c r="E176" s="30">
        <f>Source!AF91</f>
        <v>271.91000000000003</v>
      </c>
      <c r="F176" s="30">
        <f>Source!AE91</f>
        <v>68.81</v>
      </c>
      <c r="G176" s="28"/>
      <c r="H176" s="28"/>
      <c r="I176" s="28">
        <f>Source!R91</f>
        <v>583.78</v>
      </c>
      <c r="J176" s="28">
        <f>Source!AI91</f>
        <v>0</v>
      </c>
      <c r="K176" s="28">
        <f>Source!V91</f>
        <v>0</v>
      </c>
    </row>
    <row r="177" spans="1:28" ht="89.25" x14ac:dyDescent="0.2">
      <c r="C177" s="31" t="s">
        <v>245</v>
      </c>
      <c r="D177" s="31" t="str">
        <f>Source!BO91</f>
        <v>на 1 кв 2019г.письмо Минстроя России от 15.11.2018г.№45824-ДВ/09</v>
      </c>
    </row>
    <row r="178" spans="1:28" x14ac:dyDescent="0.2">
      <c r="C178" s="31" t="s">
        <v>246</v>
      </c>
      <c r="D178" s="31">
        <f>Source!BA91</f>
        <v>7.07</v>
      </c>
    </row>
    <row r="179" spans="1:28" x14ac:dyDescent="0.2">
      <c r="C179" s="31" t="s">
        <v>247</v>
      </c>
      <c r="D179" s="31">
        <f>Source!BB91</f>
        <v>7.07</v>
      </c>
    </row>
    <row r="180" spans="1:28" x14ac:dyDescent="0.2">
      <c r="C180" s="31" t="s">
        <v>248</v>
      </c>
      <c r="D180" s="31">
        <f>Source!BC91</f>
        <v>7.07</v>
      </c>
    </row>
    <row r="181" spans="1:28" x14ac:dyDescent="0.2">
      <c r="C181" s="31" t="s">
        <v>249</v>
      </c>
      <c r="D181" s="31">
        <f>Source!BS91</f>
        <v>7.07</v>
      </c>
    </row>
    <row r="182" spans="1:28" ht="71.25" x14ac:dyDescent="0.2">
      <c r="A182" s="24" t="str">
        <f>Source!E93</f>
        <v>15</v>
      </c>
      <c r="B182" s="24" t="str">
        <f>Source!F93</f>
        <v>м12-01-006-12</v>
      </c>
      <c r="C182" s="25" t="str">
        <f>Source!G93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182" s="21">
        <f>Source!I93</f>
        <v>5</v>
      </c>
      <c r="E182" s="27">
        <f>Source!AB93</f>
        <v>5783.46</v>
      </c>
      <c r="F182" s="27">
        <f>Source!AD93</f>
        <v>4101.67</v>
      </c>
      <c r="G182" s="28">
        <f>Source!O93</f>
        <v>204445.31</v>
      </c>
      <c r="H182" s="28">
        <f>Source!S93</f>
        <v>50710.64</v>
      </c>
      <c r="I182" s="29">
        <f>Source!Q93</f>
        <v>144994.03</v>
      </c>
      <c r="J182" s="29">
        <f>Source!AH93</f>
        <v>167</v>
      </c>
      <c r="K182" s="29">
        <f>Source!U93</f>
        <v>835</v>
      </c>
      <c r="T182">
        <f>Source!O93</f>
        <v>204445.31</v>
      </c>
      <c r="U182">
        <f>Source!P93</f>
        <v>8740.64</v>
      </c>
      <c r="V182">
        <f>Source!S93</f>
        <v>50710.64</v>
      </c>
      <c r="W182">
        <f>Source!Q93</f>
        <v>144994.03</v>
      </c>
      <c r="X182">
        <f>Source!R93</f>
        <v>8370.17</v>
      </c>
      <c r="Y182">
        <f>Source!U93</f>
        <v>835</v>
      </c>
      <c r="Z182">
        <f>Source!V93</f>
        <v>0</v>
      </c>
      <c r="AA182">
        <f>Source!X93</f>
        <v>47264.65</v>
      </c>
      <c r="AB182">
        <f>Source!Y93</f>
        <v>35448.49</v>
      </c>
    </row>
    <row r="183" spans="1:28" ht="14.25" x14ac:dyDescent="0.2">
      <c r="C183" s="26" t="str">
        <f>Source!H93</f>
        <v>100 м</v>
      </c>
      <c r="D183" s="21"/>
      <c r="E183" s="30">
        <f>Source!AF93</f>
        <v>1434.53</v>
      </c>
      <c r="F183" s="30">
        <f>Source!AE93</f>
        <v>236.78</v>
      </c>
      <c r="G183" s="28"/>
      <c r="H183" s="28"/>
      <c r="I183" s="28">
        <f>Source!R93</f>
        <v>8370.17</v>
      </c>
      <c r="J183" s="28">
        <f>Source!AI93</f>
        <v>0</v>
      </c>
      <c r="K183" s="28">
        <f>Source!V93</f>
        <v>0</v>
      </c>
    </row>
    <row r="184" spans="1:28" x14ac:dyDescent="0.2">
      <c r="C184" s="31" t="str">
        <f>"Объем: "&amp;Source!I93&amp;"=500/"&amp;"100"</f>
        <v>Объем: 5=500/100</v>
      </c>
    </row>
    <row r="185" spans="1:28" ht="89.25" x14ac:dyDescent="0.2">
      <c r="C185" s="31" t="s">
        <v>245</v>
      </c>
      <c r="D185" s="31" t="str">
        <f>Source!BO93</f>
        <v>на 1 кв 2019г.письмо Минстроя России от 15.11.2018г.№45824-ДВ/09</v>
      </c>
    </row>
    <row r="186" spans="1:28" x14ac:dyDescent="0.2">
      <c r="C186" s="31" t="s">
        <v>246</v>
      </c>
      <c r="D186" s="31">
        <f>Source!BA93</f>
        <v>7.07</v>
      </c>
    </row>
    <row r="187" spans="1:28" x14ac:dyDescent="0.2">
      <c r="C187" s="31" t="s">
        <v>247</v>
      </c>
      <c r="D187" s="31">
        <f>Source!BB93</f>
        <v>7.07</v>
      </c>
    </row>
    <row r="188" spans="1:28" x14ac:dyDescent="0.2">
      <c r="C188" s="31" t="s">
        <v>248</v>
      </c>
      <c r="D188" s="31">
        <f>Source!BC93</f>
        <v>7.07</v>
      </c>
    </row>
    <row r="189" spans="1:28" x14ac:dyDescent="0.2">
      <c r="C189" s="31" t="s">
        <v>249</v>
      </c>
      <c r="D189" s="31">
        <f>Source!BS93</f>
        <v>7.07</v>
      </c>
    </row>
    <row r="190" spans="1:28" ht="71.25" x14ac:dyDescent="0.2">
      <c r="A190" s="24" t="str">
        <f>Source!E95</f>
        <v>16</v>
      </c>
      <c r="B190" s="24" t="str">
        <f>Source!F95</f>
        <v>23.7.02.02-0069</v>
      </c>
      <c r="C190" s="25" t="str">
        <f>Source!G95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D190" s="21">
        <f>Source!I95</f>
        <v>9.1</v>
      </c>
      <c r="E190" s="27">
        <f>Source!AB95</f>
        <v>16814.38</v>
      </c>
      <c r="F190" s="27">
        <f>Source!AD95</f>
        <v>0</v>
      </c>
      <c r="G190" s="28">
        <f>Source!O95</f>
        <v>1081786.77</v>
      </c>
      <c r="H190" s="28">
        <f>Source!S95</f>
        <v>0</v>
      </c>
      <c r="I190" s="29">
        <f>Source!Q95</f>
        <v>0</v>
      </c>
      <c r="J190" s="29">
        <f>Source!AH95</f>
        <v>0</v>
      </c>
      <c r="K190" s="29">
        <f>Source!U95</f>
        <v>0</v>
      </c>
      <c r="T190">
        <f>Source!O95</f>
        <v>1081786.77</v>
      </c>
      <c r="U190">
        <f>Source!P95</f>
        <v>1081786.77</v>
      </c>
      <c r="V190">
        <f>Source!S95</f>
        <v>0</v>
      </c>
      <c r="W190">
        <f>Source!Q95</f>
        <v>0</v>
      </c>
      <c r="X190">
        <f>Source!R95</f>
        <v>0</v>
      </c>
      <c r="Y190">
        <f>Source!U95</f>
        <v>0</v>
      </c>
      <c r="Z190">
        <f>Source!V95</f>
        <v>0</v>
      </c>
      <c r="AA190">
        <f>Source!X95</f>
        <v>0</v>
      </c>
      <c r="AB190">
        <f>Source!Y95</f>
        <v>0</v>
      </c>
    </row>
    <row r="191" spans="1:28" ht="14.25" x14ac:dyDescent="0.2">
      <c r="C191" s="26" t="str">
        <f>Source!H95</f>
        <v>т</v>
      </c>
      <c r="D191" s="21"/>
      <c r="E191" s="30">
        <f>Source!AF95</f>
        <v>0</v>
      </c>
      <c r="F191" s="30">
        <f>Source!AE95</f>
        <v>0</v>
      </c>
      <c r="G191" s="28"/>
      <c r="H191" s="28"/>
      <c r="I191" s="28">
        <f>Source!R95</f>
        <v>0</v>
      </c>
      <c r="J191" s="28">
        <f>Source!AI95</f>
        <v>0</v>
      </c>
      <c r="K191" s="28">
        <f>Source!V95</f>
        <v>0</v>
      </c>
    </row>
    <row r="192" spans="1:28" ht="89.25" x14ac:dyDescent="0.2">
      <c r="C192" s="31" t="s">
        <v>245</v>
      </c>
      <c r="D192" s="31" t="str">
        <f>Source!BO95</f>
        <v>на 1 кв 2019г.письмо Минстроя России от 15.11.2018г.№45824-ДВ/09</v>
      </c>
    </row>
    <row r="193" spans="1:28" x14ac:dyDescent="0.2">
      <c r="C193" s="31" t="s">
        <v>248</v>
      </c>
      <c r="D193" s="31">
        <f>Source!BC95</f>
        <v>7.07</v>
      </c>
    </row>
    <row r="194" spans="1:28" ht="71.25" x14ac:dyDescent="0.2">
      <c r="A194" s="24" t="str">
        <f>Source!E97</f>
        <v>17</v>
      </c>
      <c r="B194" s="24" t="str">
        <f>Source!F97</f>
        <v>м06-01-014-02</v>
      </c>
      <c r="C194" s="25" t="str">
        <f>Source!G97</f>
        <v>Гидравлическое испытание котлов П-образной компоновки, работающих на газомазутном топливе, паропроизводительностью 10-25 т/ч, давление 1,4 МПа</v>
      </c>
      <c r="D194" s="21">
        <f>Source!I97</f>
        <v>1</v>
      </c>
      <c r="E194" s="27">
        <f>Source!AB97</f>
        <v>2499.5500000000002</v>
      </c>
      <c r="F194" s="27">
        <f>Source!AD97</f>
        <v>1368.57</v>
      </c>
      <c r="G194" s="28">
        <f>Source!O97</f>
        <v>17671.82</v>
      </c>
      <c r="H194" s="28">
        <f>Source!S97</f>
        <v>5230.8100000000004</v>
      </c>
      <c r="I194" s="29">
        <f>Source!Q97</f>
        <v>9675.7900000000009</v>
      </c>
      <c r="J194" s="29">
        <f>Source!AH97</f>
        <v>83.6</v>
      </c>
      <c r="K194" s="29">
        <f>Source!U97</f>
        <v>83.6</v>
      </c>
      <c r="T194">
        <f>Source!O97</f>
        <v>17671.82</v>
      </c>
      <c r="U194">
        <f>Source!P97</f>
        <v>2765.22</v>
      </c>
      <c r="V194">
        <f>Source!S97</f>
        <v>5230.8100000000004</v>
      </c>
      <c r="W194">
        <f>Source!Q97</f>
        <v>9675.7900000000009</v>
      </c>
      <c r="X194">
        <f>Source!R97</f>
        <v>597.05999999999995</v>
      </c>
      <c r="Y194">
        <f>Source!U97</f>
        <v>83.6</v>
      </c>
      <c r="Z194">
        <f>Source!V97</f>
        <v>0</v>
      </c>
      <c r="AA194">
        <f>Source!X97</f>
        <v>4662.3</v>
      </c>
      <c r="AB194">
        <f>Source!Y97</f>
        <v>3496.72</v>
      </c>
    </row>
    <row r="195" spans="1:28" ht="14.25" x14ac:dyDescent="0.2">
      <c r="C195" s="26" t="str">
        <f>Source!H97</f>
        <v>КОМПЛ</v>
      </c>
      <c r="D195" s="21"/>
      <c r="E195" s="30">
        <f>Source!AF97</f>
        <v>739.86</v>
      </c>
      <c r="F195" s="30">
        <f>Source!AE97</f>
        <v>84.45</v>
      </c>
      <c r="G195" s="28"/>
      <c r="H195" s="28"/>
      <c r="I195" s="28">
        <f>Source!R97</f>
        <v>597.05999999999995</v>
      </c>
      <c r="J195" s="28">
        <f>Source!AI97</f>
        <v>0</v>
      </c>
      <c r="K195" s="28">
        <f>Source!V97</f>
        <v>0</v>
      </c>
    </row>
    <row r="196" spans="1:28" ht="89.25" x14ac:dyDescent="0.2">
      <c r="C196" s="31" t="s">
        <v>245</v>
      </c>
      <c r="D196" s="31" t="str">
        <f>Source!BO97</f>
        <v>на 1 кв 2019г.письмо Минстроя России от 15.11.2018г.№45824-ДВ/09</v>
      </c>
    </row>
    <row r="197" spans="1:28" x14ac:dyDescent="0.2">
      <c r="C197" s="31" t="s">
        <v>246</v>
      </c>
      <c r="D197" s="31">
        <f>Source!BA97</f>
        <v>7.07</v>
      </c>
    </row>
    <row r="198" spans="1:28" x14ac:dyDescent="0.2">
      <c r="C198" s="31" t="s">
        <v>247</v>
      </c>
      <c r="D198" s="31">
        <f>Source!BB97</f>
        <v>7.07</v>
      </c>
    </row>
    <row r="199" spans="1:28" x14ac:dyDescent="0.2">
      <c r="C199" s="31" t="s">
        <v>248</v>
      </c>
      <c r="D199" s="31">
        <f>Source!BC97</f>
        <v>7.07</v>
      </c>
    </row>
    <row r="200" spans="1:28" x14ac:dyDescent="0.2">
      <c r="C200" s="31" t="s">
        <v>249</v>
      </c>
      <c r="D200" s="31">
        <f>Source!BS97</f>
        <v>7.07</v>
      </c>
    </row>
    <row r="201" spans="1:28" ht="71.25" x14ac:dyDescent="0.2">
      <c r="A201" s="24" t="str">
        <f>Source!E99</f>
        <v>18</v>
      </c>
      <c r="B201" s="24" t="str">
        <f>Source!F99</f>
        <v>м06-01-072-03</v>
      </c>
      <c r="C201" s="25" t="str">
        <f>Source!G99</f>
        <v>Испытание на газовую плотность котлов П-образной компоновки, работающих на газомазутном топливе, теплопроизводительностью 58,2 МВт (50 Гкал/ч)</v>
      </c>
      <c r="D201" s="21">
        <f>Source!I99</f>
        <v>1</v>
      </c>
      <c r="E201" s="27">
        <f>Source!AB99</f>
        <v>4769.53</v>
      </c>
      <c r="F201" s="27">
        <f>Source!AD99</f>
        <v>167.52</v>
      </c>
      <c r="G201" s="28">
        <f>Source!O99</f>
        <v>33720.58</v>
      </c>
      <c r="H201" s="28">
        <f>Source!S99</f>
        <v>26654.61</v>
      </c>
      <c r="I201" s="29">
        <f>Source!Q99</f>
        <v>1184.3699999999999</v>
      </c>
      <c r="J201" s="29">
        <f>Source!AH99</f>
        <v>426</v>
      </c>
      <c r="K201" s="29">
        <f>Source!U99</f>
        <v>426</v>
      </c>
      <c r="T201">
        <f>Source!O99</f>
        <v>33720.58</v>
      </c>
      <c r="U201">
        <f>Source!P99</f>
        <v>5881.6</v>
      </c>
      <c r="V201">
        <f>Source!S99</f>
        <v>26654.61</v>
      </c>
      <c r="W201">
        <f>Source!Q99</f>
        <v>1184.3699999999999</v>
      </c>
      <c r="X201">
        <f>Source!R99</f>
        <v>0</v>
      </c>
      <c r="Y201">
        <f>Source!U99</f>
        <v>426</v>
      </c>
      <c r="Z201">
        <f>Source!V99</f>
        <v>0</v>
      </c>
      <c r="AA201">
        <f>Source!X99</f>
        <v>21323.69</v>
      </c>
      <c r="AB201">
        <f>Source!Y99</f>
        <v>15992.77</v>
      </c>
    </row>
    <row r="202" spans="1:28" ht="14.25" x14ac:dyDescent="0.2">
      <c r="C202" s="26" t="str">
        <f>Source!H99</f>
        <v>КОМПЛ</v>
      </c>
      <c r="D202" s="21"/>
      <c r="E202" s="30">
        <f>Source!AF99</f>
        <v>3770.1</v>
      </c>
      <c r="F202" s="30">
        <f>Source!AE99</f>
        <v>0</v>
      </c>
      <c r="G202" s="28"/>
      <c r="H202" s="28"/>
      <c r="I202" s="28">
        <f>Source!R99</f>
        <v>0</v>
      </c>
      <c r="J202" s="28">
        <f>Source!AI99</f>
        <v>0</v>
      </c>
      <c r="K202" s="28">
        <f>Source!V99</f>
        <v>0</v>
      </c>
    </row>
    <row r="203" spans="1:28" ht="89.25" x14ac:dyDescent="0.2">
      <c r="C203" s="31" t="s">
        <v>245</v>
      </c>
      <c r="D203" s="31" t="str">
        <f>Source!BO99</f>
        <v>на 1 кв 2019г.письмо Минстроя России от 15.11.2018г.№45824-ДВ/09</v>
      </c>
    </row>
    <row r="204" spans="1:28" x14ac:dyDescent="0.2">
      <c r="C204" s="31" t="s">
        <v>246</v>
      </c>
      <c r="D204" s="31">
        <f>Source!BA99</f>
        <v>7.07</v>
      </c>
    </row>
    <row r="205" spans="1:28" x14ac:dyDescent="0.2">
      <c r="C205" s="31" t="s">
        <v>247</v>
      </c>
      <c r="D205" s="31">
        <f>Source!BB99</f>
        <v>7.07</v>
      </c>
    </row>
    <row r="206" spans="1:28" x14ac:dyDescent="0.2">
      <c r="C206" s="31" t="s">
        <v>248</v>
      </c>
      <c r="D206" s="31">
        <f>Source!BC99</f>
        <v>7.07</v>
      </c>
    </row>
    <row r="207" spans="1:28" x14ac:dyDescent="0.2">
      <c r="C207" s="31" t="s">
        <v>249</v>
      </c>
      <c r="D207" s="31">
        <f>Source!BS99</f>
        <v>7.07</v>
      </c>
    </row>
    <row r="209" spans="1:28" ht="15" x14ac:dyDescent="0.25">
      <c r="A209" s="33"/>
      <c r="B209" s="33"/>
      <c r="C209" s="54" t="str">
        <f>CONCATENATE("Итого по разделу: ",IF(Source!G101&lt;&gt;"Новый раздел", Source!G101, ""))</f>
        <v>Итого по разделу: Монтажные работы</v>
      </c>
      <c r="D209" s="54"/>
      <c r="E209" s="54"/>
      <c r="F209" s="54"/>
      <c r="G209" s="34">
        <f>IF(SUM(T153:T208)=0, "-", SUM(T153:T208))</f>
        <v>1628401.8100000003</v>
      </c>
      <c r="H209" s="34">
        <f>IF(SUM(V153:V208)=0, "-", SUM(V153:V208))</f>
        <v>191137.14</v>
      </c>
      <c r="I209" s="35">
        <f>IF(SUM(W153:W208)=0, "-", SUM(W153:W208))</f>
        <v>303238.98</v>
      </c>
      <c r="J209" s="34"/>
      <c r="K209" s="35">
        <f>IF(SUM(Y153:Y208)=0, "-", SUM(Y153:Y208))</f>
        <v>3092.2860000000001</v>
      </c>
    </row>
    <row r="210" spans="1:28" ht="15" x14ac:dyDescent="0.25">
      <c r="A210" s="33"/>
      <c r="B210" s="33"/>
      <c r="C210" s="33"/>
      <c r="D210" s="33"/>
      <c r="E210" s="33"/>
      <c r="F210" s="33"/>
      <c r="G210" s="34"/>
      <c r="H210" s="34"/>
      <c r="I210" s="34">
        <f>IF(SUM(X153:X208)=0, "-", SUM(X153:X208))</f>
        <v>12781.38</v>
      </c>
      <c r="J210" s="34"/>
      <c r="K210" s="34" t="str">
        <f>IF(SUM(Z153:Z208)=0, "-", SUM(Z153:Z208))</f>
        <v>-</v>
      </c>
    </row>
    <row r="214" spans="1:28" ht="16.5" x14ac:dyDescent="0.25">
      <c r="A214" s="55" t="str">
        <f>CONCATENATE("Раздел: ",IF(Source!G130&lt;&gt;"Новый раздел", Source!G130, ""))</f>
        <v>Раздел: Обмуровочные работы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</row>
    <row r="215" spans="1:28" ht="28.5" x14ac:dyDescent="0.2">
      <c r="A215" s="24" t="str">
        <f>Source!E135</f>
        <v>19</v>
      </c>
      <c r="B215" s="24" t="str">
        <f>Source!F135</f>
        <v>45-04-001-01</v>
      </c>
      <c r="C215" s="25" t="str">
        <f>Source!G135</f>
        <v>Обмуровка изделиями шамотными прямыми стен экранированных</v>
      </c>
      <c r="D215" s="21">
        <f>Source!I135</f>
        <v>9.8000000000000007</v>
      </c>
      <c r="E215" s="27">
        <f>Source!AB135</f>
        <v>752.17</v>
      </c>
      <c r="F215" s="27">
        <f>Source!AD135</f>
        <v>437.21</v>
      </c>
      <c r="G215" s="28">
        <f>Source!O135</f>
        <v>52114.85</v>
      </c>
      <c r="H215" s="28">
        <f>Source!S135</f>
        <v>14673.39</v>
      </c>
      <c r="I215" s="29">
        <f>Source!Q135</f>
        <v>30292.53</v>
      </c>
      <c r="J215" s="29">
        <f>Source!AH135</f>
        <v>22.92</v>
      </c>
      <c r="K215" s="29">
        <f>Source!U135</f>
        <v>224.61600000000004</v>
      </c>
      <c r="T215">
        <f>Source!O135</f>
        <v>52114.85</v>
      </c>
      <c r="U215">
        <f>Source!P135</f>
        <v>7148.93</v>
      </c>
      <c r="V215">
        <f>Source!S135</f>
        <v>14673.39</v>
      </c>
      <c r="W215">
        <f>Source!Q135</f>
        <v>30292.53</v>
      </c>
      <c r="X215">
        <f>Source!R135</f>
        <v>3880.71</v>
      </c>
      <c r="Y215">
        <f>Source!U135</f>
        <v>224.61600000000004</v>
      </c>
      <c r="Z215">
        <f>Source!V135</f>
        <v>0</v>
      </c>
      <c r="AA215">
        <f>Source!X135</f>
        <v>17626.400000000001</v>
      </c>
      <c r="AB215">
        <f>Source!Y135</f>
        <v>11874.62</v>
      </c>
    </row>
    <row r="216" spans="1:28" ht="14.25" x14ac:dyDescent="0.2">
      <c r="C216" s="26" t="str">
        <f>Source!H135</f>
        <v>м3</v>
      </c>
      <c r="D216" s="21"/>
      <c r="E216" s="30">
        <f>Source!AF135</f>
        <v>211.78</v>
      </c>
      <c r="F216" s="30">
        <f>Source!AE135</f>
        <v>56.01</v>
      </c>
      <c r="G216" s="28"/>
      <c r="H216" s="28"/>
      <c r="I216" s="28">
        <f>Source!R135</f>
        <v>3880.71</v>
      </c>
      <c r="J216" s="28">
        <f>Source!AI135</f>
        <v>0</v>
      </c>
      <c r="K216" s="28">
        <f>Source!V135</f>
        <v>0</v>
      </c>
    </row>
    <row r="217" spans="1:28" ht="89.25" x14ac:dyDescent="0.2">
      <c r="C217" s="31" t="s">
        <v>245</v>
      </c>
      <c r="D217" s="31" t="str">
        <f>Source!BO135</f>
        <v>на 1 кв 2019г.письмо Минстроя России от 15.11.2018г.№45824-ДВ/09</v>
      </c>
    </row>
    <row r="218" spans="1:28" x14ac:dyDescent="0.2">
      <c r="C218" s="31" t="s">
        <v>246</v>
      </c>
      <c r="D218" s="31">
        <f>Source!BA135</f>
        <v>7.07</v>
      </c>
    </row>
    <row r="219" spans="1:28" x14ac:dyDescent="0.2">
      <c r="C219" s="31" t="s">
        <v>247</v>
      </c>
      <c r="D219" s="31">
        <f>Source!BB135</f>
        <v>7.07</v>
      </c>
    </row>
    <row r="220" spans="1:28" x14ac:dyDescent="0.2">
      <c r="C220" s="31" t="s">
        <v>248</v>
      </c>
      <c r="D220" s="31">
        <f>Source!BC135</f>
        <v>7.07</v>
      </c>
    </row>
    <row r="221" spans="1:28" x14ac:dyDescent="0.2">
      <c r="C221" s="31" t="s">
        <v>249</v>
      </c>
      <c r="D221" s="31">
        <f>Source!BS135</f>
        <v>7.07</v>
      </c>
    </row>
    <row r="222" spans="1:28" ht="42.75" x14ac:dyDescent="0.2">
      <c r="A222" s="24" t="str">
        <f>Source!E137</f>
        <v>20</v>
      </c>
      <c r="B222" s="24" t="str">
        <f>Source!F137</f>
        <v>17.3.02.19-0027</v>
      </c>
      <c r="C222" s="25" t="str">
        <f>Source!G137</f>
        <v>Изделия огнеупорные шамотные общего назначения № 5, 8, 1 подгруппы марки ШБ</v>
      </c>
      <c r="D222" s="21">
        <f>Source!I137</f>
        <v>18.62</v>
      </c>
      <c r="E222" s="27">
        <f>Source!AB137</f>
        <v>1466.24</v>
      </c>
      <c r="F222" s="27">
        <f>Source!AD137</f>
        <v>0</v>
      </c>
      <c r="G222" s="28">
        <f>Source!O137</f>
        <v>193020.82</v>
      </c>
      <c r="H222" s="28">
        <f>Source!S137</f>
        <v>0</v>
      </c>
      <c r="I222" s="29">
        <f>Source!Q137</f>
        <v>0</v>
      </c>
      <c r="J222" s="29">
        <f>Source!AH137</f>
        <v>0</v>
      </c>
      <c r="K222" s="29">
        <f>Source!U137</f>
        <v>0</v>
      </c>
      <c r="T222">
        <f>Source!O137</f>
        <v>193020.82</v>
      </c>
      <c r="U222">
        <f>Source!P137</f>
        <v>193020.82</v>
      </c>
      <c r="V222">
        <f>Source!S137</f>
        <v>0</v>
      </c>
      <c r="W222">
        <f>Source!Q137</f>
        <v>0</v>
      </c>
      <c r="X222">
        <f>Source!R137</f>
        <v>0</v>
      </c>
      <c r="Y222">
        <f>Source!U137</f>
        <v>0</v>
      </c>
      <c r="Z222">
        <f>Source!V137</f>
        <v>0</v>
      </c>
      <c r="AA222">
        <f>Source!X137</f>
        <v>0</v>
      </c>
      <c r="AB222">
        <f>Source!Y137</f>
        <v>0</v>
      </c>
    </row>
    <row r="223" spans="1:28" ht="14.25" x14ac:dyDescent="0.2">
      <c r="C223" s="26" t="str">
        <f>Source!H137</f>
        <v>т</v>
      </c>
      <c r="D223" s="21"/>
      <c r="E223" s="30">
        <f>Source!AF137</f>
        <v>0</v>
      </c>
      <c r="F223" s="30">
        <f>Source!AE137</f>
        <v>0</v>
      </c>
      <c r="G223" s="28"/>
      <c r="H223" s="28"/>
      <c r="I223" s="28">
        <f>Source!R137</f>
        <v>0</v>
      </c>
      <c r="J223" s="28">
        <f>Source!AI137</f>
        <v>0</v>
      </c>
      <c r="K223" s="28">
        <f>Source!V137</f>
        <v>0</v>
      </c>
    </row>
    <row r="224" spans="1:28" ht="89.25" x14ac:dyDescent="0.2">
      <c r="C224" s="31" t="s">
        <v>245</v>
      </c>
      <c r="D224" s="31" t="str">
        <f>Source!BO137</f>
        <v>на 1 кв 2019г.письмо Минстроя России от 15.11.2018г.№45824-ДВ/09</v>
      </c>
    </row>
    <row r="225" spans="1:28" x14ac:dyDescent="0.2">
      <c r="C225" s="31" t="s">
        <v>248</v>
      </c>
      <c r="D225" s="31">
        <f>Source!BC137</f>
        <v>7.07</v>
      </c>
    </row>
    <row r="226" spans="1:28" ht="28.5" x14ac:dyDescent="0.2">
      <c r="A226" s="24" t="str">
        <f>Source!E139</f>
        <v>21</v>
      </c>
      <c r="B226" s="24" t="str">
        <f>Source!F139</f>
        <v>45-04-001-02</v>
      </c>
      <c r="C226" s="25" t="str">
        <f>Source!G139</f>
        <v>Обмуровка изделиями шамотными прямыми стен неэкранированных</v>
      </c>
      <c r="D226" s="21">
        <f>Source!I139</f>
        <v>7.6</v>
      </c>
      <c r="E226" s="27">
        <f>Source!AB139</f>
        <v>748.14</v>
      </c>
      <c r="F226" s="27">
        <f>Source!AD139</f>
        <v>428.66</v>
      </c>
      <c r="G226" s="28">
        <f>Source!O139</f>
        <v>40199.06</v>
      </c>
      <c r="H226" s="28">
        <f>Source!S139</f>
        <v>11622.23</v>
      </c>
      <c r="I226" s="29">
        <f>Source!Q139</f>
        <v>23032.76</v>
      </c>
      <c r="J226" s="29">
        <f>Source!AH139</f>
        <v>21.48</v>
      </c>
      <c r="K226" s="29">
        <f>Source!U139</f>
        <v>163.24799999999999</v>
      </c>
      <c r="T226">
        <f>Source!O139</f>
        <v>40199.06</v>
      </c>
      <c r="U226">
        <f>Source!P139</f>
        <v>5544.07</v>
      </c>
      <c r="V226">
        <f>Source!S139</f>
        <v>11622.23</v>
      </c>
      <c r="W226">
        <f>Source!Q139</f>
        <v>23032.76</v>
      </c>
      <c r="X226">
        <f>Source!R139</f>
        <v>2952.57</v>
      </c>
      <c r="Y226">
        <f>Source!U139</f>
        <v>163.24799999999999</v>
      </c>
      <c r="Z226">
        <f>Source!V139</f>
        <v>0</v>
      </c>
      <c r="AA226">
        <f>Source!X139</f>
        <v>13846.06</v>
      </c>
      <c r="AB226">
        <f>Source!Y139</f>
        <v>9327.8700000000008</v>
      </c>
    </row>
    <row r="227" spans="1:28" ht="14.25" x14ac:dyDescent="0.2">
      <c r="C227" s="26" t="str">
        <f>Source!H139</f>
        <v>м3</v>
      </c>
      <c r="D227" s="21"/>
      <c r="E227" s="30">
        <f>Source!AF139</f>
        <v>216.3</v>
      </c>
      <c r="F227" s="30">
        <f>Source!AE139</f>
        <v>54.95</v>
      </c>
      <c r="G227" s="28"/>
      <c r="H227" s="28"/>
      <c r="I227" s="28">
        <f>Source!R139</f>
        <v>2952.57</v>
      </c>
      <c r="J227" s="28">
        <f>Source!AI139</f>
        <v>0</v>
      </c>
      <c r="K227" s="28">
        <f>Source!V139</f>
        <v>0</v>
      </c>
    </row>
    <row r="228" spans="1:28" ht="89.25" x14ac:dyDescent="0.2">
      <c r="C228" s="31" t="s">
        <v>245</v>
      </c>
      <c r="D228" s="31" t="str">
        <f>Source!BO139</f>
        <v>на 1 кв 2019г.письмо Минстроя России от 15.11.2018г.№45824-ДВ/09</v>
      </c>
    </row>
    <row r="229" spans="1:28" x14ac:dyDescent="0.2">
      <c r="C229" s="31" t="s">
        <v>246</v>
      </c>
      <c r="D229" s="31">
        <f>Source!BA139</f>
        <v>7.07</v>
      </c>
    </row>
    <row r="230" spans="1:28" x14ac:dyDescent="0.2">
      <c r="C230" s="31" t="s">
        <v>247</v>
      </c>
      <c r="D230" s="31">
        <f>Source!BB139</f>
        <v>7.07</v>
      </c>
    </row>
    <row r="231" spans="1:28" x14ac:dyDescent="0.2">
      <c r="C231" s="31" t="s">
        <v>248</v>
      </c>
      <c r="D231" s="31">
        <f>Source!BC139</f>
        <v>7.07</v>
      </c>
    </row>
    <row r="232" spans="1:28" x14ac:dyDescent="0.2">
      <c r="C232" s="31" t="s">
        <v>249</v>
      </c>
      <c r="D232" s="31">
        <f>Source!BS139</f>
        <v>7.07</v>
      </c>
    </row>
    <row r="233" spans="1:28" ht="42.75" x14ac:dyDescent="0.2">
      <c r="A233" s="24" t="str">
        <f>Source!E141</f>
        <v>22</v>
      </c>
      <c r="B233" s="24" t="str">
        <f>Source!F141</f>
        <v>17.3.02.19-0027</v>
      </c>
      <c r="C233" s="25" t="str">
        <f>Source!G141</f>
        <v>Изделия огнеупорные шамотные общего назначения № 5, 8, 1 подгруппы марки ШБ</v>
      </c>
      <c r="D233" s="21">
        <f>Source!I141</f>
        <v>14.82</v>
      </c>
      <c r="E233" s="27">
        <f>Source!AB141</f>
        <v>1466.24</v>
      </c>
      <c r="F233" s="27">
        <f>Source!AD141</f>
        <v>0</v>
      </c>
      <c r="G233" s="28">
        <f>Source!O141</f>
        <v>153628.81</v>
      </c>
      <c r="H233" s="28">
        <f>Source!S141</f>
        <v>0</v>
      </c>
      <c r="I233" s="29">
        <f>Source!Q141</f>
        <v>0</v>
      </c>
      <c r="J233" s="29">
        <f>Source!AH141</f>
        <v>0</v>
      </c>
      <c r="K233" s="29">
        <f>Source!U141</f>
        <v>0</v>
      </c>
      <c r="T233">
        <f>Source!O141</f>
        <v>153628.81</v>
      </c>
      <c r="U233">
        <f>Source!P141</f>
        <v>153628.81</v>
      </c>
      <c r="V233">
        <f>Source!S141</f>
        <v>0</v>
      </c>
      <c r="W233">
        <f>Source!Q141</f>
        <v>0</v>
      </c>
      <c r="X233">
        <f>Source!R141</f>
        <v>0</v>
      </c>
      <c r="Y233">
        <f>Source!U141</f>
        <v>0</v>
      </c>
      <c r="Z233">
        <f>Source!V141</f>
        <v>0</v>
      </c>
      <c r="AA233">
        <f>Source!X141</f>
        <v>0</v>
      </c>
      <c r="AB233">
        <f>Source!Y141</f>
        <v>0</v>
      </c>
    </row>
    <row r="234" spans="1:28" ht="14.25" x14ac:dyDescent="0.2">
      <c r="C234" s="26" t="str">
        <f>Source!H141</f>
        <v>т</v>
      </c>
      <c r="D234" s="21"/>
      <c r="E234" s="30">
        <f>Source!AF141</f>
        <v>0</v>
      </c>
      <c r="F234" s="30">
        <f>Source!AE141</f>
        <v>0</v>
      </c>
      <c r="G234" s="28"/>
      <c r="H234" s="28"/>
      <c r="I234" s="28">
        <f>Source!R141</f>
        <v>0</v>
      </c>
      <c r="J234" s="28">
        <f>Source!AI141</f>
        <v>0</v>
      </c>
      <c r="K234" s="28">
        <f>Source!V141</f>
        <v>0</v>
      </c>
    </row>
    <row r="235" spans="1:28" ht="89.25" x14ac:dyDescent="0.2">
      <c r="C235" s="31" t="s">
        <v>245</v>
      </c>
      <c r="D235" s="31" t="str">
        <f>Source!BO141</f>
        <v>на 1 кв 2019г.письмо Минстроя России от 15.11.2018г.№45824-ДВ/09</v>
      </c>
    </row>
    <row r="236" spans="1:28" x14ac:dyDescent="0.2">
      <c r="C236" s="31" t="s">
        <v>248</v>
      </c>
      <c r="D236" s="31">
        <f>Source!BC141</f>
        <v>7.07</v>
      </c>
    </row>
    <row r="237" spans="1:28" ht="28.5" x14ac:dyDescent="0.2">
      <c r="A237" s="24" t="str">
        <f>Source!E143</f>
        <v>23</v>
      </c>
      <c r="B237" s="24" t="str">
        <f>Source!F143</f>
        <v>45-04-001-03</v>
      </c>
      <c r="C237" s="25" t="str">
        <f>Source!G143</f>
        <v>Обмуровка изделиями шамотными прямыми сводов и арок</v>
      </c>
      <c r="D237" s="21">
        <f>Source!I143</f>
        <v>1.3</v>
      </c>
      <c r="E237" s="27">
        <f>Source!AB143</f>
        <v>905.68</v>
      </c>
      <c r="F237" s="27">
        <f>Source!AD143</f>
        <v>430.37</v>
      </c>
      <c r="G237" s="28">
        <f>Source!O143</f>
        <v>8324.1</v>
      </c>
      <c r="H237" s="28">
        <f>Source!S143</f>
        <v>3623.46</v>
      </c>
      <c r="I237" s="29">
        <f>Source!Q143</f>
        <v>3955.53</v>
      </c>
      <c r="J237" s="29">
        <f>Source!AH143</f>
        <v>39.15</v>
      </c>
      <c r="K237" s="29">
        <f>Source!U143</f>
        <v>50.895000000000003</v>
      </c>
      <c r="T237">
        <f>Source!O143</f>
        <v>8324.1</v>
      </c>
      <c r="U237">
        <f>Source!P143</f>
        <v>745.11</v>
      </c>
      <c r="V237">
        <f>Source!S143</f>
        <v>3623.46</v>
      </c>
      <c r="W237">
        <f>Source!Q143</f>
        <v>3955.53</v>
      </c>
      <c r="X237">
        <f>Source!R143</f>
        <v>514.88</v>
      </c>
      <c r="Y237">
        <f>Source!U143</f>
        <v>50.895000000000003</v>
      </c>
      <c r="Z237">
        <f>Source!V143</f>
        <v>0</v>
      </c>
      <c r="AA237">
        <f>Source!X143</f>
        <v>3931.42</v>
      </c>
      <c r="AB237">
        <f>Source!Y143</f>
        <v>2648.54</v>
      </c>
    </row>
    <row r="238" spans="1:28" ht="14.25" x14ac:dyDescent="0.2">
      <c r="C238" s="26" t="str">
        <f>Source!H143</f>
        <v>м3</v>
      </c>
      <c r="D238" s="21"/>
      <c r="E238" s="30">
        <f>Source!AF143</f>
        <v>394.24</v>
      </c>
      <c r="F238" s="30">
        <f>Source!AE143</f>
        <v>56.02</v>
      </c>
      <c r="G238" s="28"/>
      <c r="H238" s="28"/>
      <c r="I238" s="28">
        <f>Source!R143</f>
        <v>514.88</v>
      </c>
      <c r="J238" s="28">
        <f>Source!AI143</f>
        <v>0</v>
      </c>
      <c r="K238" s="28">
        <f>Source!V143</f>
        <v>0</v>
      </c>
    </row>
    <row r="239" spans="1:28" ht="89.25" x14ac:dyDescent="0.2">
      <c r="C239" s="31" t="s">
        <v>245</v>
      </c>
      <c r="D239" s="31" t="str">
        <f>Source!BO143</f>
        <v>на 1 кв 2019г.письмо Минстроя России от 15.11.2018г.№45824-ДВ/09</v>
      </c>
    </row>
    <row r="240" spans="1:28" x14ac:dyDescent="0.2">
      <c r="C240" s="31" t="s">
        <v>246</v>
      </c>
      <c r="D240" s="31">
        <f>Source!BA143</f>
        <v>7.07</v>
      </c>
    </row>
    <row r="241" spans="1:28" x14ac:dyDescent="0.2">
      <c r="C241" s="31" t="s">
        <v>247</v>
      </c>
      <c r="D241" s="31">
        <f>Source!BB143</f>
        <v>7.07</v>
      </c>
    </row>
    <row r="242" spans="1:28" x14ac:dyDescent="0.2">
      <c r="C242" s="31" t="s">
        <v>248</v>
      </c>
      <c r="D242" s="31">
        <f>Source!BC143</f>
        <v>7.07</v>
      </c>
    </row>
    <row r="243" spans="1:28" x14ac:dyDescent="0.2">
      <c r="C243" s="31" t="s">
        <v>249</v>
      </c>
      <c r="D243" s="31">
        <f>Source!BS143</f>
        <v>7.07</v>
      </c>
    </row>
    <row r="244" spans="1:28" ht="57" x14ac:dyDescent="0.2">
      <c r="A244" s="24" t="str">
        <f>Source!E145</f>
        <v>24</v>
      </c>
      <c r="B244" s="24" t="str">
        <f>Source!F145</f>
        <v>17.3.02.19-0022</v>
      </c>
      <c r="C244" s="25" t="str">
        <f>Source!G145</f>
        <v>Изделия огнеупорные шамотные общего назначения № 4, 7, 9, 11, 12, 14, 17, 22, 25, 44, 45, 47, 2 подгруппы марки ШБ 1-й класс точности</v>
      </c>
      <c r="D244" s="21">
        <f>Source!I145</f>
        <v>2.5350000000000001</v>
      </c>
      <c r="E244" s="27">
        <f>Source!AB145</f>
        <v>1207.1600000000001</v>
      </c>
      <c r="F244" s="27">
        <f>Source!AD145</f>
        <v>0</v>
      </c>
      <c r="G244" s="28">
        <f>Source!O145</f>
        <v>21635.26</v>
      </c>
      <c r="H244" s="28">
        <f>Source!S145</f>
        <v>0</v>
      </c>
      <c r="I244" s="29">
        <f>Source!Q145</f>
        <v>0</v>
      </c>
      <c r="J244" s="29">
        <f>Source!AH145</f>
        <v>0</v>
      </c>
      <c r="K244" s="29">
        <f>Source!U145</f>
        <v>0</v>
      </c>
      <c r="T244">
        <f>Source!O145</f>
        <v>21635.26</v>
      </c>
      <c r="U244">
        <f>Source!P145</f>
        <v>21635.26</v>
      </c>
      <c r="V244">
        <f>Source!S145</f>
        <v>0</v>
      </c>
      <c r="W244">
        <f>Source!Q145</f>
        <v>0</v>
      </c>
      <c r="X244">
        <f>Source!R145</f>
        <v>0</v>
      </c>
      <c r="Y244">
        <f>Source!U145</f>
        <v>0</v>
      </c>
      <c r="Z244">
        <f>Source!V145</f>
        <v>0</v>
      </c>
      <c r="AA244">
        <f>Source!X145</f>
        <v>0</v>
      </c>
      <c r="AB244">
        <f>Source!Y145</f>
        <v>0</v>
      </c>
    </row>
    <row r="245" spans="1:28" ht="14.25" x14ac:dyDescent="0.2">
      <c r="C245" s="26" t="str">
        <f>Source!H145</f>
        <v>т</v>
      </c>
      <c r="D245" s="21"/>
      <c r="E245" s="30">
        <f>Source!AF145</f>
        <v>0</v>
      </c>
      <c r="F245" s="30">
        <f>Source!AE145</f>
        <v>0</v>
      </c>
      <c r="G245" s="28"/>
      <c r="H245" s="28"/>
      <c r="I245" s="28">
        <f>Source!R145</f>
        <v>0</v>
      </c>
      <c r="J245" s="28">
        <f>Source!AI145</f>
        <v>0</v>
      </c>
      <c r="K245" s="28">
        <f>Source!V145</f>
        <v>0</v>
      </c>
    </row>
    <row r="246" spans="1:28" ht="89.25" x14ac:dyDescent="0.2">
      <c r="C246" s="31" t="s">
        <v>245</v>
      </c>
      <c r="D246" s="31" t="str">
        <f>Source!BO145</f>
        <v>на 1 кв 2019г.письмо Минстроя России от 15.11.2018г.№45824-ДВ/09</v>
      </c>
    </row>
    <row r="247" spans="1:28" x14ac:dyDescent="0.2">
      <c r="C247" s="31" t="s">
        <v>248</v>
      </c>
      <c r="D247" s="31">
        <f>Source!BC145</f>
        <v>7.07</v>
      </c>
    </row>
    <row r="248" spans="1:28" ht="42.75" x14ac:dyDescent="0.2">
      <c r="A248" s="24" t="str">
        <f>Source!E147</f>
        <v>25</v>
      </c>
      <c r="B248" s="24" t="str">
        <f>Source!F147</f>
        <v>45-04-001-06</v>
      </c>
      <c r="C248" s="25" t="str">
        <f>Source!G147</f>
        <v>Обмуровка изделиями шамотными фасонными перегородок газовых пламенных</v>
      </c>
      <c r="D248" s="21">
        <f>Source!I147</f>
        <v>1.1000000000000001</v>
      </c>
      <c r="E248" s="27">
        <f>Source!AB147</f>
        <v>762.63</v>
      </c>
      <c r="F248" s="27">
        <f>Source!AD147</f>
        <v>432.53</v>
      </c>
      <c r="G248" s="28">
        <f>Source!O147</f>
        <v>5930.98</v>
      </c>
      <c r="H248" s="28">
        <f>Source!S147</f>
        <v>1936.71</v>
      </c>
      <c r="I248" s="29">
        <f>Source!Q147</f>
        <v>3363.79</v>
      </c>
      <c r="J248" s="29">
        <f>Source!AH147</f>
        <v>23.23</v>
      </c>
      <c r="K248" s="29">
        <f>Source!U147</f>
        <v>25.553000000000001</v>
      </c>
      <c r="T248">
        <f>Source!O147</f>
        <v>5930.98</v>
      </c>
      <c r="U248">
        <f>Source!P147</f>
        <v>630.48</v>
      </c>
      <c r="V248">
        <f>Source!S147</f>
        <v>1936.71</v>
      </c>
      <c r="W248">
        <f>Source!Q147</f>
        <v>3363.79</v>
      </c>
      <c r="X248">
        <f>Source!R147</f>
        <v>429.21</v>
      </c>
      <c r="Y248">
        <f>Source!U147</f>
        <v>25.553000000000001</v>
      </c>
      <c r="Z248">
        <f>Source!V147</f>
        <v>0</v>
      </c>
      <c r="AA248">
        <f>Source!X147</f>
        <v>2247.62</v>
      </c>
      <c r="AB248">
        <f>Source!Y147</f>
        <v>1514.19</v>
      </c>
    </row>
    <row r="249" spans="1:28" ht="14.25" x14ac:dyDescent="0.2">
      <c r="C249" s="26" t="str">
        <f>Source!H147</f>
        <v>м3</v>
      </c>
      <c r="D249" s="21"/>
      <c r="E249" s="30">
        <f>Source!AF147</f>
        <v>249.03</v>
      </c>
      <c r="F249" s="30">
        <f>Source!AE147</f>
        <v>55.19</v>
      </c>
      <c r="G249" s="28"/>
      <c r="H249" s="28"/>
      <c r="I249" s="28">
        <f>Source!R147</f>
        <v>429.21</v>
      </c>
      <c r="J249" s="28">
        <f>Source!AI147</f>
        <v>0</v>
      </c>
      <c r="K249" s="28">
        <f>Source!V147</f>
        <v>0</v>
      </c>
    </row>
    <row r="250" spans="1:28" ht="89.25" x14ac:dyDescent="0.2">
      <c r="C250" s="31" t="s">
        <v>245</v>
      </c>
      <c r="D250" s="31" t="str">
        <f>Source!BO147</f>
        <v>на 1 кв 2019г.письмо Минстроя России от 15.11.2018г.№45824-ДВ/09</v>
      </c>
    </row>
    <row r="251" spans="1:28" x14ac:dyDescent="0.2">
      <c r="C251" s="31" t="s">
        <v>246</v>
      </c>
      <c r="D251" s="31">
        <f>Source!BA147</f>
        <v>7.07</v>
      </c>
    </row>
    <row r="252" spans="1:28" x14ac:dyDescent="0.2">
      <c r="C252" s="31" t="s">
        <v>247</v>
      </c>
      <c r="D252" s="31">
        <f>Source!BB147</f>
        <v>7.07</v>
      </c>
    </row>
    <row r="253" spans="1:28" x14ac:dyDescent="0.2">
      <c r="C253" s="31" t="s">
        <v>248</v>
      </c>
      <c r="D253" s="31">
        <f>Source!BC147</f>
        <v>7.07</v>
      </c>
    </row>
    <row r="254" spans="1:28" x14ac:dyDescent="0.2">
      <c r="C254" s="31" t="s">
        <v>249</v>
      </c>
      <c r="D254" s="31">
        <f>Source!BS147</f>
        <v>7.07</v>
      </c>
    </row>
    <row r="255" spans="1:28" ht="57" x14ac:dyDescent="0.2">
      <c r="A255" s="24" t="str">
        <f>Source!E149</f>
        <v>26</v>
      </c>
      <c r="B255" s="24" t="str">
        <f>Source!F149</f>
        <v>17.3.02.17-0004</v>
      </c>
      <c r="C255" s="25" t="str">
        <f>Source!G149</f>
        <v>Изделия легковесные теплоизоляционные огнеупорные № 4, 7, 9, 11, 12, 17, 22, 25, 44, 45, 47 марки ШЛ-1, 3</v>
      </c>
      <c r="D255" s="21">
        <f>Source!I149</f>
        <v>2.2549999999999999</v>
      </c>
      <c r="E255" s="27">
        <f>Source!AB149</f>
        <v>2706.43</v>
      </c>
      <c r="F255" s="27">
        <f>Source!AD149</f>
        <v>0</v>
      </c>
      <c r="G255" s="28">
        <f>Source!O149</f>
        <v>43148.21</v>
      </c>
      <c r="H255" s="28">
        <f>Source!S149</f>
        <v>0</v>
      </c>
      <c r="I255" s="29">
        <f>Source!Q149</f>
        <v>0</v>
      </c>
      <c r="J255" s="29">
        <f>Source!AH149</f>
        <v>0</v>
      </c>
      <c r="K255" s="29">
        <f>Source!U149</f>
        <v>0</v>
      </c>
      <c r="T255">
        <f>Source!O149</f>
        <v>43148.21</v>
      </c>
      <c r="U255">
        <f>Source!P149</f>
        <v>43148.21</v>
      </c>
      <c r="V255">
        <f>Source!S149</f>
        <v>0</v>
      </c>
      <c r="W255">
        <f>Source!Q149</f>
        <v>0</v>
      </c>
      <c r="X255">
        <f>Source!R149</f>
        <v>0</v>
      </c>
      <c r="Y255">
        <f>Source!U149</f>
        <v>0</v>
      </c>
      <c r="Z255">
        <f>Source!V149</f>
        <v>0</v>
      </c>
      <c r="AA255">
        <f>Source!X149</f>
        <v>0</v>
      </c>
      <c r="AB255">
        <f>Source!Y149</f>
        <v>0</v>
      </c>
    </row>
    <row r="256" spans="1:28" ht="14.25" x14ac:dyDescent="0.2">
      <c r="C256" s="26" t="str">
        <f>Source!H149</f>
        <v>т</v>
      </c>
      <c r="D256" s="21"/>
      <c r="E256" s="30">
        <f>Source!AF149</f>
        <v>0</v>
      </c>
      <c r="F256" s="30">
        <f>Source!AE149</f>
        <v>0</v>
      </c>
      <c r="G256" s="28"/>
      <c r="H256" s="28"/>
      <c r="I256" s="28">
        <f>Source!R149</f>
        <v>0</v>
      </c>
      <c r="J256" s="28">
        <f>Source!AI149</f>
        <v>0</v>
      </c>
      <c r="K256" s="28">
        <f>Source!V149</f>
        <v>0</v>
      </c>
    </row>
    <row r="257" spans="1:28" ht="89.25" x14ac:dyDescent="0.2">
      <c r="C257" s="31" t="s">
        <v>245</v>
      </c>
      <c r="D257" s="31" t="str">
        <f>Source!BO149</f>
        <v>на 1 кв 2019г.письмо Минстроя России от 15.11.2018г.№45824-ДВ/09</v>
      </c>
    </row>
    <row r="258" spans="1:28" x14ac:dyDescent="0.2">
      <c r="C258" s="31" t="s">
        <v>248</v>
      </c>
      <c r="D258" s="31">
        <f>Source!BC149</f>
        <v>7.07</v>
      </c>
    </row>
    <row r="259" spans="1:28" ht="28.5" x14ac:dyDescent="0.2">
      <c r="A259" s="24" t="str">
        <f>Source!E151</f>
        <v>27</v>
      </c>
      <c r="B259" s="24" t="str">
        <f>Source!F151</f>
        <v>45-04-001-09</v>
      </c>
      <c r="C259" s="25" t="str">
        <f>Source!G151</f>
        <v>Обмуровка изделиями шамотными фасонными амбразур для горелок</v>
      </c>
      <c r="D259" s="21">
        <f>Source!I151</f>
        <v>0.9</v>
      </c>
      <c r="E259" s="27">
        <f>Source!AB151</f>
        <v>836.88</v>
      </c>
      <c r="F259" s="27">
        <f>Source!AD151</f>
        <v>433.27</v>
      </c>
      <c r="G259" s="28">
        <f>Source!O151</f>
        <v>5325.07</v>
      </c>
      <c r="H259" s="28">
        <f>Source!S151</f>
        <v>2052.3200000000002</v>
      </c>
      <c r="I259" s="29">
        <f>Source!Q151</f>
        <v>2756.9</v>
      </c>
      <c r="J259" s="29">
        <f>Source!AH151</f>
        <v>27.95</v>
      </c>
      <c r="K259" s="29">
        <f>Source!U151</f>
        <v>25.155000000000001</v>
      </c>
      <c r="T259">
        <f>Source!O151</f>
        <v>5325.07</v>
      </c>
      <c r="U259">
        <f>Source!P151</f>
        <v>515.85</v>
      </c>
      <c r="V259">
        <f>Source!S151</f>
        <v>2052.3200000000002</v>
      </c>
      <c r="W259">
        <f>Source!Q151</f>
        <v>2756.9</v>
      </c>
      <c r="X259">
        <f>Source!R151</f>
        <v>354.16</v>
      </c>
      <c r="Y259">
        <f>Source!U151</f>
        <v>25.155000000000001</v>
      </c>
      <c r="Z259">
        <f>Source!V151</f>
        <v>0</v>
      </c>
      <c r="AA259">
        <f>Source!X151</f>
        <v>2286.16</v>
      </c>
      <c r="AB259">
        <f>Source!Y151</f>
        <v>1540.15</v>
      </c>
    </row>
    <row r="260" spans="1:28" ht="14.25" x14ac:dyDescent="0.2">
      <c r="C260" s="26" t="str">
        <f>Source!H151</f>
        <v>м3</v>
      </c>
      <c r="D260" s="21"/>
      <c r="E260" s="30">
        <f>Source!AF151</f>
        <v>322.54000000000002</v>
      </c>
      <c r="F260" s="30">
        <f>Source!AE151</f>
        <v>55.66</v>
      </c>
      <c r="G260" s="28"/>
      <c r="H260" s="28"/>
      <c r="I260" s="28">
        <f>Source!R151</f>
        <v>354.16</v>
      </c>
      <c r="J260" s="28">
        <f>Source!AI151</f>
        <v>0</v>
      </c>
      <c r="K260" s="28">
        <f>Source!V151</f>
        <v>0</v>
      </c>
    </row>
    <row r="261" spans="1:28" ht="89.25" x14ac:dyDescent="0.2">
      <c r="C261" s="31" t="s">
        <v>245</v>
      </c>
      <c r="D261" s="31" t="str">
        <f>Source!BO151</f>
        <v>на 1 кв 2019г.письмо Минстроя России от 15.11.2018г.№45824-ДВ/09</v>
      </c>
    </row>
    <row r="262" spans="1:28" x14ac:dyDescent="0.2">
      <c r="C262" s="31" t="s">
        <v>246</v>
      </c>
      <c r="D262" s="31">
        <f>Source!BA151</f>
        <v>7.07</v>
      </c>
    </row>
    <row r="263" spans="1:28" x14ac:dyDescent="0.2">
      <c r="C263" s="31" t="s">
        <v>247</v>
      </c>
      <c r="D263" s="31">
        <f>Source!BB151</f>
        <v>7.07</v>
      </c>
    </row>
    <row r="264" spans="1:28" x14ac:dyDescent="0.2">
      <c r="C264" s="31" t="s">
        <v>248</v>
      </c>
      <c r="D264" s="31">
        <f>Source!BC151</f>
        <v>7.07</v>
      </c>
    </row>
    <row r="265" spans="1:28" x14ac:dyDescent="0.2">
      <c r="C265" s="31" t="s">
        <v>249</v>
      </c>
      <c r="D265" s="31">
        <f>Source!BS151</f>
        <v>7.07</v>
      </c>
    </row>
    <row r="266" spans="1:28" ht="57" x14ac:dyDescent="0.2">
      <c r="A266" s="24" t="str">
        <f>Source!E153</f>
        <v>28</v>
      </c>
      <c r="B266" s="24" t="str">
        <f>Source!F153</f>
        <v>17.3.02.17-0004</v>
      </c>
      <c r="C266" s="25" t="str">
        <f>Source!G153</f>
        <v>Изделия легковесные теплоизоляционные огнеупорные № 4, 7, 9, 11, 12, 17, 22, 25, 44, 45, 47 марки ШЛ-1, 3</v>
      </c>
      <c r="D266" s="21">
        <f>Source!I153</f>
        <v>1.845</v>
      </c>
      <c r="E266" s="27">
        <f>Source!AB153</f>
        <v>2706.43</v>
      </c>
      <c r="F266" s="27">
        <f>Source!AD153</f>
        <v>0</v>
      </c>
      <c r="G266" s="28">
        <f>Source!O153</f>
        <v>35303.08</v>
      </c>
      <c r="H266" s="28">
        <f>Source!S153</f>
        <v>0</v>
      </c>
      <c r="I266" s="29">
        <f>Source!Q153</f>
        <v>0</v>
      </c>
      <c r="J266" s="29">
        <f>Source!AH153</f>
        <v>0</v>
      </c>
      <c r="K266" s="29">
        <f>Source!U153</f>
        <v>0</v>
      </c>
      <c r="T266">
        <f>Source!O153</f>
        <v>35303.08</v>
      </c>
      <c r="U266">
        <f>Source!P153</f>
        <v>35303.08</v>
      </c>
      <c r="V266">
        <f>Source!S153</f>
        <v>0</v>
      </c>
      <c r="W266">
        <f>Source!Q153</f>
        <v>0</v>
      </c>
      <c r="X266">
        <f>Source!R153</f>
        <v>0</v>
      </c>
      <c r="Y266">
        <f>Source!U153</f>
        <v>0</v>
      </c>
      <c r="Z266">
        <f>Source!V153</f>
        <v>0</v>
      </c>
      <c r="AA266">
        <f>Source!X153</f>
        <v>0</v>
      </c>
      <c r="AB266">
        <f>Source!Y153</f>
        <v>0</v>
      </c>
    </row>
    <row r="267" spans="1:28" ht="14.25" x14ac:dyDescent="0.2">
      <c r="C267" s="26" t="str">
        <f>Source!H153</f>
        <v>т</v>
      </c>
      <c r="D267" s="21"/>
      <c r="E267" s="30">
        <f>Source!AF153</f>
        <v>0</v>
      </c>
      <c r="F267" s="30">
        <f>Source!AE153</f>
        <v>0</v>
      </c>
      <c r="G267" s="28"/>
      <c r="H267" s="28"/>
      <c r="I267" s="28">
        <f>Source!R153</f>
        <v>0</v>
      </c>
      <c r="J267" s="28">
        <f>Source!AI153</f>
        <v>0</v>
      </c>
      <c r="K267" s="28">
        <f>Source!V153</f>
        <v>0</v>
      </c>
    </row>
    <row r="268" spans="1:28" ht="89.25" x14ac:dyDescent="0.2">
      <c r="C268" s="31" t="s">
        <v>245</v>
      </c>
      <c r="D268" s="31" t="str">
        <f>Source!BO153</f>
        <v>на 1 кв 2019г.письмо Минстроя России от 15.11.2018г.№45824-ДВ/09</v>
      </c>
    </row>
    <row r="269" spans="1:28" x14ac:dyDescent="0.2">
      <c r="C269" s="31" t="s">
        <v>248</v>
      </c>
      <c r="D269" s="31">
        <f>Source!BC153</f>
        <v>7.07</v>
      </c>
    </row>
    <row r="270" spans="1:28" ht="28.5" x14ac:dyDescent="0.2">
      <c r="A270" s="24" t="str">
        <f>Source!E155</f>
        <v>29</v>
      </c>
      <c r="B270" s="24" t="str">
        <f>Source!F155</f>
        <v>45-04-007-01</v>
      </c>
      <c r="C270" s="25" t="str">
        <f>Source!G155</f>
        <v>Набивка массой хромитовой зажигательных поясов экранов</v>
      </c>
      <c r="D270" s="21">
        <f>Source!I155</f>
        <v>0.3</v>
      </c>
      <c r="E270" s="27">
        <f>Source!AB155</f>
        <v>7057.98</v>
      </c>
      <c r="F270" s="27">
        <f>Source!AD155</f>
        <v>2048.69</v>
      </c>
      <c r="G270" s="28">
        <f>Source!O155</f>
        <v>14969.98</v>
      </c>
      <c r="H270" s="28">
        <f>Source!S155</f>
        <v>1083.07</v>
      </c>
      <c r="I270" s="29">
        <f>Source!Q155</f>
        <v>4345.2700000000004</v>
      </c>
      <c r="J270" s="29">
        <f>Source!AH155</f>
        <v>51.58</v>
      </c>
      <c r="K270" s="29">
        <f>Source!U155</f>
        <v>15.473999999999998</v>
      </c>
      <c r="T270">
        <f>Source!O155</f>
        <v>14969.98</v>
      </c>
      <c r="U270">
        <f>Source!P155</f>
        <v>9541.64</v>
      </c>
      <c r="V270">
        <f>Source!S155</f>
        <v>1083.07</v>
      </c>
      <c r="W270">
        <f>Source!Q155</f>
        <v>4345.2700000000004</v>
      </c>
      <c r="X270">
        <f>Source!R155</f>
        <v>306.72000000000003</v>
      </c>
      <c r="Y270">
        <f>Source!U155</f>
        <v>15.473999999999998</v>
      </c>
      <c r="Z270">
        <f>Source!V155</f>
        <v>0</v>
      </c>
      <c r="AA270">
        <f>Source!X155</f>
        <v>1320.3</v>
      </c>
      <c r="AB270">
        <f>Source!Y155</f>
        <v>889.47</v>
      </c>
    </row>
    <row r="271" spans="1:28" ht="14.25" x14ac:dyDescent="0.2">
      <c r="C271" s="26" t="str">
        <f>Source!H155</f>
        <v>м3</v>
      </c>
      <c r="D271" s="21"/>
      <c r="E271" s="30">
        <f>Source!AF155</f>
        <v>510.64</v>
      </c>
      <c r="F271" s="30">
        <f>Source!AE155</f>
        <v>144.61000000000001</v>
      </c>
      <c r="G271" s="28"/>
      <c r="H271" s="28"/>
      <c r="I271" s="28">
        <f>Source!R155</f>
        <v>306.72000000000003</v>
      </c>
      <c r="J271" s="28">
        <f>Source!AI155</f>
        <v>0</v>
      </c>
      <c r="K271" s="28">
        <f>Source!V155</f>
        <v>0</v>
      </c>
    </row>
    <row r="272" spans="1:28" ht="89.25" x14ac:dyDescent="0.2">
      <c r="C272" s="31" t="s">
        <v>245</v>
      </c>
      <c r="D272" s="31" t="str">
        <f>Source!BO155</f>
        <v>на 1 кв 2019г.письмо Минстроя России от 15.11.2018г.№45824-ДВ/09</v>
      </c>
    </row>
    <row r="273" spans="1:28" x14ac:dyDescent="0.2">
      <c r="C273" s="31" t="s">
        <v>246</v>
      </c>
      <c r="D273" s="31">
        <f>Source!BA155</f>
        <v>7.07</v>
      </c>
    </row>
    <row r="274" spans="1:28" x14ac:dyDescent="0.2">
      <c r="C274" s="31" t="s">
        <v>247</v>
      </c>
      <c r="D274" s="31">
        <f>Source!BB155</f>
        <v>7.07</v>
      </c>
    </row>
    <row r="275" spans="1:28" x14ac:dyDescent="0.2">
      <c r="C275" s="31" t="s">
        <v>248</v>
      </c>
      <c r="D275" s="31">
        <f>Source!BC155</f>
        <v>7.07</v>
      </c>
    </row>
    <row r="276" spans="1:28" x14ac:dyDescent="0.2">
      <c r="C276" s="31" t="s">
        <v>249</v>
      </c>
      <c r="D276" s="31">
        <f>Source!BS155</f>
        <v>7.07</v>
      </c>
    </row>
    <row r="277" spans="1:28" ht="28.5" x14ac:dyDescent="0.2">
      <c r="A277" s="24" t="str">
        <f>Source!E157</f>
        <v>30</v>
      </c>
      <c r="B277" s="24" t="str">
        <f>Source!F157</f>
        <v>45-04-009-01</v>
      </c>
      <c r="C277" s="25" t="str">
        <f>Source!G157</f>
        <v>Торкретирование огнеупорным раствором барабанов и коллекторов</v>
      </c>
      <c r="D277" s="21">
        <f>Source!I157</f>
        <v>0.9</v>
      </c>
      <c r="E277" s="27">
        <f>Source!AB157</f>
        <v>11843.31</v>
      </c>
      <c r="F277" s="27">
        <f>Source!AD157</f>
        <v>3482.55</v>
      </c>
      <c r="G277" s="28">
        <f>Source!O157</f>
        <v>75358.990000000005</v>
      </c>
      <c r="H277" s="28">
        <f>Source!S157</f>
        <v>1864.49</v>
      </c>
      <c r="I277" s="29">
        <f>Source!Q157</f>
        <v>22159.47</v>
      </c>
      <c r="J277" s="29">
        <f>Source!AH157</f>
        <v>32.630000000000003</v>
      </c>
      <c r="K277" s="29">
        <f>Source!U157</f>
        <v>29.367000000000004</v>
      </c>
      <c r="T277">
        <f>Source!O157</f>
        <v>75358.990000000005</v>
      </c>
      <c r="U277">
        <f>Source!P157</f>
        <v>51335.03</v>
      </c>
      <c r="V277">
        <f>Source!S157</f>
        <v>1864.49</v>
      </c>
      <c r="W277">
        <f>Source!Q157</f>
        <v>22159.47</v>
      </c>
      <c r="X277">
        <f>Source!R157</f>
        <v>2184.9899999999998</v>
      </c>
      <c r="Y277">
        <f>Source!U157</f>
        <v>29.367000000000004</v>
      </c>
      <c r="Z277">
        <f>Source!V157</f>
        <v>0</v>
      </c>
      <c r="AA277">
        <f>Source!X157</f>
        <v>3847.01</v>
      </c>
      <c r="AB277">
        <f>Source!Y157</f>
        <v>2591.67</v>
      </c>
    </row>
    <row r="278" spans="1:28" ht="14.25" x14ac:dyDescent="0.2">
      <c r="C278" s="26" t="str">
        <f>Source!H157</f>
        <v>м3</v>
      </c>
      <c r="D278" s="21"/>
      <c r="E278" s="30">
        <f>Source!AF157</f>
        <v>293.02</v>
      </c>
      <c r="F278" s="30">
        <f>Source!AE157</f>
        <v>343.39</v>
      </c>
      <c r="G278" s="28"/>
      <c r="H278" s="28"/>
      <c r="I278" s="28">
        <f>Source!R157</f>
        <v>2184.9899999999998</v>
      </c>
      <c r="J278" s="28">
        <f>Source!AI157</f>
        <v>0</v>
      </c>
      <c r="K278" s="28">
        <f>Source!V157</f>
        <v>0</v>
      </c>
    </row>
    <row r="279" spans="1:28" ht="89.25" x14ac:dyDescent="0.2">
      <c r="C279" s="31" t="s">
        <v>245</v>
      </c>
      <c r="D279" s="31" t="str">
        <f>Source!BO157</f>
        <v>на 1 кв 2019г.письмо Минстроя России от 15.11.2018г.№45824-ДВ/09</v>
      </c>
    </row>
    <row r="280" spans="1:28" x14ac:dyDescent="0.2">
      <c r="C280" s="31" t="s">
        <v>246</v>
      </c>
      <c r="D280" s="31">
        <f>Source!BA157</f>
        <v>7.07</v>
      </c>
    </row>
    <row r="281" spans="1:28" x14ac:dyDescent="0.2">
      <c r="C281" s="31" t="s">
        <v>247</v>
      </c>
      <c r="D281" s="31">
        <f>Source!BB157</f>
        <v>7.07</v>
      </c>
    </row>
    <row r="282" spans="1:28" x14ac:dyDescent="0.2">
      <c r="C282" s="31" t="s">
        <v>248</v>
      </c>
      <c r="D282" s="31">
        <f>Source!BC157</f>
        <v>7.07</v>
      </c>
    </row>
    <row r="283" spans="1:28" x14ac:dyDescent="0.2">
      <c r="C283" s="31" t="s">
        <v>249</v>
      </c>
      <c r="D283" s="31">
        <f>Source!BS157</f>
        <v>7.07</v>
      </c>
    </row>
    <row r="284" spans="1:28" ht="42.75" x14ac:dyDescent="0.2">
      <c r="A284" s="24" t="str">
        <f>Source!E159</f>
        <v>31</v>
      </c>
      <c r="B284" s="24" t="str">
        <f>Source!F159</f>
        <v>45-04-010-01</v>
      </c>
      <c r="C284" s="25" t="str">
        <f>Source!G159</f>
        <v>Уплотнительная обмазка поверхности котлов раствором огнеупорным (состав ОРГРЭС)</v>
      </c>
      <c r="D284" s="21">
        <f>Source!I159</f>
        <v>0.5</v>
      </c>
      <c r="E284" s="27">
        <f>Source!AB159</f>
        <v>8608.4599999999991</v>
      </c>
      <c r="F284" s="27">
        <f>Source!AD159</f>
        <v>647.52</v>
      </c>
      <c r="G284" s="28">
        <f>Source!O159</f>
        <v>30430.9</v>
      </c>
      <c r="H284" s="28">
        <f>Source!S159</f>
        <v>4037.18</v>
      </c>
      <c r="I284" s="29">
        <f>Source!Q159</f>
        <v>2288.98</v>
      </c>
      <c r="J284" s="29">
        <f>Source!AH159</f>
        <v>123.6</v>
      </c>
      <c r="K284" s="29">
        <f>Source!U159</f>
        <v>61.8</v>
      </c>
      <c r="T284">
        <f>Source!O159</f>
        <v>30430.9</v>
      </c>
      <c r="U284">
        <f>Source!P159</f>
        <v>24104.74</v>
      </c>
      <c r="V284">
        <f>Source!S159</f>
        <v>4037.18</v>
      </c>
      <c r="W284">
        <f>Source!Q159</f>
        <v>2288.98</v>
      </c>
      <c r="X284">
        <f>Source!R159</f>
        <v>274.77999999999997</v>
      </c>
      <c r="Y284">
        <f>Source!U159</f>
        <v>61.8</v>
      </c>
      <c r="Z284">
        <f>Source!V159</f>
        <v>0</v>
      </c>
      <c r="AA284">
        <f>Source!X159</f>
        <v>4096.3599999999997</v>
      </c>
      <c r="AB284">
        <f>Source!Y159</f>
        <v>2759.65</v>
      </c>
    </row>
    <row r="285" spans="1:28" ht="14.25" x14ac:dyDescent="0.2">
      <c r="C285" s="26" t="str">
        <f>Source!H159</f>
        <v>100 м2</v>
      </c>
      <c r="D285" s="21"/>
      <c r="E285" s="30">
        <f>Source!AF159</f>
        <v>1142.06</v>
      </c>
      <c r="F285" s="30">
        <f>Source!AE159</f>
        <v>77.73</v>
      </c>
      <c r="G285" s="28"/>
      <c r="H285" s="28"/>
      <c r="I285" s="28">
        <f>Source!R159</f>
        <v>274.77999999999997</v>
      </c>
      <c r="J285" s="28">
        <f>Source!AI159</f>
        <v>0</v>
      </c>
      <c r="K285" s="28">
        <f>Source!V159</f>
        <v>0</v>
      </c>
    </row>
    <row r="286" spans="1:28" x14ac:dyDescent="0.2">
      <c r="C286" s="31" t="str">
        <f>"Объем: "&amp;Source!I159&amp;"=50/"&amp;"100"</f>
        <v>Объем: 0,5=50/100</v>
      </c>
    </row>
    <row r="287" spans="1:28" ht="89.25" x14ac:dyDescent="0.2">
      <c r="C287" s="31" t="s">
        <v>245</v>
      </c>
      <c r="D287" s="31" t="str">
        <f>Source!BO159</f>
        <v>на 1 кв 2019г.письмо Минстроя России от 15.11.2018г.№45824-ДВ/09</v>
      </c>
    </row>
    <row r="288" spans="1:28" x14ac:dyDescent="0.2">
      <c r="C288" s="31" t="s">
        <v>246</v>
      </c>
      <c r="D288" s="31">
        <f>Source!BA159</f>
        <v>7.07</v>
      </c>
    </row>
    <row r="289" spans="1:28" x14ac:dyDescent="0.2">
      <c r="C289" s="31" t="s">
        <v>247</v>
      </c>
      <c r="D289" s="31">
        <f>Source!BB159</f>
        <v>7.07</v>
      </c>
    </row>
    <row r="290" spans="1:28" x14ac:dyDescent="0.2">
      <c r="C290" s="31" t="s">
        <v>248</v>
      </c>
      <c r="D290" s="31">
        <f>Source!BC159</f>
        <v>7.07</v>
      </c>
    </row>
    <row r="291" spans="1:28" x14ac:dyDescent="0.2">
      <c r="C291" s="31" t="s">
        <v>249</v>
      </c>
      <c r="D291" s="31">
        <f>Source!BS159</f>
        <v>7.07</v>
      </c>
    </row>
    <row r="292" spans="1:28" ht="28.5" x14ac:dyDescent="0.2">
      <c r="A292" s="24" t="str">
        <f>Source!E161</f>
        <v>32</v>
      </c>
      <c r="B292" s="24" t="str">
        <f>Source!F161</f>
        <v>17.4.05.14-0013</v>
      </c>
      <c r="C292" s="25" t="str">
        <f>Source!G161</f>
        <v>Порошок шамотный марки ПШК крупного помола</v>
      </c>
      <c r="D292" s="21">
        <f>Source!I161</f>
        <v>0.5</v>
      </c>
      <c r="E292" s="27">
        <f>Source!AB161</f>
        <v>519.49</v>
      </c>
      <c r="F292" s="27">
        <f>Source!AD161</f>
        <v>0</v>
      </c>
      <c r="G292" s="28">
        <f>Source!O161</f>
        <v>1836.4</v>
      </c>
      <c r="H292" s="28">
        <f>Source!S161</f>
        <v>0</v>
      </c>
      <c r="I292" s="29">
        <f>Source!Q161</f>
        <v>0</v>
      </c>
      <c r="J292" s="29">
        <f>Source!AH161</f>
        <v>0</v>
      </c>
      <c r="K292" s="29">
        <f>Source!U161</f>
        <v>0</v>
      </c>
      <c r="T292">
        <f>Source!O161</f>
        <v>1836.4</v>
      </c>
      <c r="U292">
        <f>Source!P161</f>
        <v>1836.4</v>
      </c>
      <c r="V292">
        <f>Source!S161</f>
        <v>0</v>
      </c>
      <c r="W292">
        <f>Source!Q161</f>
        <v>0</v>
      </c>
      <c r="X292">
        <f>Source!R161</f>
        <v>0</v>
      </c>
      <c r="Y292">
        <f>Source!U161</f>
        <v>0</v>
      </c>
      <c r="Z292">
        <f>Source!V161</f>
        <v>0</v>
      </c>
      <c r="AA292">
        <f>Source!X161</f>
        <v>0</v>
      </c>
      <c r="AB292">
        <f>Source!Y161</f>
        <v>0</v>
      </c>
    </row>
    <row r="293" spans="1:28" ht="14.25" x14ac:dyDescent="0.2">
      <c r="C293" s="26" t="str">
        <f>Source!H161</f>
        <v>т</v>
      </c>
      <c r="D293" s="21"/>
      <c r="E293" s="30">
        <f>Source!AF161</f>
        <v>0</v>
      </c>
      <c r="F293" s="30">
        <f>Source!AE161</f>
        <v>0</v>
      </c>
      <c r="G293" s="28"/>
      <c r="H293" s="28"/>
      <c r="I293" s="28">
        <f>Source!R161</f>
        <v>0</v>
      </c>
      <c r="J293" s="28">
        <f>Source!AI161</f>
        <v>0</v>
      </c>
      <c r="K293" s="28">
        <f>Source!V161</f>
        <v>0</v>
      </c>
    </row>
    <row r="294" spans="1:28" ht="89.25" x14ac:dyDescent="0.2">
      <c r="C294" s="31" t="s">
        <v>245</v>
      </c>
      <c r="D294" s="31" t="str">
        <f>Source!BO161</f>
        <v>на 1 кв 2019г.письмо Минстроя России от 15.11.2018г.№45824-ДВ/09</v>
      </c>
    </row>
    <row r="295" spans="1:28" x14ac:dyDescent="0.2">
      <c r="C295" s="31" t="s">
        <v>248</v>
      </c>
      <c r="D295" s="31">
        <f>Source!BC161</f>
        <v>7.07</v>
      </c>
    </row>
    <row r="296" spans="1:28" ht="42.75" x14ac:dyDescent="0.2">
      <c r="A296" s="24" t="str">
        <f>Source!E163</f>
        <v>33</v>
      </c>
      <c r="B296" s="24" t="str">
        <f>Source!F163</f>
        <v>45-05-002-01</v>
      </c>
      <c r="C296" s="25" t="str">
        <f>Source!G163</f>
        <v>Кладка элементов тепловых агрегатов из обыкновенного глиняного кирпича стен прямых, массивов и выстилок</v>
      </c>
      <c r="D296" s="21">
        <f>Source!I163</f>
        <v>35.4</v>
      </c>
      <c r="E296" s="27">
        <f>Source!AB163</f>
        <v>583.51</v>
      </c>
      <c r="F296" s="27">
        <f>Source!AD163</f>
        <v>318.52999999999997</v>
      </c>
      <c r="G296" s="28">
        <f>Source!O163</f>
        <v>146039.71</v>
      </c>
      <c r="H296" s="28">
        <f>Source!S163</f>
        <v>24607.33</v>
      </c>
      <c r="I296" s="29">
        <f>Source!Q163</f>
        <v>79721.05</v>
      </c>
      <c r="J296" s="29">
        <f>Source!AH163</f>
        <v>12.92</v>
      </c>
      <c r="K296" s="29">
        <f>Source!U163</f>
        <v>457.36799999999999</v>
      </c>
      <c r="T296">
        <f>Source!O163</f>
        <v>146039.71</v>
      </c>
      <c r="U296">
        <f>Source!P163</f>
        <v>41711.33</v>
      </c>
      <c r="V296">
        <f>Source!S163</f>
        <v>24607.33</v>
      </c>
      <c r="W296">
        <f>Source!Q163</f>
        <v>79721.05</v>
      </c>
      <c r="X296">
        <f>Source!R163</f>
        <v>9195.2099999999991</v>
      </c>
      <c r="Y296">
        <f>Source!U163</f>
        <v>457.36799999999999</v>
      </c>
      <c r="Z296">
        <f>Source!V163</f>
        <v>0</v>
      </c>
      <c r="AA296">
        <f>Source!X163</f>
        <v>32112.41</v>
      </c>
      <c r="AB296">
        <f>Source!Y163</f>
        <v>21633.63</v>
      </c>
    </row>
    <row r="297" spans="1:28" ht="14.25" x14ac:dyDescent="0.2">
      <c r="C297" s="26" t="str">
        <f>Source!H163</f>
        <v>м3</v>
      </c>
      <c r="D297" s="21"/>
      <c r="E297" s="30">
        <f>Source!AF163</f>
        <v>98.32</v>
      </c>
      <c r="F297" s="30">
        <f>Source!AE163</f>
        <v>36.74</v>
      </c>
      <c r="G297" s="28"/>
      <c r="H297" s="28"/>
      <c r="I297" s="28">
        <f>Source!R163</f>
        <v>9195.2099999999991</v>
      </c>
      <c r="J297" s="28">
        <f>Source!AI163</f>
        <v>0</v>
      </c>
      <c r="K297" s="28">
        <f>Source!V163</f>
        <v>0</v>
      </c>
    </row>
    <row r="298" spans="1:28" ht="89.25" x14ac:dyDescent="0.2">
      <c r="C298" s="31" t="s">
        <v>245</v>
      </c>
      <c r="D298" s="31" t="str">
        <f>Source!BO163</f>
        <v>на 1 кв 2019г.письмо Минстроя России от 15.11.2018г.№45824-ДВ/09</v>
      </c>
    </row>
    <row r="299" spans="1:28" x14ac:dyDescent="0.2">
      <c r="C299" s="31" t="s">
        <v>246</v>
      </c>
      <c r="D299" s="31">
        <f>Source!BA163</f>
        <v>7.07</v>
      </c>
    </row>
    <row r="300" spans="1:28" x14ac:dyDescent="0.2">
      <c r="C300" s="31" t="s">
        <v>247</v>
      </c>
      <c r="D300" s="31">
        <f>Source!BB163</f>
        <v>7.07</v>
      </c>
    </row>
    <row r="301" spans="1:28" x14ac:dyDescent="0.2">
      <c r="C301" s="31" t="s">
        <v>248</v>
      </c>
      <c r="D301" s="31">
        <f>Source!BC163</f>
        <v>7.07</v>
      </c>
    </row>
    <row r="302" spans="1:28" x14ac:dyDescent="0.2">
      <c r="C302" s="31" t="s">
        <v>249</v>
      </c>
      <c r="D302" s="31">
        <f>Source!BS163</f>
        <v>7.07</v>
      </c>
    </row>
    <row r="303" spans="1:28" ht="28.5" x14ac:dyDescent="0.2">
      <c r="A303" s="24" t="str">
        <f>Source!E165</f>
        <v>34</v>
      </c>
      <c r="B303" s="24" t="str">
        <f>Source!F165</f>
        <v>06.1.01.05-0035</v>
      </c>
      <c r="C303" s="25" t="str">
        <f>Source!G165</f>
        <v>Кирпич керамический одинарный, размером 250х120х65 мм, марка 100</v>
      </c>
      <c r="D303" s="21">
        <f>Source!I165</f>
        <v>15.576000000000001</v>
      </c>
      <c r="E303" s="27">
        <f>Source!AB165</f>
        <v>1759.81</v>
      </c>
      <c r="F303" s="27">
        <f>Source!AD165</f>
        <v>0</v>
      </c>
      <c r="G303" s="28">
        <f>Source!O165</f>
        <v>193794.36</v>
      </c>
      <c r="H303" s="28">
        <f>Source!S165</f>
        <v>0</v>
      </c>
      <c r="I303" s="29">
        <f>Source!Q165</f>
        <v>0</v>
      </c>
      <c r="J303" s="29">
        <f>Source!AH165</f>
        <v>0</v>
      </c>
      <c r="K303" s="29">
        <f>Source!U165</f>
        <v>0</v>
      </c>
      <c r="T303">
        <f>Source!O165</f>
        <v>193794.36</v>
      </c>
      <c r="U303">
        <f>Source!P165</f>
        <v>193794.36</v>
      </c>
      <c r="V303">
        <f>Source!S165</f>
        <v>0</v>
      </c>
      <c r="W303">
        <f>Source!Q165</f>
        <v>0</v>
      </c>
      <c r="X303">
        <f>Source!R165</f>
        <v>0</v>
      </c>
      <c r="Y303">
        <f>Source!U165</f>
        <v>0</v>
      </c>
      <c r="Z303">
        <f>Source!V165</f>
        <v>0</v>
      </c>
      <c r="AA303">
        <f>Source!X165</f>
        <v>0</v>
      </c>
      <c r="AB303">
        <f>Source!Y165</f>
        <v>0</v>
      </c>
    </row>
    <row r="304" spans="1:28" ht="14.25" x14ac:dyDescent="0.2">
      <c r="C304" s="26" t="str">
        <f>Source!H165</f>
        <v>1000 шт.</v>
      </c>
      <c r="D304" s="21"/>
      <c r="E304" s="30">
        <f>Source!AF165</f>
        <v>0</v>
      </c>
      <c r="F304" s="30">
        <f>Source!AE165</f>
        <v>0</v>
      </c>
      <c r="G304" s="28"/>
      <c r="H304" s="28"/>
      <c r="I304" s="28">
        <f>Source!R165</f>
        <v>0</v>
      </c>
      <c r="J304" s="28">
        <f>Source!AI165</f>
        <v>0</v>
      </c>
      <c r="K304" s="28">
        <f>Source!V165</f>
        <v>0</v>
      </c>
    </row>
    <row r="305" spans="1:28" x14ac:dyDescent="0.2">
      <c r="C305" s="31" t="str">
        <f>"Объем: "&amp;Source!I165&amp;"=15576/"&amp;"1000"</f>
        <v>Объем: 15,576=15576/1000</v>
      </c>
    </row>
    <row r="306" spans="1:28" ht="89.25" x14ac:dyDescent="0.2">
      <c r="C306" s="31" t="s">
        <v>245</v>
      </c>
      <c r="D306" s="31" t="str">
        <f>Source!BO165</f>
        <v>на 1 кв 2019г.письмо Минстроя России от 15.11.2018г.№45824-ДВ/09</v>
      </c>
    </row>
    <row r="307" spans="1:28" x14ac:dyDescent="0.2">
      <c r="C307" s="31" t="s">
        <v>248</v>
      </c>
      <c r="D307" s="31">
        <f>Source!BC165</f>
        <v>7.07</v>
      </c>
    </row>
    <row r="308" spans="1:28" ht="28.5" x14ac:dyDescent="0.2">
      <c r="A308" s="24" t="str">
        <f>Source!E167</f>
        <v>35</v>
      </c>
      <c r="B308" s="24" t="str">
        <f>Source!F167</f>
        <v>45-05-009-04</v>
      </c>
      <c r="C308" s="25" t="str">
        <f>Source!G167</f>
        <v>Закладка полостей ломом из глиняного обыкновенного кирпича</v>
      </c>
      <c r="D308" s="21">
        <f>Source!I167</f>
        <v>0.7</v>
      </c>
      <c r="E308" s="27">
        <f>Source!AB167</f>
        <v>498.02</v>
      </c>
      <c r="F308" s="27">
        <f>Source!AD167</f>
        <v>299.44</v>
      </c>
      <c r="G308" s="28">
        <f>Source!O167</f>
        <v>2464.71</v>
      </c>
      <c r="H308" s="28">
        <f>Source!S167</f>
        <v>308.08</v>
      </c>
      <c r="I308" s="29">
        <f>Source!Q167</f>
        <v>1481.93</v>
      </c>
      <c r="J308" s="29">
        <f>Source!AH167</f>
        <v>5.9</v>
      </c>
      <c r="K308" s="29">
        <f>Source!U167</f>
        <v>4.13</v>
      </c>
      <c r="T308">
        <f>Source!O167</f>
        <v>2464.71</v>
      </c>
      <c r="U308">
        <f>Source!P167</f>
        <v>674.7</v>
      </c>
      <c r="V308">
        <f>Source!S167</f>
        <v>308.08</v>
      </c>
      <c r="W308">
        <f>Source!Q167</f>
        <v>1481.93</v>
      </c>
      <c r="X308">
        <f>Source!R167</f>
        <v>158.66</v>
      </c>
      <c r="Y308">
        <f>Source!U167</f>
        <v>4.13</v>
      </c>
      <c r="Z308">
        <f>Source!V167</f>
        <v>0</v>
      </c>
      <c r="AA308">
        <f>Source!X167</f>
        <v>443.4</v>
      </c>
      <c r="AB308">
        <f>Source!Y167</f>
        <v>298.70999999999998</v>
      </c>
    </row>
    <row r="309" spans="1:28" ht="14.25" x14ac:dyDescent="0.2">
      <c r="C309" s="26" t="str">
        <f>Source!H167</f>
        <v>м3</v>
      </c>
      <c r="D309" s="21"/>
      <c r="E309" s="30">
        <f>Source!AF167</f>
        <v>62.25</v>
      </c>
      <c r="F309" s="30">
        <f>Source!AE167</f>
        <v>32.06</v>
      </c>
      <c r="G309" s="28"/>
      <c r="H309" s="28"/>
      <c r="I309" s="28">
        <f>Source!R167</f>
        <v>158.66</v>
      </c>
      <c r="J309" s="28">
        <f>Source!AI167</f>
        <v>0</v>
      </c>
      <c r="K309" s="28">
        <f>Source!V167</f>
        <v>0</v>
      </c>
    </row>
    <row r="310" spans="1:28" ht="89.25" x14ac:dyDescent="0.2">
      <c r="C310" s="31" t="s">
        <v>245</v>
      </c>
      <c r="D310" s="31" t="str">
        <f>Source!BO167</f>
        <v>на 1 кв 2019г.письмо Минстроя России от 15.11.2018г.№45824-ДВ/09</v>
      </c>
    </row>
    <row r="311" spans="1:28" x14ac:dyDescent="0.2">
      <c r="C311" s="31" t="s">
        <v>246</v>
      </c>
      <c r="D311" s="31">
        <f>Source!BA167</f>
        <v>7.07</v>
      </c>
    </row>
    <row r="312" spans="1:28" x14ac:dyDescent="0.2">
      <c r="C312" s="31" t="s">
        <v>247</v>
      </c>
      <c r="D312" s="31">
        <f>Source!BB167</f>
        <v>7.07</v>
      </c>
    </row>
    <row r="313" spans="1:28" x14ac:dyDescent="0.2">
      <c r="C313" s="31" t="s">
        <v>248</v>
      </c>
      <c r="D313" s="31">
        <f>Source!BC167</f>
        <v>7.07</v>
      </c>
    </row>
    <row r="314" spans="1:28" x14ac:dyDescent="0.2">
      <c r="C314" s="31" t="s">
        <v>249</v>
      </c>
      <c r="D314" s="31">
        <f>Source!BS167</f>
        <v>7.07</v>
      </c>
    </row>
    <row r="315" spans="1:28" ht="28.5" x14ac:dyDescent="0.2">
      <c r="A315" s="24" t="str">
        <f>Source!E169</f>
        <v>36</v>
      </c>
      <c r="B315" s="24" t="str">
        <f>Source!F169</f>
        <v>06.1.02.02-0001</v>
      </c>
      <c r="C315" s="25" t="str">
        <f>Source!G169</f>
        <v>Лом кирпича глиняного обыкновенного</v>
      </c>
      <c r="D315" s="21">
        <f>Source!I169</f>
        <v>0.71399999999999997</v>
      </c>
      <c r="E315" s="27">
        <f>Source!AB169</f>
        <v>358.48</v>
      </c>
      <c r="F315" s="27">
        <f>Source!AD169</f>
        <v>0</v>
      </c>
      <c r="G315" s="28">
        <f>Source!O169</f>
        <v>1809.6</v>
      </c>
      <c r="H315" s="28">
        <f>Source!S169</f>
        <v>0</v>
      </c>
      <c r="I315" s="29">
        <f>Source!Q169</f>
        <v>0</v>
      </c>
      <c r="J315" s="29">
        <f>Source!AH169</f>
        <v>0</v>
      </c>
      <c r="K315" s="29">
        <f>Source!U169</f>
        <v>0</v>
      </c>
      <c r="T315">
        <f>Source!O169</f>
        <v>1809.6</v>
      </c>
      <c r="U315">
        <f>Source!P169</f>
        <v>1809.6</v>
      </c>
      <c r="V315">
        <f>Source!S169</f>
        <v>0</v>
      </c>
      <c r="W315">
        <f>Source!Q169</f>
        <v>0</v>
      </c>
      <c r="X315">
        <f>Source!R169</f>
        <v>0</v>
      </c>
      <c r="Y315">
        <f>Source!U169</f>
        <v>0</v>
      </c>
      <c r="Z315">
        <f>Source!V169</f>
        <v>0</v>
      </c>
      <c r="AA315">
        <f>Source!X169</f>
        <v>0</v>
      </c>
      <c r="AB315">
        <f>Source!Y169</f>
        <v>0</v>
      </c>
    </row>
    <row r="316" spans="1:28" ht="14.25" x14ac:dyDescent="0.2">
      <c r="C316" s="26" t="str">
        <f>Source!H169</f>
        <v>м3</v>
      </c>
      <c r="D316" s="21"/>
      <c r="E316" s="30">
        <f>Source!AF169</f>
        <v>0</v>
      </c>
      <c r="F316" s="30">
        <f>Source!AE169</f>
        <v>0</v>
      </c>
      <c r="G316" s="28"/>
      <c r="H316" s="28"/>
      <c r="I316" s="28">
        <f>Source!R169</f>
        <v>0</v>
      </c>
      <c r="J316" s="28">
        <f>Source!AI169</f>
        <v>0</v>
      </c>
      <c r="K316" s="28">
        <f>Source!V169</f>
        <v>0</v>
      </c>
    </row>
    <row r="317" spans="1:28" ht="89.25" x14ac:dyDescent="0.2">
      <c r="C317" s="31" t="s">
        <v>245</v>
      </c>
      <c r="D317" s="31" t="str">
        <f>Source!BO169</f>
        <v>на 1 кв 2019г.письмо Минстроя России от 15.11.2018г.№45824-ДВ/09</v>
      </c>
    </row>
    <row r="318" spans="1:28" x14ac:dyDescent="0.2">
      <c r="C318" s="31" t="s">
        <v>248</v>
      </c>
      <c r="D318" s="31">
        <f>Source!BC169</f>
        <v>7.07</v>
      </c>
    </row>
    <row r="319" spans="1:28" ht="28.5" x14ac:dyDescent="0.2">
      <c r="A319" s="24" t="str">
        <f>Source!E171</f>
        <v>37</v>
      </c>
      <c r="B319" s="24" t="str">
        <f>Source!F171</f>
        <v>45-05-009-05</v>
      </c>
      <c r="C319" s="25" t="str">
        <f>Source!G171</f>
        <v>Закладка полостей ломом из шамотного кирпича</v>
      </c>
      <c r="D319" s="21">
        <f>Source!I171</f>
        <v>0.5</v>
      </c>
      <c r="E319" s="27">
        <f>Source!AB171</f>
        <v>1695.8</v>
      </c>
      <c r="F319" s="27">
        <f>Source!AD171</f>
        <v>298.18</v>
      </c>
      <c r="G319" s="28">
        <f>Source!O171</f>
        <v>5994.65</v>
      </c>
      <c r="H319" s="28">
        <f>Source!S171</f>
        <v>219.66</v>
      </c>
      <c r="I319" s="29">
        <f>Source!Q171</f>
        <v>1054.07</v>
      </c>
      <c r="J319" s="29">
        <f>Source!AH171</f>
        <v>5.89</v>
      </c>
      <c r="K319" s="29">
        <f>Source!U171</f>
        <v>2.9449999999999998</v>
      </c>
      <c r="T319">
        <f>Source!O171</f>
        <v>5994.65</v>
      </c>
      <c r="U319">
        <f>Source!P171</f>
        <v>4720.92</v>
      </c>
      <c r="V319">
        <f>Source!S171</f>
        <v>219.66</v>
      </c>
      <c r="W319">
        <f>Source!Q171</f>
        <v>1054.07</v>
      </c>
      <c r="X319">
        <f>Source!R171</f>
        <v>112.17</v>
      </c>
      <c r="Y319">
        <f>Source!U171</f>
        <v>2.9449999999999998</v>
      </c>
      <c r="Z319">
        <f>Source!V171</f>
        <v>0</v>
      </c>
      <c r="AA319">
        <f>Source!X171</f>
        <v>315.24</v>
      </c>
      <c r="AB319">
        <f>Source!Y171</f>
        <v>212.37</v>
      </c>
    </row>
    <row r="320" spans="1:28" ht="14.25" x14ac:dyDescent="0.2">
      <c r="C320" s="26" t="str">
        <f>Source!H171</f>
        <v>м3</v>
      </c>
      <c r="D320" s="21"/>
      <c r="E320" s="30">
        <f>Source!AF171</f>
        <v>62.14</v>
      </c>
      <c r="F320" s="30">
        <f>Source!AE171</f>
        <v>31.73</v>
      </c>
      <c r="G320" s="28"/>
      <c r="H320" s="28"/>
      <c r="I320" s="28">
        <f>Source!R171</f>
        <v>112.17</v>
      </c>
      <c r="J320" s="28">
        <f>Source!AI171</f>
        <v>0</v>
      </c>
      <c r="K320" s="28">
        <f>Source!V171</f>
        <v>0</v>
      </c>
    </row>
    <row r="321" spans="1:28" ht="89.25" x14ac:dyDescent="0.2">
      <c r="C321" s="31" t="s">
        <v>245</v>
      </c>
      <c r="D321" s="31" t="str">
        <f>Source!BO171</f>
        <v>на 1 кв 2019г.письмо Минстроя России от 15.11.2018г.№45824-ДВ/09</v>
      </c>
    </row>
    <row r="322" spans="1:28" x14ac:dyDescent="0.2">
      <c r="C322" s="31" t="s">
        <v>246</v>
      </c>
      <c r="D322" s="31">
        <f>Source!BA171</f>
        <v>7.07</v>
      </c>
    </row>
    <row r="323" spans="1:28" x14ac:dyDescent="0.2">
      <c r="C323" s="31" t="s">
        <v>247</v>
      </c>
      <c r="D323" s="31">
        <f>Source!BB171</f>
        <v>7.07</v>
      </c>
    </row>
    <row r="324" spans="1:28" x14ac:dyDescent="0.2">
      <c r="C324" s="31" t="s">
        <v>248</v>
      </c>
      <c r="D324" s="31">
        <f>Source!BC171</f>
        <v>7.07</v>
      </c>
    </row>
    <row r="325" spans="1:28" x14ac:dyDescent="0.2">
      <c r="C325" s="31" t="s">
        <v>249</v>
      </c>
      <c r="D325" s="31">
        <f>Source!BS171</f>
        <v>7.07</v>
      </c>
    </row>
    <row r="326" spans="1:28" ht="28.5" x14ac:dyDescent="0.2">
      <c r="A326" s="24" t="str">
        <f>Source!E173</f>
        <v>38</v>
      </c>
      <c r="B326" s="24" t="str">
        <f>Source!F173</f>
        <v>45-05-011-01</v>
      </c>
      <c r="C326" s="25" t="str">
        <f>Source!G173</f>
        <v>Изоляция кладки печей, котлов, трубопроводов асбестовым картоном</v>
      </c>
      <c r="D326" s="21">
        <f>Source!I173</f>
        <v>3.51</v>
      </c>
      <c r="E326" s="27">
        <f>Source!AB173</f>
        <v>1167.8900000000001</v>
      </c>
      <c r="F326" s="27">
        <f>Source!AD173</f>
        <v>8.9600000000000009</v>
      </c>
      <c r="G326" s="28">
        <f>Source!O173</f>
        <v>28982</v>
      </c>
      <c r="H326" s="28">
        <f>Source!S173</f>
        <v>851.67</v>
      </c>
      <c r="I326" s="29">
        <f>Source!Q173</f>
        <v>222.35</v>
      </c>
      <c r="J326" s="29">
        <f>Source!AH173</f>
        <v>4.51</v>
      </c>
      <c r="K326" s="29">
        <f>Source!U173</f>
        <v>15.830099999999998</v>
      </c>
      <c r="T326">
        <f>Source!O173</f>
        <v>28982</v>
      </c>
      <c r="U326">
        <f>Source!P173</f>
        <v>27907.98</v>
      </c>
      <c r="V326">
        <f>Source!S173</f>
        <v>851.67</v>
      </c>
      <c r="W326">
        <f>Source!Q173</f>
        <v>222.35</v>
      </c>
      <c r="X326">
        <f>Source!R173</f>
        <v>24.07</v>
      </c>
      <c r="Y326">
        <f>Source!U173</f>
        <v>15.830099999999998</v>
      </c>
      <c r="Z326">
        <f>Source!V173</f>
        <v>0</v>
      </c>
      <c r="AA326">
        <f>Source!X173</f>
        <v>831.95</v>
      </c>
      <c r="AB326">
        <f>Source!Y173</f>
        <v>560.47</v>
      </c>
    </row>
    <row r="327" spans="1:28" ht="14.25" x14ac:dyDescent="0.2">
      <c r="C327" s="26" t="str">
        <f>Source!H173</f>
        <v>100 кг</v>
      </c>
      <c r="D327" s="21"/>
      <c r="E327" s="30">
        <f>Source!AF173</f>
        <v>34.32</v>
      </c>
      <c r="F327" s="30">
        <f>Source!AE173</f>
        <v>0.97</v>
      </c>
      <c r="G327" s="28"/>
      <c r="H327" s="28"/>
      <c r="I327" s="28">
        <f>Source!R173</f>
        <v>24.07</v>
      </c>
      <c r="J327" s="28">
        <f>Source!AI173</f>
        <v>0</v>
      </c>
      <c r="K327" s="28">
        <f>Source!V173</f>
        <v>0</v>
      </c>
    </row>
    <row r="328" spans="1:28" x14ac:dyDescent="0.2">
      <c r="C328" s="31" t="str">
        <f>"Объем: "&amp;Source!I173&amp;"=351/"&amp;"100"</f>
        <v>Объем: 3,51=351/100</v>
      </c>
    </row>
    <row r="329" spans="1:28" ht="89.25" x14ac:dyDescent="0.2">
      <c r="C329" s="31" t="s">
        <v>245</v>
      </c>
      <c r="D329" s="31" t="str">
        <f>Source!BO173</f>
        <v>на 1 кв 2019г.письмо Минстроя России от 15.11.2018г.№45824-ДВ/09</v>
      </c>
    </row>
    <row r="330" spans="1:28" x14ac:dyDescent="0.2">
      <c r="C330" s="31" t="s">
        <v>246</v>
      </c>
      <c r="D330" s="31">
        <f>Source!BA173</f>
        <v>7.07</v>
      </c>
    </row>
    <row r="331" spans="1:28" x14ac:dyDescent="0.2">
      <c r="C331" s="31" t="s">
        <v>247</v>
      </c>
      <c r="D331" s="31">
        <f>Source!BB173</f>
        <v>7.07</v>
      </c>
    </row>
    <row r="332" spans="1:28" x14ac:dyDescent="0.2">
      <c r="C332" s="31" t="s">
        <v>248</v>
      </c>
      <c r="D332" s="31">
        <f>Source!BC173</f>
        <v>7.07</v>
      </c>
    </row>
    <row r="333" spans="1:28" x14ac:dyDescent="0.2">
      <c r="C333" s="31" t="s">
        <v>249</v>
      </c>
      <c r="D333" s="31">
        <f>Source!BS173</f>
        <v>7.07</v>
      </c>
    </row>
    <row r="334" spans="1:28" ht="28.5" x14ac:dyDescent="0.2">
      <c r="A334" s="24" t="str">
        <f>Source!E175</f>
        <v>39</v>
      </c>
      <c r="B334" s="24" t="str">
        <f>Source!F175</f>
        <v>45-05-011-02</v>
      </c>
      <c r="C334" s="25" t="str">
        <f>Source!G175</f>
        <v>Изоляция кладки печей, котлов, трубопроводов асбестовым шнуром</v>
      </c>
      <c r="D334" s="21">
        <f>Source!I175</f>
        <v>1.35</v>
      </c>
      <c r="E334" s="27">
        <f>Source!AB175</f>
        <v>8882.11</v>
      </c>
      <c r="F334" s="27">
        <f>Source!AD175</f>
        <v>8.9600000000000009</v>
      </c>
      <c r="G334" s="28">
        <f>Source!O175</f>
        <v>84775.3</v>
      </c>
      <c r="H334" s="28">
        <f>Source!S175</f>
        <v>1382.23</v>
      </c>
      <c r="I334" s="29">
        <f>Source!Q175</f>
        <v>85.52</v>
      </c>
      <c r="J334" s="29">
        <f>Source!AH175</f>
        <v>19.03</v>
      </c>
      <c r="K334" s="29">
        <f>Source!U175</f>
        <v>25.690500000000004</v>
      </c>
      <c r="T334">
        <f>Source!O175</f>
        <v>84775.3</v>
      </c>
      <c r="U334">
        <f>Source!P175</f>
        <v>83307.55</v>
      </c>
      <c r="V334">
        <f>Source!S175</f>
        <v>1382.23</v>
      </c>
      <c r="W334">
        <f>Source!Q175</f>
        <v>85.52</v>
      </c>
      <c r="X334">
        <f>Source!R175</f>
        <v>9.26</v>
      </c>
      <c r="Y334">
        <f>Source!U175</f>
        <v>25.690500000000004</v>
      </c>
      <c r="Z334">
        <f>Source!V175</f>
        <v>0</v>
      </c>
      <c r="AA334">
        <f>Source!X175</f>
        <v>1321.92</v>
      </c>
      <c r="AB334">
        <f>Source!Y175</f>
        <v>890.55</v>
      </c>
    </row>
    <row r="335" spans="1:28" ht="14.25" x14ac:dyDescent="0.2">
      <c r="C335" s="26" t="str">
        <f>Source!H175</f>
        <v>100 кг</v>
      </c>
      <c r="D335" s="21"/>
      <c r="E335" s="30">
        <f>Source!AF175</f>
        <v>144.82</v>
      </c>
      <c r="F335" s="30">
        <f>Source!AE175</f>
        <v>0.97</v>
      </c>
      <c r="G335" s="28"/>
      <c r="H335" s="28"/>
      <c r="I335" s="28">
        <f>Source!R175</f>
        <v>9.26</v>
      </c>
      <c r="J335" s="28">
        <f>Source!AI175</f>
        <v>0</v>
      </c>
      <c r="K335" s="28">
        <f>Source!V175</f>
        <v>0</v>
      </c>
    </row>
    <row r="336" spans="1:28" x14ac:dyDescent="0.2">
      <c r="C336" s="31" t="str">
        <f>"Объем: "&amp;Source!I175&amp;"=135/"&amp;"100"</f>
        <v>Объем: 1,35=135/100</v>
      </c>
    </row>
    <row r="337" spans="1:28" ht="89.25" x14ac:dyDescent="0.2">
      <c r="C337" s="31" t="s">
        <v>245</v>
      </c>
      <c r="D337" s="31" t="str">
        <f>Source!BO175</f>
        <v>на 1 кв 2019г.письмо Минстроя России от 15.11.2018г.№45824-ДВ/09</v>
      </c>
    </row>
    <row r="338" spans="1:28" x14ac:dyDescent="0.2">
      <c r="C338" s="31" t="s">
        <v>246</v>
      </c>
      <c r="D338" s="31">
        <f>Source!BA175</f>
        <v>7.07</v>
      </c>
    </row>
    <row r="339" spans="1:28" x14ac:dyDescent="0.2">
      <c r="C339" s="31" t="s">
        <v>247</v>
      </c>
      <c r="D339" s="31">
        <f>Source!BB175</f>
        <v>7.07</v>
      </c>
    </row>
    <row r="340" spans="1:28" x14ac:dyDescent="0.2">
      <c r="C340" s="31" t="s">
        <v>248</v>
      </c>
      <c r="D340" s="31">
        <f>Source!BC175</f>
        <v>7.07</v>
      </c>
    </row>
    <row r="341" spans="1:28" x14ac:dyDescent="0.2">
      <c r="C341" s="31" t="s">
        <v>249</v>
      </c>
      <c r="D341" s="31">
        <f>Source!BS175</f>
        <v>7.07</v>
      </c>
    </row>
    <row r="342" spans="1:28" ht="28.5" x14ac:dyDescent="0.2">
      <c r="A342" s="24" t="str">
        <f>Source!E177</f>
        <v>40</v>
      </c>
      <c r="B342" s="24" t="str">
        <f>Source!F177</f>
        <v>45-10-001-01</v>
      </c>
      <c r="C342" s="25" t="str">
        <f>Source!G177</f>
        <v>Изготовление кружал и опалубки при кладке арок и сводов</v>
      </c>
      <c r="D342" s="21">
        <f>Source!I177</f>
        <v>0.1</v>
      </c>
      <c r="E342" s="27">
        <f>Source!AB177</f>
        <v>10150.44</v>
      </c>
      <c r="F342" s="27">
        <f>Source!AD177</f>
        <v>699.52</v>
      </c>
      <c r="G342" s="28">
        <f>Source!O177</f>
        <v>7176.36</v>
      </c>
      <c r="H342" s="28">
        <f>Source!S177</f>
        <v>906.61</v>
      </c>
      <c r="I342" s="29">
        <f>Source!Q177</f>
        <v>494.56</v>
      </c>
      <c r="J342" s="29">
        <f>Source!AH177</f>
        <v>142.80000000000001</v>
      </c>
      <c r="K342" s="29">
        <f>Source!U177</f>
        <v>14.280000000000001</v>
      </c>
      <c r="T342">
        <f>Source!O177</f>
        <v>7176.36</v>
      </c>
      <c r="U342">
        <f>Source!P177</f>
        <v>5775.19</v>
      </c>
      <c r="V342">
        <f>Source!S177</f>
        <v>906.61</v>
      </c>
      <c r="W342">
        <f>Source!Q177</f>
        <v>494.56</v>
      </c>
      <c r="X342">
        <f>Source!R177</f>
        <v>49.09</v>
      </c>
      <c r="Y342">
        <f>Source!U177</f>
        <v>14.280000000000001</v>
      </c>
      <c r="Z342">
        <f>Source!V177</f>
        <v>0</v>
      </c>
      <c r="AA342">
        <f>Source!X177</f>
        <v>907.92</v>
      </c>
      <c r="AB342">
        <f>Source!Y177</f>
        <v>611.65</v>
      </c>
    </row>
    <row r="343" spans="1:28" ht="14.25" x14ac:dyDescent="0.2">
      <c r="C343" s="26" t="str">
        <f>Source!H177</f>
        <v>100 м2</v>
      </c>
      <c r="D343" s="21"/>
      <c r="E343" s="30">
        <f>Source!AF177</f>
        <v>1282.3399999999999</v>
      </c>
      <c r="F343" s="30">
        <f>Source!AE177</f>
        <v>69.430000000000007</v>
      </c>
      <c r="G343" s="28"/>
      <c r="H343" s="28"/>
      <c r="I343" s="28">
        <f>Source!R177</f>
        <v>49.09</v>
      </c>
      <c r="J343" s="28">
        <f>Source!AI177</f>
        <v>0</v>
      </c>
      <c r="K343" s="28">
        <f>Source!V177</f>
        <v>0</v>
      </c>
    </row>
    <row r="344" spans="1:28" x14ac:dyDescent="0.2">
      <c r="C344" s="31" t="str">
        <f>"Объем: "&amp;Source!I177&amp;"=10/"&amp;"100"</f>
        <v>Объем: 0,1=10/100</v>
      </c>
    </row>
    <row r="345" spans="1:28" ht="89.25" x14ac:dyDescent="0.2">
      <c r="C345" s="31" t="s">
        <v>245</v>
      </c>
      <c r="D345" s="31" t="str">
        <f>Source!BO177</f>
        <v>на 1 кв 2019г.письмо Минстроя России от 15.11.2018г.№45824-ДВ/09</v>
      </c>
    </row>
    <row r="346" spans="1:28" x14ac:dyDescent="0.2">
      <c r="C346" s="31" t="s">
        <v>246</v>
      </c>
      <c r="D346" s="31">
        <f>Source!BA177</f>
        <v>7.07</v>
      </c>
    </row>
    <row r="347" spans="1:28" x14ac:dyDescent="0.2">
      <c r="C347" s="31" t="s">
        <v>247</v>
      </c>
      <c r="D347" s="31">
        <f>Source!BB177</f>
        <v>7.07</v>
      </c>
    </row>
    <row r="348" spans="1:28" x14ac:dyDescent="0.2">
      <c r="C348" s="31" t="s">
        <v>248</v>
      </c>
      <c r="D348" s="31">
        <f>Source!BC177</f>
        <v>7.07</v>
      </c>
    </row>
    <row r="349" spans="1:28" x14ac:dyDescent="0.2">
      <c r="C349" s="31" t="s">
        <v>249</v>
      </c>
      <c r="D349" s="31">
        <f>Source!BS177</f>
        <v>7.07</v>
      </c>
    </row>
    <row r="351" spans="1:28" ht="15" x14ac:dyDescent="0.25">
      <c r="A351" s="33"/>
      <c r="B351" s="33"/>
      <c r="C351" s="54" t="str">
        <f>CONCATENATE("Итого по разделу: ",IF(Source!G179&lt;&gt;"Новый раздел", Source!G179, ""))</f>
        <v>Итого по разделу: Обмуровочные работы</v>
      </c>
      <c r="D351" s="54"/>
      <c r="E351" s="54"/>
      <c r="F351" s="54"/>
      <c r="G351" s="34">
        <f>IF(SUM(T214:T350)=0, "-", SUM(T214:T350))</f>
        <v>1152263.2000000002</v>
      </c>
      <c r="H351" s="34">
        <f>IF(SUM(V214:V350)=0, "-", SUM(V214:V350))</f>
        <v>69168.429999999993</v>
      </c>
      <c r="I351" s="35">
        <f>IF(SUM(W214:W350)=0, "-", SUM(W214:W350))</f>
        <v>175254.71</v>
      </c>
      <c r="J351" s="34"/>
      <c r="K351" s="35">
        <f>IF(SUM(Y214:Y350)=0, "-", SUM(Y214:Y350))</f>
        <v>1116.3515999999997</v>
      </c>
    </row>
    <row r="352" spans="1:28" ht="15" x14ac:dyDescent="0.25">
      <c r="A352" s="33"/>
      <c r="B352" s="33"/>
      <c r="C352" s="33"/>
      <c r="D352" s="33"/>
      <c r="E352" s="33"/>
      <c r="F352" s="33"/>
      <c r="G352" s="34"/>
      <c r="H352" s="34"/>
      <c r="I352" s="34">
        <f>IF(SUM(X214:X350)=0, "-", SUM(X214:X350))</f>
        <v>20446.479999999996</v>
      </c>
      <c r="J352" s="34"/>
      <c r="K352" s="34" t="str">
        <f>IF(SUM(Z214:Z350)=0, "-", SUM(Z214:Z350))</f>
        <v>-</v>
      </c>
    </row>
    <row r="356" spans="1:28" ht="16.5" x14ac:dyDescent="0.25">
      <c r="A356" s="55" t="str">
        <f>CONCATENATE("Раздел: ",IF(Source!G208&lt;&gt;"Новый раздел", Source!G208, ""))</f>
        <v>Раздел: Материалы и оборудование не учтенные ценником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</row>
    <row r="357" spans="1:28" ht="71.25" x14ac:dyDescent="0.2">
      <c r="A357" s="24" t="str">
        <f>Source!E213</f>
        <v>41</v>
      </c>
      <c r="B357" s="24" t="str">
        <f>Source!F213</f>
        <v>Комм.предлож.                          ЗАО "КОТЛОСТРОЙ" стр.1 п.1</v>
      </c>
      <c r="C357" s="25" t="s">
        <v>256</v>
      </c>
      <c r="D357" s="21">
        <f>Source!I213</f>
        <v>1</v>
      </c>
      <c r="E357" s="27">
        <f>Source!AB213</f>
        <v>232780.61</v>
      </c>
      <c r="F357" s="27">
        <f>Source!AD213</f>
        <v>0</v>
      </c>
      <c r="G357" s="28">
        <f>Source!O213</f>
        <v>912499.99</v>
      </c>
      <c r="H357" s="28">
        <f>Source!S213</f>
        <v>0</v>
      </c>
      <c r="I357" s="29">
        <f>Source!Q213</f>
        <v>0</v>
      </c>
      <c r="J357" s="29">
        <f>Source!AH213</f>
        <v>0</v>
      </c>
      <c r="K357" s="29">
        <f>Source!U213</f>
        <v>0</v>
      </c>
      <c r="T357">
        <f>Source!O213</f>
        <v>912499.99</v>
      </c>
      <c r="U357">
        <f>Source!P213</f>
        <v>912499.99</v>
      </c>
      <c r="V357">
        <f>Source!S213</f>
        <v>0</v>
      </c>
      <c r="W357">
        <f>Source!Q213</f>
        <v>0</v>
      </c>
      <c r="X357">
        <f>Source!R213</f>
        <v>0</v>
      </c>
      <c r="Y357">
        <f>Source!U213</f>
        <v>0</v>
      </c>
      <c r="Z357">
        <f>Source!V213</f>
        <v>0</v>
      </c>
      <c r="AA357">
        <f>Source!X213</f>
        <v>0</v>
      </c>
      <c r="AB357">
        <f>Source!Y213</f>
        <v>0</v>
      </c>
    </row>
    <row r="358" spans="1:28" ht="14.25" x14ac:dyDescent="0.2">
      <c r="C358" s="26" t="str">
        <f>Source!H213</f>
        <v>компл.</v>
      </c>
      <c r="D358" s="21"/>
      <c r="E358" s="30">
        <f>Source!AF213</f>
        <v>0</v>
      </c>
      <c r="F358" s="30">
        <f>Source!AE213</f>
        <v>0</v>
      </c>
      <c r="G358" s="28"/>
      <c r="H358" s="28"/>
      <c r="I358" s="28">
        <f>Source!R213</f>
        <v>0</v>
      </c>
      <c r="J358" s="28">
        <f>Source!AI213</f>
        <v>0</v>
      </c>
      <c r="K358" s="28">
        <f>Source!V213</f>
        <v>0</v>
      </c>
    </row>
    <row r="359" spans="1:28" ht="89.25" x14ac:dyDescent="0.2">
      <c r="C359" s="31" t="s">
        <v>245</v>
      </c>
      <c r="D359" s="31" t="str">
        <f>Source!BO213</f>
        <v>на 1 кв 2019г.письмо Минстроя России от 15.11.2018г.№45824-ДВ/09</v>
      </c>
    </row>
    <row r="360" spans="1:28" x14ac:dyDescent="0.2">
      <c r="C360" s="31" t="s">
        <v>248</v>
      </c>
      <c r="D360" s="31">
        <f>Source!BC213</f>
        <v>3.92</v>
      </c>
    </row>
    <row r="361" spans="1:28" ht="71.25" x14ac:dyDescent="0.2">
      <c r="A361" s="24" t="str">
        <f>Source!E215</f>
        <v>42</v>
      </c>
      <c r="B361" s="24" t="str">
        <f>Source!F215</f>
        <v>Комм.предлож.                           ЗАО "КОТЛОСТРОЙ" стр.1 п.3</v>
      </c>
      <c r="C361" s="25" t="s">
        <v>257</v>
      </c>
      <c r="D361" s="21">
        <f>Source!I215</f>
        <v>1</v>
      </c>
      <c r="E361" s="27">
        <f>Source!AB215</f>
        <v>14880.95</v>
      </c>
      <c r="F361" s="27">
        <f>Source!AD215</f>
        <v>0</v>
      </c>
      <c r="G361" s="28">
        <f>Source!O215</f>
        <v>58333.32</v>
      </c>
      <c r="H361" s="28">
        <f>Source!S215</f>
        <v>0</v>
      </c>
      <c r="I361" s="29">
        <f>Source!Q215</f>
        <v>0</v>
      </c>
      <c r="J361" s="29">
        <f>Source!AH215</f>
        <v>0</v>
      </c>
      <c r="K361" s="29">
        <f>Source!U215</f>
        <v>0</v>
      </c>
      <c r="T361">
        <f>Source!O215</f>
        <v>58333.32</v>
      </c>
      <c r="U361">
        <f>Source!P215</f>
        <v>58333.32</v>
      </c>
      <c r="V361">
        <f>Source!S215</f>
        <v>0</v>
      </c>
      <c r="W361">
        <f>Source!Q215</f>
        <v>0</v>
      </c>
      <c r="X361">
        <f>Source!R215</f>
        <v>0</v>
      </c>
      <c r="Y361">
        <f>Source!U215</f>
        <v>0</v>
      </c>
      <c r="Z361">
        <f>Source!V215</f>
        <v>0</v>
      </c>
      <c r="AA361">
        <f>Source!X215</f>
        <v>0</v>
      </c>
      <c r="AB361">
        <f>Source!Y215</f>
        <v>0</v>
      </c>
    </row>
    <row r="362" spans="1:28" ht="14.25" x14ac:dyDescent="0.2">
      <c r="C362" s="26" t="str">
        <f>Source!H215</f>
        <v>КОМП.</v>
      </c>
      <c r="D362" s="21"/>
      <c r="E362" s="30">
        <f>Source!AF215</f>
        <v>0</v>
      </c>
      <c r="F362" s="30">
        <f>Source!AE215</f>
        <v>0</v>
      </c>
      <c r="G362" s="28"/>
      <c r="H362" s="28"/>
      <c r="I362" s="28">
        <f>Source!R215</f>
        <v>0</v>
      </c>
      <c r="J362" s="28">
        <f>Source!AI215</f>
        <v>0</v>
      </c>
      <c r="K362" s="28">
        <f>Source!V215</f>
        <v>0</v>
      </c>
    </row>
    <row r="363" spans="1:28" ht="89.25" x14ac:dyDescent="0.2">
      <c r="C363" s="31" t="s">
        <v>245</v>
      </c>
      <c r="D363" s="31" t="str">
        <f>Source!BO215</f>
        <v>на 1 кв 2019г.письмо Минстроя России от 15.11.2018г.№45824-ДВ/09</v>
      </c>
    </row>
    <row r="364" spans="1:28" x14ac:dyDescent="0.2">
      <c r="C364" s="31" t="s">
        <v>248</v>
      </c>
      <c r="D364" s="31">
        <f>Source!BC215</f>
        <v>3.92</v>
      </c>
    </row>
    <row r="365" spans="1:28" ht="57" x14ac:dyDescent="0.2">
      <c r="A365" s="24" t="str">
        <f>Source!E217</f>
        <v>43</v>
      </c>
      <c r="B365" s="24" t="str">
        <f>Source!F217</f>
        <v>Комм.предлож                           ЗАО "КОТЛОСТРОЙ" стр.1 П.2</v>
      </c>
      <c r="C365" s="25" t="s">
        <v>258</v>
      </c>
      <c r="D365" s="21">
        <f>Source!I217</f>
        <v>1</v>
      </c>
      <c r="E365" s="27">
        <f>Source!AB217</f>
        <v>37202.379999999997</v>
      </c>
      <c r="F365" s="27">
        <f>Source!AD217</f>
        <v>0</v>
      </c>
      <c r="G365" s="28">
        <f>Source!O217</f>
        <v>145833.32999999999</v>
      </c>
      <c r="H365" s="28">
        <f>Source!S217</f>
        <v>0</v>
      </c>
      <c r="I365" s="29">
        <f>Source!Q217</f>
        <v>0</v>
      </c>
      <c r="J365" s="29">
        <f>Source!AH217</f>
        <v>0</v>
      </c>
      <c r="K365" s="29">
        <f>Source!U217</f>
        <v>0</v>
      </c>
      <c r="T365">
        <f>Source!O217</f>
        <v>145833.32999999999</v>
      </c>
      <c r="U365">
        <f>Source!P217</f>
        <v>145833.32999999999</v>
      </c>
      <c r="V365">
        <f>Source!S217</f>
        <v>0</v>
      </c>
      <c r="W365">
        <f>Source!Q217</f>
        <v>0</v>
      </c>
      <c r="X365">
        <f>Source!R217</f>
        <v>0</v>
      </c>
      <c r="Y365">
        <f>Source!U217</f>
        <v>0</v>
      </c>
      <c r="Z365">
        <f>Source!V217</f>
        <v>0</v>
      </c>
      <c r="AA365">
        <f>Source!X217</f>
        <v>0</v>
      </c>
      <c r="AB365">
        <f>Source!Y217</f>
        <v>0</v>
      </c>
    </row>
    <row r="366" spans="1:28" ht="14.25" x14ac:dyDescent="0.2">
      <c r="C366" s="26" t="str">
        <f>Source!H217</f>
        <v>компл.</v>
      </c>
      <c r="D366" s="21"/>
      <c r="E366" s="30">
        <f>Source!AF217</f>
        <v>0</v>
      </c>
      <c r="F366" s="30">
        <f>Source!AE217</f>
        <v>0</v>
      </c>
      <c r="G366" s="28"/>
      <c r="H366" s="28"/>
      <c r="I366" s="28">
        <f>Source!R217</f>
        <v>0</v>
      </c>
      <c r="J366" s="28">
        <f>Source!AI217</f>
        <v>0</v>
      </c>
      <c r="K366" s="28">
        <f>Source!V217</f>
        <v>0</v>
      </c>
    </row>
    <row r="367" spans="1:28" ht="89.25" x14ac:dyDescent="0.2">
      <c r="C367" s="31" t="s">
        <v>245</v>
      </c>
      <c r="D367" s="31" t="str">
        <f>Source!BO217</f>
        <v>на 1 кв 2019г.письмо Минстроя России от 15.11.2018г.№45824-ДВ/09</v>
      </c>
    </row>
    <row r="368" spans="1:28" x14ac:dyDescent="0.2">
      <c r="C368" s="31" t="s">
        <v>248</v>
      </c>
      <c r="D368" s="31">
        <f>Source!BC217</f>
        <v>3.92</v>
      </c>
    </row>
    <row r="369" spans="1:33" ht="68.25" x14ac:dyDescent="0.2">
      <c r="A369" s="24" t="str">
        <f>Source!E219</f>
        <v>44</v>
      </c>
      <c r="B369" s="24" t="str">
        <f>Source!F219</f>
        <v>Комм.предлож ЗАО "КОТЛОСТРОЙ" стр. 1 П.4</v>
      </c>
      <c r="C369" s="25" t="s">
        <v>259</v>
      </c>
      <c r="D369" s="21">
        <f>Source!I219</f>
        <v>1</v>
      </c>
      <c r="E369" s="27">
        <f>Source!AB219</f>
        <v>78972.179999999993</v>
      </c>
      <c r="F369" s="27">
        <f>Source!AD219</f>
        <v>0</v>
      </c>
      <c r="G369" s="28">
        <f>Source!O219</f>
        <v>558333.31000000006</v>
      </c>
      <c r="H369" s="28">
        <f>Source!S219</f>
        <v>0</v>
      </c>
      <c r="I369" s="29">
        <f>Source!Q219</f>
        <v>0</v>
      </c>
      <c r="J369" s="29">
        <f>Source!AH219</f>
        <v>0</v>
      </c>
      <c r="K369" s="29">
        <f>Source!U219</f>
        <v>0</v>
      </c>
      <c r="T369">
        <f>Source!O219</f>
        <v>558333.31000000006</v>
      </c>
      <c r="U369">
        <f>Source!P219</f>
        <v>558333.31000000006</v>
      </c>
      <c r="V369">
        <f>Source!S219</f>
        <v>0</v>
      </c>
      <c r="W369">
        <f>Source!Q219</f>
        <v>0</v>
      </c>
      <c r="X369">
        <f>Source!R219</f>
        <v>0</v>
      </c>
      <c r="Y369">
        <f>Source!U219</f>
        <v>0</v>
      </c>
      <c r="Z369">
        <f>Source!V219</f>
        <v>0</v>
      </c>
      <c r="AA369">
        <f>Source!X219</f>
        <v>0</v>
      </c>
      <c r="AB369">
        <f>Source!Y219</f>
        <v>0</v>
      </c>
    </row>
    <row r="370" spans="1:33" ht="14.25" x14ac:dyDescent="0.2">
      <c r="C370" s="26" t="str">
        <f>Source!H219</f>
        <v>КОМП.</v>
      </c>
      <c r="D370" s="21"/>
      <c r="E370" s="30">
        <f>Source!AF219</f>
        <v>0</v>
      </c>
      <c r="F370" s="30">
        <f>Source!AE219</f>
        <v>0</v>
      </c>
      <c r="G370" s="28"/>
      <c r="H370" s="28"/>
      <c r="I370" s="28">
        <f>Source!R219</f>
        <v>0</v>
      </c>
      <c r="J370" s="28">
        <f>Source!AI219</f>
        <v>0</v>
      </c>
      <c r="K370" s="28">
        <f>Source!V219</f>
        <v>0</v>
      </c>
    </row>
    <row r="371" spans="1:33" ht="89.25" x14ac:dyDescent="0.2">
      <c r="C371" s="31" t="s">
        <v>245</v>
      </c>
      <c r="D371" s="31" t="str">
        <f>Source!BO219</f>
        <v>на 1 кв 2019г.письмо Минстроя России от 15.11.2018г.№45824-ДВ/09</v>
      </c>
    </row>
    <row r="372" spans="1:33" x14ac:dyDescent="0.2">
      <c r="C372" s="31" t="s">
        <v>248</v>
      </c>
      <c r="D372" s="31">
        <f>Source!BC219</f>
        <v>7.07</v>
      </c>
    </row>
    <row r="374" spans="1:33" ht="30" x14ac:dyDescent="0.25">
      <c r="A374" s="33"/>
      <c r="B374" s="33"/>
      <c r="C374" s="54" t="str">
        <f>CONCATENATE("Итого по разделу: ",IF(Source!G221&lt;&gt;"Новый раздел", Source!G221, ""))</f>
        <v>Итого по разделу: Материалы и оборудование не учтенные ценником</v>
      </c>
      <c r="D374" s="54"/>
      <c r="E374" s="54"/>
      <c r="F374" s="54"/>
      <c r="G374" s="34">
        <f>IF(SUM(T356:T373)=0, "-", SUM(T356:T373))</f>
        <v>1674999.95</v>
      </c>
      <c r="H374" s="34" t="str">
        <f>IF(SUM(V356:V373)=0, "-", SUM(V356:V373))</f>
        <v>-</v>
      </c>
      <c r="I374" s="35" t="str">
        <f>IF(SUM(W356:W373)=0, "-", SUM(W356:W373))</f>
        <v>-</v>
      </c>
      <c r="J374" s="34"/>
      <c r="K374" s="35" t="str">
        <f>IF(SUM(Y356:Y373)=0, "-", SUM(Y356:Y373))</f>
        <v>-</v>
      </c>
      <c r="AG374" s="36" t="str">
        <f>CONCATENATE("Итого по разделу: ",IF(Source!G221&lt;&gt;"Новый раздел", Source!G221, ""))</f>
        <v>Итого по разделу: Материалы и оборудование не учтенные ценником</v>
      </c>
    </row>
    <row r="375" spans="1:33" ht="15" x14ac:dyDescent="0.25">
      <c r="A375" s="33"/>
      <c r="B375" s="33"/>
      <c r="C375" s="33"/>
      <c r="D375" s="33"/>
      <c r="E375" s="33"/>
      <c r="F375" s="33"/>
      <c r="G375" s="34"/>
      <c r="H375" s="34"/>
      <c r="I375" s="34" t="str">
        <f>IF(SUM(X356:X373)=0, "-", SUM(X356:X373))</f>
        <v>-</v>
      </c>
      <c r="J375" s="34"/>
      <c r="K375" s="34" t="str">
        <f>IF(SUM(Z356:Z373)=0, "-", SUM(Z356:Z373))</f>
        <v>-</v>
      </c>
    </row>
    <row r="379" spans="1:33" ht="16.5" x14ac:dyDescent="0.25">
      <c r="A379" s="55" t="str">
        <f>CONCATENATE("Раздел: ",IF(Source!G250&lt;&gt;"Новый раздел", Source!G250, ""))</f>
        <v>Раздел: Прочие работы</v>
      </c>
      <c r="B379" s="55"/>
      <c r="C379" s="55"/>
      <c r="D379" s="55"/>
      <c r="E379" s="55"/>
      <c r="F379" s="55"/>
      <c r="G379" s="55"/>
      <c r="H379" s="55"/>
      <c r="I379" s="55"/>
      <c r="J379" s="55"/>
      <c r="K379" s="55"/>
    </row>
    <row r="380" spans="1:33" ht="42.75" x14ac:dyDescent="0.2">
      <c r="A380" s="24" t="str">
        <f>Source!E255</f>
        <v>45</v>
      </c>
      <c r="B380" s="24" t="str">
        <f>Source!F255</f>
        <v>46-01-005-01</v>
      </c>
      <c r="C380" s="25" t="str">
        <f>Source!G255</f>
        <v>Наращивание железобетонных фундаментов под оборудование при объеме в одном месте до 10 м3</v>
      </c>
      <c r="D380" s="21">
        <f>Source!I255</f>
        <v>10.319100000000001</v>
      </c>
      <c r="E380" s="27">
        <f>Source!AB255</f>
        <v>234.62</v>
      </c>
      <c r="F380" s="27">
        <f>Source!AD255</f>
        <v>56.86</v>
      </c>
      <c r="G380" s="28">
        <f>Source!O255</f>
        <v>17116.95</v>
      </c>
      <c r="H380" s="28">
        <f>Source!S255</f>
        <v>4815.83</v>
      </c>
      <c r="I380" s="29">
        <f>Source!Q255</f>
        <v>4148.28</v>
      </c>
      <c r="J380" s="29">
        <f>Source!AH255</f>
        <v>9.31</v>
      </c>
      <c r="K380" s="29">
        <f>Source!U255</f>
        <v>96.070821000000009</v>
      </c>
      <c r="T380">
        <f>Source!O255</f>
        <v>17116.95</v>
      </c>
      <c r="U380">
        <f>Source!P255</f>
        <v>8152.84</v>
      </c>
      <c r="V380">
        <f>Source!S255</f>
        <v>4815.83</v>
      </c>
      <c r="W380">
        <f>Source!Q255</f>
        <v>4148.28</v>
      </c>
      <c r="X380">
        <f>Source!R255</f>
        <v>423.15</v>
      </c>
      <c r="Y380">
        <f>Source!U255</f>
        <v>96.070821000000009</v>
      </c>
      <c r="Z380">
        <f>Source!V255</f>
        <v>0</v>
      </c>
      <c r="AA380">
        <f>Source!X255</f>
        <v>5186.59</v>
      </c>
      <c r="AB380">
        <f>Source!Y255</f>
        <v>3143.39</v>
      </c>
    </row>
    <row r="381" spans="1:33" ht="14.25" x14ac:dyDescent="0.2">
      <c r="C381" s="26" t="str">
        <f>Source!H255</f>
        <v>м3</v>
      </c>
      <c r="D381" s="21"/>
      <c r="E381" s="30">
        <f>Source!AF255</f>
        <v>66.010000000000005</v>
      </c>
      <c r="F381" s="30">
        <f>Source!AE255</f>
        <v>5.8</v>
      </c>
      <c r="G381" s="28"/>
      <c r="H381" s="28"/>
      <c r="I381" s="28">
        <f>Source!R255</f>
        <v>423.15</v>
      </c>
      <c r="J381" s="28">
        <f>Source!AI255</f>
        <v>0</v>
      </c>
      <c r="K381" s="28">
        <f>Source!V255</f>
        <v>0</v>
      </c>
    </row>
    <row r="382" spans="1:33" x14ac:dyDescent="0.2">
      <c r="C382" s="31" t="str">
        <f>"Объем: "&amp;Source!I255&amp;"=8,85*"&amp;"5,83*"&amp;"0,2"</f>
        <v>Объем: 10,3191=8,85*5,83*0,2</v>
      </c>
    </row>
    <row r="383" spans="1:33" ht="89.25" x14ac:dyDescent="0.2">
      <c r="C383" s="31" t="s">
        <v>245</v>
      </c>
      <c r="D383" s="31" t="str">
        <f>Source!BO255</f>
        <v>на 1 кв 2019г.письмо Минстроя России от 15.11.2018г.№45824-ДВ/09</v>
      </c>
    </row>
    <row r="384" spans="1:33" x14ac:dyDescent="0.2">
      <c r="C384" s="31" t="s">
        <v>246</v>
      </c>
      <c r="D384" s="31">
        <f>Source!BA255</f>
        <v>7.07</v>
      </c>
    </row>
    <row r="385" spans="1:28" x14ac:dyDescent="0.2">
      <c r="C385" s="31" t="s">
        <v>247</v>
      </c>
      <c r="D385" s="31">
        <f>Source!BB255</f>
        <v>7.07</v>
      </c>
    </row>
    <row r="386" spans="1:28" x14ac:dyDescent="0.2">
      <c r="C386" s="31" t="s">
        <v>248</v>
      </c>
      <c r="D386" s="31">
        <f>Source!BC255</f>
        <v>7.07</v>
      </c>
    </row>
    <row r="387" spans="1:28" x14ac:dyDescent="0.2">
      <c r="C387" s="31" t="s">
        <v>249</v>
      </c>
      <c r="D387" s="31">
        <f>Source!BS255</f>
        <v>7.07</v>
      </c>
    </row>
    <row r="388" spans="1:28" ht="28.5" x14ac:dyDescent="0.2">
      <c r="A388" s="24" t="str">
        <f>Source!E257</f>
        <v>46</v>
      </c>
      <c r="B388" s="24" t="str">
        <f>Source!F257</f>
        <v>04.1.02.05-0007</v>
      </c>
      <c r="C388" s="25" t="str">
        <f>Source!G257</f>
        <v>Бетон тяжелый, класс В20 (М250)</v>
      </c>
      <c r="D388" s="21">
        <f>Source!I257</f>
        <v>10.525482</v>
      </c>
      <c r="E388" s="27">
        <f>Source!AB257</f>
        <v>718.23</v>
      </c>
      <c r="F388" s="27">
        <f>Source!AD257</f>
        <v>0</v>
      </c>
      <c r="G388" s="28">
        <f>Source!O257</f>
        <v>53447.199999999997</v>
      </c>
      <c r="H388" s="28">
        <f>Source!S257</f>
        <v>0</v>
      </c>
      <c r="I388" s="29">
        <f>Source!Q257</f>
        <v>0</v>
      </c>
      <c r="J388" s="29">
        <f>Source!AH257</f>
        <v>0</v>
      </c>
      <c r="K388" s="29">
        <f>Source!U257</f>
        <v>0</v>
      </c>
      <c r="T388">
        <f>Source!O257</f>
        <v>53447.199999999997</v>
      </c>
      <c r="U388">
        <f>Source!P257</f>
        <v>53447.199999999997</v>
      </c>
      <c r="V388">
        <f>Source!S257</f>
        <v>0</v>
      </c>
      <c r="W388">
        <f>Source!Q257</f>
        <v>0</v>
      </c>
      <c r="X388">
        <f>Source!R257</f>
        <v>0</v>
      </c>
      <c r="Y388">
        <f>Source!U257</f>
        <v>0</v>
      </c>
      <c r="Z388">
        <f>Source!V257</f>
        <v>0</v>
      </c>
      <c r="AA388">
        <f>Source!X257</f>
        <v>0</v>
      </c>
      <c r="AB388">
        <f>Source!Y257</f>
        <v>0</v>
      </c>
    </row>
    <row r="389" spans="1:28" ht="14.25" x14ac:dyDescent="0.2">
      <c r="C389" s="26" t="str">
        <f>Source!H257</f>
        <v>м3</v>
      </c>
      <c r="D389" s="21"/>
      <c r="E389" s="30">
        <f>Source!AF257</f>
        <v>0</v>
      </c>
      <c r="F389" s="30">
        <f>Source!AE257</f>
        <v>0</v>
      </c>
      <c r="G389" s="28"/>
      <c r="H389" s="28"/>
      <c r="I389" s="28">
        <f>Source!R257</f>
        <v>0</v>
      </c>
      <c r="J389" s="28">
        <f>Source!AI257</f>
        <v>0</v>
      </c>
      <c r="K389" s="28">
        <f>Source!V257</f>
        <v>0</v>
      </c>
    </row>
    <row r="390" spans="1:28" ht="89.25" x14ac:dyDescent="0.2">
      <c r="C390" s="31" t="s">
        <v>245</v>
      </c>
      <c r="D390" s="31" t="str">
        <f>Source!BO257</f>
        <v>на 1 кв 2019г.письмо Минстроя России от 15.11.2018г.№45824-ДВ/09</v>
      </c>
    </row>
    <row r="391" spans="1:28" x14ac:dyDescent="0.2">
      <c r="C391" s="31" t="s">
        <v>248</v>
      </c>
      <c r="D391" s="31">
        <f>Source!BC257</f>
        <v>7.07</v>
      </c>
    </row>
    <row r="392" spans="1:28" ht="57" x14ac:dyDescent="0.2">
      <c r="A392" s="24" t="str">
        <f>Source!E259</f>
        <v>47</v>
      </c>
      <c r="B392" s="24" t="str">
        <f>Source!F259</f>
        <v>08.4.02.03-0021</v>
      </c>
      <c r="C392" s="25" t="str">
        <f>Source!G259</f>
        <v>Каркасы и сетки арматурные плоские, собранные и сваренные (связанные) в арматурные изделия, класс BP-I, диаметр 4 мм</v>
      </c>
      <c r="D392" s="21">
        <f>Source!I259</f>
        <v>0.11</v>
      </c>
      <c r="E392" s="27">
        <f>Source!AB259</f>
        <v>8817.17</v>
      </c>
      <c r="F392" s="27">
        <f>Source!AD259</f>
        <v>0</v>
      </c>
      <c r="G392" s="28">
        <f>Source!O259</f>
        <v>6857.11</v>
      </c>
      <c r="H392" s="28">
        <f>Source!S259</f>
        <v>0</v>
      </c>
      <c r="I392" s="29">
        <f>Source!Q259</f>
        <v>0</v>
      </c>
      <c r="J392" s="29">
        <f>Source!AH259</f>
        <v>0</v>
      </c>
      <c r="K392" s="29">
        <f>Source!U259</f>
        <v>0</v>
      </c>
      <c r="T392">
        <f>Source!O259</f>
        <v>6857.11</v>
      </c>
      <c r="U392">
        <f>Source!P259</f>
        <v>6857.11</v>
      </c>
      <c r="V392">
        <f>Source!S259</f>
        <v>0</v>
      </c>
      <c r="W392">
        <f>Source!Q259</f>
        <v>0</v>
      </c>
      <c r="X392">
        <f>Source!R259</f>
        <v>0</v>
      </c>
      <c r="Y392">
        <f>Source!U259</f>
        <v>0</v>
      </c>
      <c r="Z392">
        <f>Source!V259</f>
        <v>0</v>
      </c>
      <c r="AA392">
        <f>Source!X259</f>
        <v>0</v>
      </c>
      <c r="AB392">
        <f>Source!Y259</f>
        <v>0</v>
      </c>
    </row>
    <row r="393" spans="1:28" ht="14.25" x14ac:dyDescent="0.2">
      <c r="C393" s="26" t="str">
        <f>Source!H259</f>
        <v>т</v>
      </c>
      <c r="D393" s="21"/>
      <c r="E393" s="30">
        <f>Source!AF259</f>
        <v>0</v>
      </c>
      <c r="F393" s="30">
        <f>Source!AE259</f>
        <v>0</v>
      </c>
      <c r="G393" s="28"/>
      <c r="H393" s="28"/>
      <c r="I393" s="28">
        <f>Source!R259</f>
        <v>0</v>
      </c>
      <c r="J393" s="28">
        <f>Source!AI259</f>
        <v>0</v>
      </c>
      <c r="K393" s="28">
        <f>Source!V259</f>
        <v>0</v>
      </c>
    </row>
    <row r="394" spans="1:28" ht="89.25" x14ac:dyDescent="0.2">
      <c r="C394" s="31" t="s">
        <v>245</v>
      </c>
      <c r="D394" s="31" t="str">
        <f>Source!BO259</f>
        <v>на 1 кв 2019г.письмо Минстроя России от 15.11.2018г.№45824-ДВ/09</v>
      </c>
    </row>
    <row r="395" spans="1:28" x14ac:dyDescent="0.2">
      <c r="C395" s="31" t="s">
        <v>248</v>
      </c>
      <c r="D395" s="31">
        <f>Source!BC259</f>
        <v>7.07</v>
      </c>
    </row>
    <row r="396" spans="1:28" ht="57" x14ac:dyDescent="0.2">
      <c r="A396" s="24" t="str">
        <f>Source!E261</f>
        <v>48</v>
      </c>
      <c r="B396" s="24" t="str">
        <f>Source!F261</f>
        <v>15-04-030-03</v>
      </c>
      <c r="C396" s="25" t="str">
        <f>Source!G261</f>
        <v>Масляная окраска металлических поверхностей стальных балок, труб диаметром более 50 мм и т.п., количество окрасок 2</v>
      </c>
      <c r="D396" s="21">
        <f>Source!I261</f>
        <v>0.62519999999999998</v>
      </c>
      <c r="E396" s="27">
        <f>Source!AB261</f>
        <v>396.58</v>
      </c>
      <c r="F396" s="27">
        <f>Source!AD261</f>
        <v>2.9</v>
      </c>
      <c r="G396" s="28">
        <f>Source!O261</f>
        <v>1752.95</v>
      </c>
      <c r="H396" s="28">
        <f>Source!S261</f>
        <v>1419.18</v>
      </c>
      <c r="I396" s="29">
        <f>Source!Q261</f>
        <v>12.82</v>
      </c>
      <c r="J396" s="29">
        <f>Source!AH261</f>
        <v>40.590000000000003</v>
      </c>
      <c r="K396" s="29">
        <f>Source!U261</f>
        <v>25.376868000000002</v>
      </c>
      <c r="T396">
        <f>Source!O261</f>
        <v>1752.95</v>
      </c>
      <c r="U396">
        <f>Source!P261</f>
        <v>320.95</v>
      </c>
      <c r="V396">
        <f>Source!S261</f>
        <v>1419.18</v>
      </c>
      <c r="W396">
        <f>Source!Q261</f>
        <v>12.82</v>
      </c>
      <c r="X396">
        <f>Source!R261</f>
        <v>1.86</v>
      </c>
      <c r="Y396">
        <f>Source!U261</f>
        <v>25.376868000000002</v>
      </c>
      <c r="Z396">
        <f>Source!V261</f>
        <v>0</v>
      </c>
      <c r="AA396">
        <f>Source!X261</f>
        <v>1349.99</v>
      </c>
      <c r="AB396">
        <f>Source!Y261</f>
        <v>667.89</v>
      </c>
    </row>
    <row r="397" spans="1:28" ht="14.25" x14ac:dyDescent="0.2">
      <c r="C397" s="26" t="str">
        <f>Source!H261</f>
        <v>100 м2</v>
      </c>
      <c r="D397" s="21"/>
      <c r="E397" s="30">
        <f>Source!AF261</f>
        <v>321.07</v>
      </c>
      <c r="F397" s="30">
        <f>Source!AE261</f>
        <v>0.42</v>
      </c>
      <c r="G397" s="28"/>
      <c r="H397" s="28"/>
      <c r="I397" s="28">
        <f>Source!R261</f>
        <v>1.86</v>
      </c>
      <c r="J397" s="28">
        <f>Source!AI261</f>
        <v>0</v>
      </c>
      <c r="K397" s="28">
        <f>Source!V261</f>
        <v>0</v>
      </c>
    </row>
    <row r="398" spans="1:28" x14ac:dyDescent="0.2">
      <c r="C398" s="31" t="str">
        <f>"Объем: "&amp;Source!I261&amp;"=(1,2*"&amp;"52,1)/"&amp;"100"</f>
        <v>Объем: 0,6252=(1,2*52,1)/100</v>
      </c>
    </row>
    <row r="399" spans="1:28" ht="89.25" x14ac:dyDescent="0.2">
      <c r="C399" s="31" t="s">
        <v>245</v>
      </c>
      <c r="D399" s="31" t="str">
        <f>Source!BO261</f>
        <v>на 1 кв 2019г.письмо Минстроя России от 15.11.2018г.№45824-ДВ/09</v>
      </c>
    </row>
    <row r="400" spans="1:28" x14ac:dyDescent="0.2">
      <c r="C400" s="31" t="s">
        <v>246</v>
      </c>
      <c r="D400" s="31">
        <f>Source!BA261</f>
        <v>7.07</v>
      </c>
    </row>
    <row r="401" spans="1:33" x14ac:dyDescent="0.2">
      <c r="C401" s="31" t="s">
        <v>247</v>
      </c>
      <c r="D401" s="31">
        <f>Source!BB261</f>
        <v>7.07</v>
      </c>
    </row>
    <row r="402" spans="1:33" x14ac:dyDescent="0.2">
      <c r="C402" s="31" t="s">
        <v>248</v>
      </c>
      <c r="D402" s="31">
        <f>Source!BC261</f>
        <v>7.07</v>
      </c>
    </row>
    <row r="403" spans="1:33" x14ac:dyDescent="0.2">
      <c r="C403" s="31" t="s">
        <v>249</v>
      </c>
      <c r="D403" s="31">
        <f>Source!BS261</f>
        <v>7.07</v>
      </c>
    </row>
    <row r="404" spans="1:33" ht="28.5" x14ac:dyDescent="0.2">
      <c r="A404" s="24" t="str">
        <f>Source!E263</f>
        <v>49</v>
      </c>
      <c r="B404" s="24" t="str">
        <f>Source!F263</f>
        <v>14.4.04.08-0002</v>
      </c>
      <c r="C404" s="25" t="str">
        <f>Source!G263</f>
        <v>Эмаль ПФ-115 БИО различных цветов</v>
      </c>
      <c r="D404" s="21">
        <f>Source!I263</f>
        <v>1.538E-2</v>
      </c>
      <c r="E404" s="27">
        <f>Source!AB263</f>
        <v>34375.18</v>
      </c>
      <c r="F404" s="27">
        <f>Source!AD263</f>
        <v>0</v>
      </c>
      <c r="G404" s="28">
        <f>Source!O263</f>
        <v>3737.84</v>
      </c>
      <c r="H404" s="28">
        <f>Source!S263</f>
        <v>0</v>
      </c>
      <c r="I404" s="29">
        <f>Source!Q263</f>
        <v>0</v>
      </c>
      <c r="J404" s="29">
        <f>Source!AH263</f>
        <v>0</v>
      </c>
      <c r="K404" s="29">
        <f>Source!U263</f>
        <v>0</v>
      </c>
      <c r="T404">
        <f>Source!O263</f>
        <v>3737.84</v>
      </c>
      <c r="U404">
        <f>Source!P263</f>
        <v>3737.84</v>
      </c>
      <c r="V404">
        <f>Source!S263</f>
        <v>0</v>
      </c>
      <c r="W404">
        <f>Source!Q263</f>
        <v>0</v>
      </c>
      <c r="X404">
        <f>Source!R263</f>
        <v>0</v>
      </c>
      <c r="Y404">
        <f>Source!U263</f>
        <v>0</v>
      </c>
      <c r="Z404">
        <f>Source!V263</f>
        <v>0</v>
      </c>
      <c r="AA404">
        <f>Source!X263</f>
        <v>0</v>
      </c>
      <c r="AB404">
        <f>Source!Y263</f>
        <v>0</v>
      </c>
    </row>
    <row r="405" spans="1:33" ht="14.25" x14ac:dyDescent="0.2">
      <c r="C405" s="26" t="str">
        <f>Source!H263</f>
        <v>т</v>
      </c>
      <c r="D405" s="21"/>
      <c r="E405" s="30">
        <f>Source!AF263</f>
        <v>0</v>
      </c>
      <c r="F405" s="30">
        <f>Source!AE263</f>
        <v>0</v>
      </c>
      <c r="G405" s="28"/>
      <c r="H405" s="28"/>
      <c r="I405" s="28">
        <f>Source!R263</f>
        <v>0</v>
      </c>
      <c r="J405" s="28">
        <f>Source!AI263</f>
        <v>0</v>
      </c>
      <c r="K405" s="28">
        <f>Source!V263</f>
        <v>0</v>
      </c>
    </row>
    <row r="406" spans="1:33" ht="89.25" x14ac:dyDescent="0.2">
      <c r="C406" s="31" t="s">
        <v>245</v>
      </c>
      <c r="D406" s="31" t="str">
        <f>Source!BO263</f>
        <v>на 1 кв 2019г.письмо Минстроя России от 15.11.2018г.№45824-ДВ/09</v>
      </c>
    </row>
    <row r="407" spans="1:33" x14ac:dyDescent="0.2">
      <c r="C407" s="31" t="s">
        <v>248</v>
      </c>
      <c r="D407" s="31">
        <f>Source!BC263</f>
        <v>7.07</v>
      </c>
    </row>
    <row r="409" spans="1:33" ht="15" x14ac:dyDescent="0.25">
      <c r="A409" s="33"/>
      <c r="B409" s="33"/>
      <c r="C409" s="54" t="str">
        <f>CONCATENATE("Итого по разделу: ",IF(Source!G265&lt;&gt;"Новый раздел", Source!G265, ""))</f>
        <v>Итого по разделу: Прочие работы</v>
      </c>
      <c r="D409" s="54"/>
      <c r="E409" s="54"/>
      <c r="F409" s="54"/>
      <c r="G409" s="34">
        <f>IF(SUM(T379:T408)=0, "-", SUM(T379:T408))</f>
        <v>82912.049999999988</v>
      </c>
      <c r="H409" s="34">
        <f>IF(SUM(V379:V408)=0, "-", SUM(V379:V408))</f>
        <v>6235.01</v>
      </c>
      <c r="I409" s="35">
        <f>IF(SUM(W379:W408)=0, "-", SUM(W379:W408))</f>
        <v>4161.0999999999995</v>
      </c>
      <c r="J409" s="34"/>
      <c r="K409" s="35">
        <f>IF(SUM(Y379:Y408)=0, "-", SUM(Y379:Y408))</f>
        <v>121.44768900000001</v>
      </c>
    </row>
    <row r="410" spans="1:33" ht="15" x14ac:dyDescent="0.25">
      <c r="A410" s="33"/>
      <c r="B410" s="33"/>
      <c r="C410" s="33"/>
      <c r="D410" s="33"/>
      <c r="E410" s="33"/>
      <c r="F410" s="33"/>
      <c r="G410" s="34"/>
      <c r="H410" s="34"/>
      <c r="I410" s="34">
        <f>IF(SUM(X379:X408)=0, "-", SUM(X379:X408))</f>
        <v>425.01</v>
      </c>
      <c r="J410" s="34"/>
      <c r="K410" s="34" t="str">
        <f>IF(SUM(Z379:Z408)=0, "-", SUM(Z379:Z408))</f>
        <v>-</v>
      </c>
    </row>
    <row r="414" spans="1:33" ht="45" x14ac:dyDescent="0.25">
      <c r="A414" s="33"/>
      <c r="B414" s="33"/>
      <c r="C414" s="54" t="str">
        <f>CONCATENATE("Итого по локальной смете: ",IF(Source!G294&lt;&gt;"Новая локальная смета", Source!G294, ""))</f>
        <v>Итого по локальной смете: Капитальный ремонт котла ДКВР -10-13, заводской №8466  в котельной по адресу: ул. Лесная,1 г. Алушта , Республика Крым</v>
      </c>
      <c r="D414" s="54"/>
      <c r="E414" s="54"/>
      <c r="F414" s="54"/>
      <c r="G414" s="34">
        <f>IF(SUM(T21:T413)=0, "-", SUM(T21:T413))</f>
        <v>4887051.0199999996</v>
      </c>
      <c r="H414" s="34">
        <f>IF(SUM(V21:V413)=0, "-", SUM(V21:V413))</f>
        <v>365970.41</v>
      </c>
      <c r="I414" s="35">
        <f>IF(SUM(W21:W413)=0, "-", SUM(W21:W413))</f>
        <v>731698.9700000002</v>
      </c>
      <c r="J414" s="34"/>
      <c r="K414" s="35">
        <f>IF(SUM(Y21:Y413)=0, "-", SUM(Y21:Y413))</f>
        <v>6044.3557290000008</v>
      </c>
      <c r="AG414" s="36" t="str">
        <f>CONCATENATE("Итого по локальной смете: ",IF(Source!G294&lt;&gt;"Новая локальная смета", Source!G294, ""))</f>
        <v>Итого по локальной смете: Капитальный ремонт котла ДКВР -10-13, заводской №8466  в котельной по адресу: ул. Лесная,1 г. Алушта , Республика Крым</v>
      </c>
    </row>
    <row r="415" spans="1:33" ht="15" x14ac:dyDescent="0.25">
      <c r="A415" s="33"/>
      <c r="B415" s="33"/>
      <c r="C415" s="33"/>
      <c r="D415" s="33"/>
      <c r="E415" s="33"/>
      <c r="F415" s="33"/>
      <c r="G415" s="34"/>
      <c r="H415" s="34"/>
      <c r="I415" s="34">
        <f>IF(SUM(X21:X413)=0, "-", SUM(X21:X413))</f>
        <v>46600.13</v>
      </c>
      <c r="J415" s="34"/>
      <c r="K415" s="34" t="str">
        <f>IF(SUM(Z21:Z413)=0, "-", SUM(Z21:Z413))</f>
        <v>-</v>
      </c>
    </row>
    <row r="420" spans="1:11" ht="14.25" x14ac:dyDescent="0.2">
      <c r="A420" s="52" t="s">
        <v>260</v>
      </c>
      <c r="B420" s="52"/>
      <c r="C420" s="19" t="s">
        <v>325</v>
      </c>
      <c r="D420" s="37"/>
      <c r="E420" s="37"/>
      <c r="F420" s="37"/>
      <c r="G420" s="37"/>
      <c r="H420" s="37"/>
      <c r="I420" s="18" t="s">
        <v>432</v>
      </c>
      <c r="J420" s="12"/>
      <c r="K420" s="12"/>
    </row>
    <row r="421" spans="1:11" ht="14.25" x14ac:dyDescent="0.2">
      <c r="A421" s="12"/>
      <c r="B421" s="12"/>
      <c r="C421" s="53" t="s">
        <v>261</v>
      </c>
      <c r="D421" s="53"/>
      <c r="E421" s="53"/>
      <c r="F421" s="53"/>
      <c r="G421" s="53"/>
      <c r="H421" s="53"/>
      <c r="I421" s="12"/>
      <c r="J421" s="12"/>
      <c r="K421" s="12"/>
    </row>
    <row r="422" spans="1:11" ht="14.25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1:11" ht="14.25" x14ac:dyDescent="0.2">
      <c r="A423" s="52" t="s">
        <v>262</v>
      </c>
      <c r="B423" s="52"/>
      <c r="C423" s="19" t="s">
        <v>326</v>
      </c>
      <c r="D423" s="37"/>
      <c r="E423" s="37"/>
      <c r="F423" s="37"/>
      <c r="G423" s="37"/>
      <c r="H423" s="37"/>
      <c r="I423" s="18" t="s">
        <v>327</v>
      </c>
      <c r="J423" s="12"/>
      <c r="K423" s="12"/>
    </row>
    <row r="424" spans="1:11" ht="14.25" x14ac:dyDescent="0.2">
      <c r="A424" s="12"/>
      <c r="B424" s="12"/>
      <c r="C424" s="53" t="s">
        <v>261</v>
      </c>
      <c r="D424" s="53"/>
      <c r="E424" s="53"/>
      <c r="F424" s="53"/>
      <c r="G424" s="53"/>
      <c r="H424" s="53"/>
      <c r="I424" s="12"/>
      <c r="J424" s="12"/>
      <c r="K424" s="12"/>
    </row>
  </sheetData>
  <mergeCells count="88">
    <mergeCell ref="A3:B3"/>
    <mergeCell ref="C3:K3"/>
    <mergeCell ref="A5:K5"/>
    <mergeCell ref="A6:K6"/>
    <mergeCell ref="A8:B8"/>
    <mergeCell ref="C8:K8"/>
    <mergeCell ref="D15:D19"/>
    <mergeCell ref="I18:I19"/>
    <mergeCell ref="A10:K10"/>
    <mergeCell ref="A12:E14"/>
    <mergeCell ref="F12:H12"/>
    <mergeCell ref="I12:J12"/>
    <mergeCell ref="F13:H13"/>
    <mergeCell ref="I13:J13"/>
    <mergeCell ref="F14:H14"/>
    <mergeCell ref="I14:J14"/>
    <mergeCell ref="J18:K18"/>
    <mergeCell ref="B22:J22"/>
    <mergeCell ref="A24:K24"/>
    <mergeCell ref="E15:F15"/>
    <mergeCell ref="G15:I15"/>
    <mergeCell ref="J15:K17"/>
    <mergeCell ref="E16:E17"/>
    <mergeCell ref="F16:F17"/>
    <mergeCell ref="G16:G19"/>
    <mergeCell ref="H16:H19"/>
    <mergeCell ref="I16:I17"/>
    <mergeCell ref="E18:E19"/>
    <mergeCell ref="F18:F19"/>
    <mergeCell ref="A15:A19"/>
    <mergeCell ref="B15:B19"/>
    <mergeCell ref="C15:C19"/>
    <mergeCell ref="D75:K75"/>
    <mergeCell ref="D55:K55"/>
    <mergeCell ref="D56:K56"/>
    <mergeCell ref="D57:K57"/>
    <mergeCell ref="D58:K58"/>
    <mergeCell ref="D59:K59"/>
    <mergeCell ref="D60:K60"/>
    <mergeCell ref="D70:K70"/>
    <mergeCell ref="D71:K71"/>
    <mergeCell ref="D72:K72"/>
    <mergeCell ref="D73:K73"/>
    <mergeCell ref="D74:K74"/>
    <mergeCell ref="D103:K103"/>
    <mergeCell ref="D84:K84"/>
    <mergeCell ref="D85:K85"/>
    <mergeCell ref="D86:K86"/>
    <mergeCell ref="D87:K87"/>
    <mergeCell ref="D88:K88"/>
    <mergeCell ref="D89:K89"/>
    <mergeCell ref="D98:K98"/>
    <mergeCell ref="D99:K99"/>
    <mergeCell ref="D100:K100"/>
    <mergeCell ref="D101:K101"/>
    <mergeCell ref="D102:K102"/>
    <mergeCell ref="D131:K131"/>
    <mergeCell ref="D112:K112"/>
    <mergeCell ref="D113:K113"/>
    <mergeCell ref="D114:K114"/>
    <mergeCell ref="D115:K115"/>
    <mergeCell ref="D116:K116"/>
    <mergeCell ref="D117:K117"/>
    <mergeCell ref="D126:K126"/>
    <mergeCell ref="D127:K127"/>
    <mergeCell ref="D128:K128"/>
    <mergeCell ref="D129:K129"/>
    <mergeCell ref="D130:K130"/>
    <mergeCell ref="A356:K356"/>
    <mergeCell ref="D141:K141"/>
    <mergeCell ref="D142:K142"/>
    <mergeCell ref="D143:K143"/>
    <mergeCell ref="D144:K144"/>
    <mergeCell ref="D145:K145"/>
    <mergeCell ref="D146:K146"/>
    <mergeCell ref="C148:F148"/>
    <mergeCell ref="A153:K153"/>
    <mergeCell ref="C209:F209"/>
    <mergeCell ref="A214:K214"/>
    <mergeCell ref="C351:F351"/>
    <mergeCell ref="A423:B423"/>
    <mergeCell ref="C424:H424"/>
    <mergeCell ref="C374:F374"/>
    <mergeCell ref="A379:K379"/>
    <mergeCell ref="C409:F409"/>
    <mergeCell ref="C414:F414"/>
    <mergeCell ref="A420:B420"/>
    <mergeCell ref="C421:H421"/>
  </mergeCells>
  <phoneticPr fontId="26" type="noConversion"/>
  <pageMargins left="0.4" right="0.2" top="0.2" bottom="0.4" header="0.2" footer="0.2"/>
  <pageSetup paperSize="9" scale="87" fitToHeight="0" orientation="landscape" verticalDpi="0" r:id="rId1"/>
  <headerFooter alignWithMargins="0">
    <oddHeader>&amp;L&amp;8</oddHeader>
    <oddFooter>&amp;R&amp;P</oddFooter>
  </headerFooter>
  <rowBreaks count="1" manualBreakCount="1">
    <brk id="4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2"/>
  <sheetViews>
    <sheetView workbookViewId="0"/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  <col min="31" max="31" width="129.7109375" customWidth="1"/>
  </cols>
  <sheetData>
    <row r="1" spans="1:5" x14ac:dyDescent="0.2">
      <c r="A1" s="11" t="str">
        <f>Source!B1</f>
        <v>Smeta.RU  (495) 974-1589</v>
      </c>
    </row>
    <row r="2" spans="1:5" ht="14.25" x14ac:dyDescent="0.2">
      <c r="C2" s="12"/>
      <c r="D2" s="12"/>
    </row>
    <row r="3" spans="1:5" ht="15" x14ac:dyDescent="0.25">
      <c r="C3" s="12"/>
      <c r="D3" s="33" t="s">
        <v>263</v>
      </c>
    </row>
    <row r="4" spans="1:5" ht="15" x14ac:dyDescent="0.25">
      <c r="C4" s="33"/>
      <c r="D4" s="33"/>
    </row>
    <row r="5" spans="1:5" ht="15" x14ac:dyDescent="0.25">
      <c r="C5" s="75" t="s">
        <v>264</v>
      </c>
      <c r="D5" s="75"/>
    </row>
    <row r="6" spans="1:5" ht="15" x14ac:dyDescent="0.25">
      <c r="C6" s="38"/>
      <c r="D6" s="38"/>
    </row>
    <row r="7" spans="1:5" ht="15" x14ac:dyDescent="0.25">
      <c r="C7" s="75" t="s">
        <v>264</v>
      </c>
      <c r="D7" s="75"/>
    </row>
    <row r="8" spans="1:5" ht="15" x14ac:dyDescent="0.25">
      <c r="C8" s="38"/>
      <c r="D8" s="38"/>
    </row>
    <row r="9" spans="1:5" ht="15" x14ac:dyDescent="0.25">
      <c r="C9" s="33" t="s">
        <v>265</v>
      </c>
      <c r="D9" s="12"/>
    </row>
    <row r="10" spans="1:5" ht="14.25" x14ac:dyDescent="0.2">
      <c r="A10" s="12"/>
      <c r="B10" s="12"/>
      <c r="C10" s="12"/>
      <c r="D10" s="12"/>
      <c r="E10" s="12"/>
    </row>
    <row r="11" spans="1:5" ht="15.75" x14ac:dyDescent="0.25">
      <c r="A11" s="76" t="str">
        <f>CONCATENATE("Дефектный акт ", IF(Source!AN15&lt;&gt;"", Source!AN15," "))</f>
        <v xml:space="preserve">Дефектный акт  </v>
      </c>
      <c r="B11" s="76"/>
      <c r="C11" s="76"/>
      <c r="D11" s="76"/>
      <c r="E11" s="12"/>
    </row>
    <row r="12" spans="1:5" ht="15" x14ac:dyDescent="0.25">
      <c r="A12" s="77" t="str">
        <f>CONCATENATE("На капитальный ремонт ", Source!F12)</f>
        <v>На капитальный ремонт 02-01-01_</v>
      </c>
      <c r="B12" s="77"/>
      <c r="C12" s="77"/>
      <c r="D12" s="77"/>
      <c r="E12" s="12"/>
    </row>
    <row r="13" spans="1:5" ht="14.25" x14ac:dyDescent="0.2">
      <c r="A13" s="12"/>
      <c r="B13" s="12"/>
      <c r="C13" s="12"/>
      <c r="D13" s="12"/>
      <c r="E13" s="12"/>
    </row>
    <row r="14" spans="1:5" ht="15" x14ac:dyDescent="0.2">
      <c r="A14" s="12"/>
      <c r="B14" s="39" t="s">
        <v>266</v>
      </c>
      <c r="C14" s="12"/>
      <c r="D14" s="12"/>
      <c r="E14" s="12"/>
    </row>
    <row r="15" spans="1:5" ht="15" x14ac:dyDescent="0.2">
      <c r="A15" s="12"/>
      <c r="B15" s="39" t="s">
        <v>267</v>
      </c>
      <c r="C15" s="12"/>
      <c r="D15" s="12"/>
      <c r="E15" s="12"/>
    </row>
    <row r="16" spans="1:5" ht="15" x14ac:dyDescent="0.2">
      <c r="A16" s="12"/>
      <c r="B16" s="39" t="s">
        <v>268</v>
      </c>
      <c r="C16" s="12"/>
      <c r="D16" s="12"/>
      <c r="E16" s="12"/>
    </row>
    <row r="17" spans="1:31" ht="28.5" x14ac:dyDescent="0.2">
      <c r="A17" s="20" t="s">
        <v>230</v>
      </c>
      <c r="B17" s="20" t="s">
        <v>269</v>
      </c>
      <c r="C17" s="20" t="s">
        <v>270</v>
      </c>
      <c r="D17" s="20" t="s">
        <v>271</v>
      </c>
      <c r="E17" s="40" t="s">
        <v>272</v>
      </c>
    </row>
    <row r="18" spans="1:31" ht="14.25" x14ac:dyDescent="0.2">
      <c r="A18" s="41">
        <v>1</v>
      </c>
      <c r="B18" s="41">
        <v>2</v>
      </c>
      <c r="C18" s="41">
        <v>3</v>
      </c>
      <c r="D18" s="41">
        <v>4</v>
      </c>
      <c r="E18" s="42">
        <v>5</v>
      </c>
    </row>
    <row r="19" spans="1:31" ht="33" x14ac:dyDescent="0.25">
      <c r="A19" s="74" t="str">
        <f>CONCATENATE("Локальная смета: ", Source!G20)</f>
        <v>Локальная смета: Капитальный ремонт котла ДКВР -10-13, заводской №8466  в котельной по адресу: ул. Лесная,1 г. Алушта , Республика Крым</v>
      </c>
      <c r="B19" s="74"/>
      <c r="C19" s="74"/>
      <c r="D19" s="74"/>
      <c r="E19" s="74"/>
      <c r="AE19" s="43" t="str">
        <f>CONCATENATE("Локальная смета: ", Source!G20)</f>
        <v>Локальная смета: Капитальный ремонт котла ДКВР -10-13, заводской №8466  в котельной по адресу: ул. Лесная,1 г. Алушта , Республика Крым</v>
      </c>
    </row>
    <row r="20" spans="1:31" ht="16.5" x14ac:dyDescent="0.25">
      <c r="A20" s="74" t="str">
        <f>CONCATENATE("Раздел: ", Source!G26)</f>
        <v>Раздел: Демонтаж обмуровки</v>
      </c>
      <c r="B20" s="74"/>
      <c r="C20" s="74"/>
      <c r="D20" s="74"/>
      <c r="E20" s="74"/>
    </row>
    <row r="21" spans="1:31" ht="14.25" x14ac:dyDescent="0.2">
      <c r="A21" s="44">
        <v>1</v>
      </c>
      <c r="B21" s="45" t="str">
        <f>Source!G30</f>
        <v>Разборка кладки нормальной из глиняного обыкновенного кирпича</v>
      </c>
      <c r="C21" s="46" t="str">
        <f>Source!H30</f>
        <v>м3</v>
      </c>
      <c r="D21" s="47">
        <f>Source!I30</f>
        <v>35.4</v>
      </c>
      <c r="E21" s="44"/>
    </row>
    <row r="22" spans="1:31" ht="14.25" x14ac:dyDescent="0.2">
      <c r="A22" s="44">
        <v>2</v>
      </c>
      <c r="B22" s="45" t="str">
        <f>Source!G32</f>
        <v>Разборка кладки из огнеупорных изделий неошлаковавшейся</v>
      </c>
      <c r="C22" s="46" t="str">
        <f>Source!H32</f>
        <v>м3</v>
      </c>
      <c r="D22" s="47">
        <f>Source!I32</f>
        <v>18.7</v>
      </c>
      <c r="E22" s="44"/>
    </row>
    <row r="23" spans="1:31" ht="14.25" x14ac:dyDescent="0.2">
      <c r="A23" s="44">
        <v>3</v>
      </c>
      <c r="B23" s="45" t="str">
        <f>Source!G34</f>
        <v>Разборка кладки из огнеупорных изделий ошлаковавшейся</v>
      </c>
      <c r="C23" s="46" t="str">
        <f>Source!H34</f>
        <v>м3</v>
      </c>
      <c r="D23" s="47">
        <f>Source!I34</f>
        <v>2</v>
      </c>
      <c r="E23" s="44"/>
    </row>
    <row r="24" spans="1:31" ht="14.25" x14ac:dyDescent="0.2">
      <c r="A24" s="44">
        <v>4</v>
      </c>
      <c r="B24" s="45" t="str">
        <f>Source!G36</f>
        <v>Изоляция кладки печей, котлов, трубопроводов асбестовым картоном</v>
      </c>
      <c r="C24" s="46" t="str">
        <f>Source!H36</f>
        <v>100 кг</v>
      </c>
      <c r="D24" s="47">
        <f>Source!I36</f>
        <v>1.2</v>
      </c>
      <c r="E24" s="44"/>
    </row>
    <row r="25" spans="1:31" ht="14.25" x14ac:dyDescent="0.2">
      <c r="A25" s="44">
        <v>5</v>
      </c>
      <c r="B25" s="45" t="str">
        <f>Source!G38</f>
        <v>Изоляция кладки печей, котлов, трубопроводов асбестовым шнуром</v>
      </c>
      <c r="C25" s="46" t="str">
        <f>Source!H38</f>
        <v>100 кг</v>
      </c>
      <c r="D25" s="47">
        <f>Source!I38</f>
        <v>0.32</v>
      </c>
      <c r="E25" s="44"/>
    </row>
    <row r="26" spans="1:31" ht="57" x14ac:dyDescent="0.2">
      <c r="A26" s="44">
        <v>6</v>
      </c>
      <c r="B26" s="45" t="str">
        <f>Source!G40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26" s="46" t="str">
        <f>Source!H40</f>
        <v>т</v>
      </c>
      <c r="D26" s="47">
        <f>Source!I40</f>
        <v>1.5</v>
      </c>
      <c r="E26" s="44"/>
    </row>
    <row r="27" spans="1:31" ht="42.75" x14ac:dyDescent="0.2">
      <c r="A27" s="44">
        <v>7</v>
      </c>
      <c r="B27" s="45" t="str">
        <f>Source!G42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C27" s="46" t="str">
        <f>Source!H42</f>
        <v>т</v>
      </c>
      <c r="D27" s="47">
        <f>Source!I42</f>
        <v>4.6500000000000004</v>
      </c>
      <c r="E27" s="44"/>
    </row>
    <row r="28" spans="1:31" ht="57" x14ac:dyDescent="0.2">
      <c r="A28" s="44">
        <v>8</v>
      </c>
      <c r="B28" s="45" t="str">
        <f>Source!G44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28" s="46" t="str">
        <f>Source!H44</f>
        <v>т</v>
      </c>
      <c r="D28" s="47">
        <f>Source!I44</f>
        <v>0.97199999999999998</v>
      </c>
      <c r="E28" s="44"/>
    </row>
    <row r="29" spans="1:31" ht="28.5" x14ac:dyDescent="0.2">
      <c r="A29" s="44">
        <v>9</v>
      </c>
      <c r="B29" s="45" t="str">
        <f>Source!G46</f>
        <v>Монтаж лестниц прямолинейных и криволинейных, пожарных с ограждением</v>
      </c>
      <c r="C29" s="46" t="str">
        <f>Source!H46</f>
        <v>т</v>
      </c>
      <c r="D29" s="47">
        <f>Source!I46</f>
        <v>1.2</v>
      </c>
      <c r="E29" s="44"/>
    </row>
    <row r="30" spans="1:31" ht="42.75" x14ac:dyDescent="0.2">
      <c r="A30" s="44">
        <v>10</v>
      </c>
      <c r="B30" s="45" t="str">
        <f>Source!G48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30" s="46" t="str">
        <f>Source!H48</f>
        <v>100 м</v>
      </c>
      <c r="D30" s="47">
        <f>Source!I48</f>
        <v>5</v>
      </c>
      <c r="E30" s="44"/>
    </row>
    <row r="31" spans="1:31" ht="16.5" x14ac:dyDescent="0.25">
      <c r="A31" s="74" t="str">
        <f>CONCATENATE("Раздел: ", Source!G80)</f>
        <v>Раздел: Монтажные работы</v>
      </c>
      <c r="B31" s="74"/>
      <c r="C31" s="74"/>
      <c r="D31" s="74"/>
      <c r="E31" s="74"/>
    </row>
    <row r="32" spans="1:31" ht="42.75" x14ac:dyDescent="0.2">
      <c r="A32" s="44">
        <v>11</v>
      </c>
      <c r="B32" s="45" t="str">
        <f>Source!G84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v>
      </c>
      <c r="C32" s="46" t="str">
        <f>Source!H84</f>
        <v>т</v>
      </c>
      <c r="D32" s="47">
        <f>Source!I84</f>
        <v>4.6500000000000004</v>
      </c>
      <c r="E32" s="44"/>
    </row>
    <row r="33" spans="1:5" ht="57" x14ac:dyDescent="0.2">
      <c r="A33" s="44">
        <v>12</v>
      </c>
      <c r="B33" s="45" t="str">
        <f>Source!G86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33" s="46" t="str">
        <f>Source!H86</f>
        <v>т</v>
      </c>
      <c r="D33" s="47">
        <f>Source!I86</f>
        <v>1.5</v>
      </c>
      <c r="E33" s="44"/>
    </row>
    <row r="34" spans="1:5" ht="57" x14ac:dyDescent="0.2">
      <c r="A34" s="44">
        <v>13</v>
      </c>
      <c r="B34" s="45" t="str">
        <f>Source!G88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34" s="46" t="str">
        <f>Source!H88</f>
        <v>т</v>
      </c>
      <c r="D34" s="47">
        <f>Source!I88</f>
        <v>0.97199999999999998</v>
      </c>
      <c r="E34" s="44"/>
    </row>
    <row r="35" spans="1:5" ht="28.5" x14ac:dyDescent="0.2">
      <c r="A35" s="44">
        <v>14</v>
      </c>
      <c r="B35" s="45" t="str">
        <f>Source!G90</f>
        <v>Монтаж лестниц прямолинейных и криволинейных, пожарных с ограждением ( повторно-используемых)</v>
      </c>
      <c r="C35" s="46" t="str">
        <f>Source!H90</f>
        <v>т</v>
      </c>
      <c r="D35" s="47">
        <f>Source!I90</f>
        <v>1.2</v>
      </c>
      <c r="E35" s="44"/>
    </row>
    <row r="36" spans="1:5" ht="42.75" x14ac:dyDescent="0.2">
      <c r="A36" s="44">
        <v>15</v>
      </c>
      <c r="B36" s="45" t="str">
        <f>Source!G92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36" s="46" t="str">
        <f>Source!H92</f>
        <v>100 м</v>
      </c>
      <c r="D36" s="47">
        <f>Source!I92</f>
        <v>5</v>
      </c>
      <c r="E36" s="44"/>
    </row>
    <row r="37" spans="1:5" ht="42.75" x14ac:dyDescent="0.2">
      <c r="A37" s="44">
        <v>16</v>
      </c>
      <c r="B37" s="45" t="str">
        <f>Source!G96</f>
        <v>Гидравлическое испытание котлов П-образной компоновки, работающих на газомазутном топливе, паропроизводительностью 10-25 т/ч, давление 1,4 МПа</v>
      </c>
      <c r="C37" s="46" t="str">
        <f>Source!H96</f>
        <v>КОМПЛ</v>
      </c>
      <c r="D37" s="47">
        <f>Source!I96</f>
        <v>1</v>
      </c>
      <c r="E37" s="44"/>
    </row>
    <row r="38" spans="1:5" ht="42.75" x14ac:dyDescent="0.2">
      <c r="A38" s="44">
        <v>17</v>
      </c>
      <c r="B38" s="45" t="str">
        <f>Source!G98</f>
        <v>Испытание на газовую плотность котлов П-образной компоновки, работающих на газомазутном топливе, теплопроизводительностью 58,2 МВт (50 Гкал/ч)</v>
      </c>
      <c r="C38" s="46" t="str">
        <f>Source!H98</f>
        <v>КОМПЛ</v>
      </c>
      <c r="D38" s="47">
        <f>Source!I98</f>
        <v>1</v>
      </c>
      <c r="E38" s="44"/>
    </row>
    <row r="39" spans="1:5" ht="16.5" x14ac:dyDescent="0.25">
      <c r="A39" s="74" t="str">
        <f>CONCATENATE("Раздел: ", Source!G130)</f>
        <v>Раздел: Обмуровочные работы</v>
      </c>
      <c r="B39" s="74"/>
      <c r="C39" s="74"/>
      <c r="D39" s="74"/>
      <c r="E39" s="74"/>
    </row>
    <row r="40" spans="1:5" ht="14.25" x14ac:dyDescent="0.2">
      <c r="A40" s="44">
        <v>18</v>
      </c>
      <c r="B40" s="45" t="str">
        <f>Source!G134</f>
        <v>Обмуровка изделиями шамотными прямыми стен экранированных</v>
      </c>
      <c r="C40" s="46" t="str">
        <f>Source!H134</f>
        <v>м3</v>
      </c>
      <c r="D40" s="47">
        <f>Source!I134</f>
        <v>9.8000000000000007</v>
      </c>
      <c r="E40" s="44"/>
    </row>
    <row r="41" spans="1:5" ht="14.25" x14ac:dyDescent="0.2">
      <c r="A41" s="44">
        <v>19</v>
      </c>
      <c r="B41" s="45" t="str">
        <f>Source!G138</f>
        <v>Обмуровка изделиями шамотными прямыми стен неэкранированных</v>
      </c>
      <c r="C41" s="46" t="str">
        <f>Source!H138</f>
        <v>м3</v>
      </c>
      <c r="D41" s="47">
        <f>Source!I138</f>
        <v>7.6</v>
      </c>
      <c r="E41" s="44"/>
    </row>
    <row r="42" spans="1:5" ht="14.25" x14ac:dyDescent="0.2">
      <c r="A42" s="44">
        <v>20</v>
      </c>
      <c r="B42" s="45" t="str">
        <f>Source!G142</f>
        <v>Обмуровка изделиями шамотными прямыми сводов и арок</v>
      </c>
      <c r="C42" s="46" t="str">
        <f>Source!H142</f>
        <v>м3</v>
      </c>
      <c r="D42" s="47">
        <f>Source!I142</f>
        <v>1.3</v>
      </c>
      <c r="E42" s="44"/>
    </row>
    <row r="43" spans="1:5" ht="28.5" x14ac:dyDescent="0.2">
      <c r="A43" s="44">
        <v>21</v>
      </c>
      <c r="B43" s="45" t="str">
        <f>Source!G146</f>
        <v>Обмуровка изделиями шамотными фасонными перегородок газовых пламенных</v>
      </c>
      <c r="C43" s="46" t="str">
        <f>Source!H146</f>
        <v>м3</v>
      </c>
      <c r="D43" s="47">
        <f>Source!I146</f>
        <v>1.1000000000000001</v>
      </c>
      <c r="E43" s="44"/>
    </row>
    <row r="44" spans="1:5" ht="14.25" x14ac:dyDescent="0.2">
      <c r="A44" s="44">
        <v>22</v>
      </c>
      <c r="B44" s="45" t="str">
        <f>Source!G150</f>
        <v>Обмуровка изделиями шамотными фасонными амбразур для горелок</v>
      </c>
      <c r="C44" s="46" t="str">
        <f>Source!H150</f>
        <v>м3</v>
      </c>
      <c r="D44" s="47">
        <f>Source!I150</f>
        <v>0.9</v>
      </c>
      <c r="E44" s="44"/>
    </row>
    <row r="45" spans="1:5" ht="14.25" x14ac:dyDescent="0.2">
      <c r="A45" s="44">
        <v>23</v>
      </c>
      <c r="B45" s="45" t="str">
        <f>Source!G154</f>
        <v>Набивка массой хромитовой зажигательных поясов экранов</v>
      </c>
      <c r="C45" s="46" t="str">
        <f>Source!H154</f>
        <v>м3</v>
      </c>
      <c r="D45" s="47">
        <f>Source!I154</f>
        <v>0.3</v>
      </c>
      <c r="E45" s="44"/>
    </row>
    <row r="46" spans="1:5" ht="14.25" x14ac:dyDescent="0.2">
      <c r="A46" s="44">
        <v>24</v>
      </c>
      <c r="B46" s="45" t="str">
        <f>Source!G156</f>
        <v>Торкретирование огнеупорным раствором барабанов и коллекторов</v>
      </c>
      <c r="C46" s="46" t="str">
        <f>Source!H156</f>
        <v>м3</v>
      </c>
      <c r="D46" s="47">
        <f>Source!I156</f>
        <v>0.9</v>
      </c>
      <c r="E46" s="44"/>
    </row>
    <row r="47" spans="1:5" ht="28.5" x14ac:dyDescent="0.2">
      <c r="A47" s="44">
        <v>25</v>
      </c>
      <c r="B47" s="45" t="str">
        <f>Source!G158</f>
        <v>Уплотнительная обмазка поверхности котлов раствором огнеупорным (состав ОРГРЭС)</v>
      </c>
      <c r="C47" s="46" t="str">
        <f>Source!H158</f>
        <v>100 м2</v>
      </c>
      <c r="D47" s="47">
        <f>Source!I158</f>
        <v>0.5</v>
      </c>
      <c r="E47" s="44"/>
    </row>
    <row r="48" spans="1:5" ht="28.5" x14ac:dyDescent="0.2">
      <c r="A48" s="44">
        <v>26</v>
      </c>
      <c r="B48" s="45" t="str">
        <f>Source!G162</f>
        <v>Кладка элементов тепловых агрегатов из обыкновенного глиняного кирпича стен прямых, массивов и выстилок</v>
      </c>
      <c r="C48" s="46" t="str">
        <f>Source!H162</f>
        <v>м3</v>
      </c>
      <c r="D48" s="47">
        <f>Source!I162</f>
        <v>35.4</v>
      </c>
      <c r="E48" s="44"/>
    </row>
    <row r="49" spans="1:31" ht="14.25" x14ac:dyDescent="0.2">
      <c r="A49" s="44">
        <v>27</v>
      </c>
      <c r="B49" s="45" t="str">
        <f>Source!G166</f>
        <v>Закладка полостей ломом из глиняного обыкновенного кирпича</v>
      </c>
      <c r="C49" s="46" t="str">
        <f>Source!H166</f>
        <v>м3</v>
      </c>
      <c r="D49" s="47">
        <f>Source!I166</f>
        <v>0.7</v>
      </c>
      <c r="E49" s="44"/>
    </row>
    <row r="50" spans="1:31" ht="14.25" x14ac:dyDescent="0.2">
      <c r="A50" s="44">
        <v>28</v>
      </c>
      <c r="B50" s="45" t="str">
        <f>Source!G170</f>
        <v>Закладка полостей ломом из шамотного кирпича</v>
      </c>
      <c r="C50" s="46" t="str">
        <f>Source!H170</f>
        <v>м3</v>
      </c>
      <c r="D50" s="47">
        <f>Source!I170</f>
        <v>0.5</v>
      </c>
      <c r="E50" s="44"/>
    </row>
    <row r="51" spans="1:31" ht="14.25" x14ac:dyDescent="0.2">
      <c r="A51" s="44">
        <v>29</v>
      </c>
      <c r="B51" s="45" t="str">
        <f>Source!G172</f>
        <v>Изоляция кладки печей, котлов, трубопроводов асбестовым картоном</v>
      </c>
      <c r="C51" s="46" t="str">
        <f>Source!H172</f>
        <v>100 кг</v>
      </c>
      <c r="D51" s="47">
        <f>Source!I172</f>
        <v>3.51</v>
      </c>
      <c r="E51" s="44"/>
    </row>
    <row r="52" spans="1:31" ht="14.25" x14ac:dyDescent="0.2">
      <c r="A52" s="44">
        <v>30</v>
      </c>
      <c r="B52" s="45" t="str">
        <f>Source!G174</f>
        <v>Изоляция кладки печей, котлов, трубопроводов асбестовым шнуром</v>
      </c>
      <c r="C52" s="46" t="str">
        <f>Source!H174</f>
        <v>100 кг</v>
      </c>
      <c r="D52" s="47">
        <f>Source!I174</f>
        <v>1.35</v>
      </c>
      <c r="E52" s="44"/>
    </row>
    <row r="53" spans="1:31" ht="14.25" x14ac:dyDescent="0.2">
      <c r="A53" s="44">
        <v>31</v>
      </c>
      <c r="B53" s="45" t="str">
        <f>Source!G176</f>
        <v>Изготовление кружал и опалубки при кладке арок и сводов</v>
      </c>
      <c r="C53" s="46" t="str">
        <f>Source!H176</f>
        <v>100 м2</v>
      </c>
      <c r="D53" s="47">
        <f>Source!I176</f>
        <v>0.1</v>
      </c>
      <c r="E53" s="44"/>
    </row>
    <row r="54" spans="1:31" ht="16.5" x14ac:dyDescent="0.25">
      <c r="A54" s="74" t="str">
        <f>CONCATENATE("Раздел: ", Source!G208)</f>
        <v>Раздел: Материалы и оборудование не учтенные ценником</v>
      </c>
      <c r="B54" s="74"/>
      <c r="C54" s="74"/>
      <c r="D54" s="74"/>
      <c r="E54" s="74"/>
    </row>
    <row r="55" spans="1:31" ht="16.5" x14ac:dyDescent="0.25">
      <c r="A55" s="74" t="str">
        <f>CONCATENATE("Раздел: ", Source!G250)</f>
        <v>Раздел: Прочие работы</v>
      </c>
      <c r="B55" s="74"/>
      <c r="C55" s="74"/>
      <c r="D55" s="74"/>
      <c r="E55" s="74"/>
    </row>
    <row r="56" spans="1:31" ht="28.5" x14ac:dyDescent="0.2">
      <c r="A56" s="44">
        <v>32</v>
      </c>
      <c r="B56" s="45" t="str">
        <f>Source!G254</f>
        <v>Наращивание железобетонных фундаментов под оборудование при объеме в одном месте до 10 м3</v>
      </c>
      <c r="C56" s="46" t="str">
        <f>Source!H254</f>
        <v>м3</v>
      </c>
      <c r="D56" s="47">
        <f>Source!I254</f>
        <v>10.319100000000001</v>
      </c>
      <c r="E56" s="44"/>
    </row>
    <row r="57" spans="1:31" ht="28.5" x14ac:dyDescent="0.2">
      <c r="A57" s="44">
        <v>33</v>
      </c>
      <c r="B57" s="45" t="str">
        <f>Source!G260</f>
        <v>Масляная окраска металлических поверхностей стальных балок, труб диаметром более 50 мм и т.п., количество окрасок 2</v>
      </c>
      <c r="C57" s="46" t="str">
        <f>Source!H260</f>
        <v>100 м2</v>
      </c>
      <c r="D57" s="47">
        <f>Source!I260</f>
        <v>0.62519999999999998</v>
      </c>
      <c r="E57" s="44"/>
    </row>
    <row r="58" spans="1:31" ht="33" x14ac:dyDescent="0.25">
      <c r="A58" s="74" t="str">
        <f>CONCATENATE("Локальная смета: ", Source!G323)</f>
        <v>Локальная смета: Пуско-наладочные работы  котла  ДКВР -10-13 заводской № 8466  в котельной по адресу: ул.Лесная,1 г.Алушта, Республика Крым</v>
      </c>
      <c r="B58" s="74"/>
      <c r="C58" s="74"/>
      <c r="D58" s="74"/>
      <c r="E58" s="74"/>
      <c r="AE58" s="43" t="str">
        <f>CONCATENATE("Локальная смета: ", Source!G323)</f>
        <v>Локальная смета: Пуско-наладочные работы  котла  ДКВР -10-13 заводской № 8466  в котельной по адресу: ул.Лесная,1 г.Алушта, Республика Крым</v>
      </c>
    </row>
    <row r="59" spans="1:31" ht="14.25" x14ac:dyDescent="0.2">
      <c r="A59" s="44">
        <v>1</v>
      </c>
      <c r="B59" s="45" t="str">
        <f>Source!G328</f>
        <v>Котел без пароперегревателя, паропроизводительность до 10 т/ч</v>
      </c>
      <c r="C59" s="46" t="str">
        <f>Source!H328</f>
        <v>шт.</v>
      </c>
      <c r="D59" s="47">
        <f>Source!I328</f>
        <v>1</v>
      </c>
      <c r="E59" s="44"/>
    </row>
    <row r="62" spans="1:31" ht="15" x14ac:dyDescent="0.25">
      <c r="A62" s="22" t="s">
        <v>273</v>
      </c>
      <c r="B62" s="22"/>
      <c r="C62" s="22" t="s">
        <v>274</v>
      </c>
      <c r="D62" s="22"/>
      <c r="E62" s="22"/>
    </row>
  </sheetData>
  <mergeCells count="11">
    <mergeCell ref="A55:E55"/>
    <mergeCell ref="A58:E58"/>
    <mergeCell ref="A19:E19"/>
    <mergeCell ref="A20:E20"/>
    <mergeCell ref="A31:E31"/>
    <mergeCell ref="A39:E39"/>
    <mergeCell ref="A54:E54"/>
    <mergeCell ref="C5:D5"/>
    <mergeCell ref="C7:D7"/>
    <mergeCell ref="A11:D11"/>
    <mergeCell ref="A12:D12"/>
  </mergeCells>
  <phoneticPr fontId="26" type="noConversion"/>
  <pageMargins left="0.4" right="0.2" top="0.2" bottom="0.4" header="0.2" footer="0.2"/>
  <pageSetup paperSize="9" scale="77" fitToHeight="0" orientation="portrait" verticalDpi="0" r:id="rId1"/>
  <headerFooter alignWithMargins="0"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workbookViewId="0"/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  <col min="31" max="31" width="129.7109375" customWidth="1"/>
  </cols>
  <sheetData>
    <row r="1" spans="1:5" x14ac:dyDescent="0.2">
      <c r="A1" s="11" t="str">
        <f>Source!B1</f>
        <v>Smeta.RU  (495) 974-1589</v>
      </c>
    </row>
    <row r="2" spans="1:5" ht="14.25" x14ac:dyDescent="0.2">
      <c r="C2" s="12"/>
      <c r="D2" s="12"/>
    </row>
    <row r="3" spans="1:5" ht="15" x14ac:dyDescent="0.25">
      <c r="C3" s="12"/>
      <c r="D3" s="33" t="s">
        <v>263</v>
      </c>
    </row>
    <row r="4" spans="1:5" ht="15" x14ac:dyDescent="0.25">
      <c r="C4" s="33"/>
      <c r="D4" s="33"/>
    </row>
    <row r="5" spans="1:5" ht="15" x14ac:dyDescent="0.25">
      <c r="C5" s="75" t="s">
        <v>264</v>
      </c>
      <c r="D5" s="75"/>
    </row>
    <row r="6" spans="1:5" ht="15" x14ac:dyDescent="0.25">
      <c r="C6" s="38"/>
      <c r="D6" s="38"/>
    </row>
    <row r="7" spans="1:5" ht="15" x14ac:dyDescent="0.25">
      <c r="C7" s="75" t="s">
        <v>264</v>
      </c>
      <c r="D7" s="75"/>
    </row>
    <row r="8" spans="1:5" ht="15" x14ac:dyDescent="0.25">
      <c r="C8" s="38"/>
      <c r="D8" s="38"/>
    </row>
    <row r="9" spans="1:5" ht="15" x14ac:dyDescent="0.25">
      <c r="C9" s="33" t="s">
        <v>265</v>
      </c>
      <c r="D9" s="12"/>
    </row>
    <row r="10" spans="1:5" ht="14.25" x14ac:dyDescent="0.2">
      <c r="A10" s="12"/>
      <c r="B10" s="12"/>
      <c r="C10" s="12"/>
      <c r="D10" s="12"/>
      <c r="E10" s="12"/>
    </row>
    <row r="11" spans="1:5" ht="15.75" x14ac:dyDescent="0.25">
      <c r="A11" s="76" t="str">
        <f>CONCATENATE("Ведомость объемов работ ", IF(Source!AN15&lt;&gt;"", Source!AN15," "))</f>
        <v xml:space="preserve">Ведомость объемов работ  </v>
      </c>
      <c r="B11" s="76"/>
      <c r="C11" s="76"/>
      <c r="D11" s="76"/>
      <c r="E11" s="12"/>
    </row>
    <row r="12" spans="1:5" ht="15" x14ac:dyDescent="0.25">
      <c r="A12" s="77" t="str">
        <f>CONCATENATE("На капитальный ремонт ", Source!F12)</f>
        <v>На капитальный ремонт 02-01-01_</v>
      </c>
      <c r="B12" s="77"/>
      <c r="C12" s="77"/>
      <c r="D12" s="77"/>
      <c r="E12" s="12"/>
    </row>
    <row r="13" spans="1:5" ht="14.25" x14ac:dyDescent="0.2">
      <c r="A13" s="12"/>
      <c r="B13" s="12"/>
      <c r="C13" s="12"/>
      <c r="D13" s="12"/>
      <c r="E13" s="12"/>
    </row>
    <row r="14" spans="1:5" ht="15" x14ac:dyDescent="0.2">
      <c r="A14" s="12"/>
      <c r="B14" s="39" t="s">
        <v>266</v>
      </c>
      <c r="C14" s="12"/>
      <c r="D14" s="12"/>
      <c r="E14" s="12"/>
    </row>
    <row r="15" spans="1:5" ht="15" x14ac:dyDescent="0.2">
      <c r="A15" s="12"/>
      <c r="B15" s="39" t="s">
        <v>267</v>
      </c>
      <c r="C15" s="12"/>
      <c r="D15" s="12"/>
      <c r="E15" s="12"/>
    </row>
    <row r="16" spans="1:5" ht="15" x14ac:dyDescent="0.2">
      <c r="A16" s="12"/>
      <c r="B16" s="39" t="s">
        <v>268</v>
      </c>
      <c r="C16" s="12"/>
      <c r="D16" s="12"/>
      <c r="E16" s="12"/>
    </row>
    <row r="17" spans="1:31" ht="28.5" x14ac:dyDescent="0.2">
      <c r="A17" s="20" t="s">
        <v>230</v>
      </c>
      <c r="B17" s="20" t="s">
        <v>269</v>
      </c>
      <c r="C17" s="20" t="s">
        <v>270</v>
      </c>
      <c r="D17" s="20" t="s">
        <v>271</v>
      </c>
      <c r="E17" s="40" t="s">
        <v>272</v>
      </c>
    </row>
    <row r="18" spans="1:31" ht="14.25" x14ac:dyDescent="0.2">
      <c r="A18" s="41">
        <v>1</v>
      </c>
      <c r="B18" s="41">
        <v>2</v>
      </c>
      <c r="C18" s="41">
        <v>3</v>
      </c>
      <c r="D18" s="41">
        <v>4</v>
      </c>
      <c r="E18" s="42">
        <v>5</v>
      </c>
    </row>
    <row r="19" spans="1:31" ht="33" x14ac:dyDescent="0.25">
      <c r="A19" s="74" t="str">
        <f>CONCATENATE("Локальная смета: ", Source!G20)</f>
        <v>Локальная смета: Капитальный ремонт котла ДКВР -10-13, заводской №8466  в котельной по адресу: ул. Лесная,1 г. Алушта , Республика Крым</v>
      </c>
      <c r="B19" s="74"/>
      <c r="C19" s="74"/>
      <c r="D19" s="74"/>
      <c r="E19" s="74"/>
      <c r="AE19" s="43" t="str">
        <f>CONCATENATE("Локальная смета: ", Source!G20)</f>
        <v>Локальная смета: Капитальный ремонт котла ДКВР -10-13, заводской №8466  в котельной по адресу: ул. Лесная,1 г. Алушта , Республика Крым</v>
      </c>
    </row>
    <row r="20" spans="1:31" ht="16.5" x14ac:dyDescent="0.25">
      <c r="A20" s="74" t="str">
        <f>CONCATENATE("Раздел: ", Source!G26)</f>
        <v>Раздел: Демонтаж обмуровки</v>
      </c>
      <c r="B20" s="74"/>
      <c r="C20" s="74"/>
      <c r="D20" s="74"/>
      <c r="E20" s="74"/>
    </row>
    <row r="21" spans="1:31" ht="14.25" x14ac:dyDescent="0.2">
      <c r="A21" s="44" t="str">
        <f>Source!E30</f>
        <v>1</v>
      </c>
      <c r="B21" s="45" t="str">
        <f>Source!G30</f>
        <v>Разборка кладки нормальной из глиняного обыкновенного кирпича</v>
      </c>
      <c r="C21" s="46" t="str">
        <f>Source!H30</f>
        <v>м3</v>
      </c>
      <c r="D21" s="47">
        <f>Source!I30</f>
        <v>35.4</v>
      </c>
      <c r="E21" s="44"/>
    </row>
    <row r="22" spans="1:31" ht="14.25" x14ac:dyDescent="0.2">
      <c r="A22" s="44" t="str">
        <f>Source!E32</f>
        <v>2</v>
      </c>
      <c r="B22" s="45" t="str">
        <f>Source!G32</f>
        <v>Разборка кладки из огнеупорных изделий неошлаковавшейся</v>
      </c>
      <c r="C22" s="46" t="str">
        <f>Source!H32</f>
        <v>м3</v>
      </c>
      <c r="D22" s="47">
        <f>Source!I32</f>
        <v>18.7</v>
      </c>
      <c r="E22" s="44"/>
    </row>
    <row r="23" spans="1:31" ht="14.25" x14ac:dyDescent="0.2">
      <c r="A23" s="44" t="str">
        <f>Source!E34</f>
        <v>3</v>
      </c>
      <c r="B23" s="45" t="str">
        <f>Source!G34</f>
        <v>Разборка кладки из огнеупорных изделий ошлаковавшейся</v>
      </c>
      <c r="C23" s="46" t="str">
        <f>Source!H34</f>
        <v>м3</v>
      </c>
      <c r="D23" s="47">
        <f>Source!I34</f>
        <v>2</v>
      </c>
      <c r="E23" s="44"/>
    </row>
    <row r="24" spans="1:31" ht="14.25" x14ac:dyDescent="0.2">
      <c r="A24" s="44" t="str">
        <f>Source!E36</f>
        <v>4</v>
      </c>
      <c r="B24" s="45" t="str">
        <f>Source!G36</f>
        <v>Изоляция кладки печей, котлов, трубопроводов асбестовым картоном</v>
      </c>
      <c r="C24" s="46" t="str">
        <f>Source!H36</f>
        <v>100 кг</v>
      </c>
      <c r="D24" s="47">
        <f>Source!I36</f>
        <v>1.2</v>
      </c>
      <c r="E24" s="44"/>
    </row>
    <row r="25" spans="1:31" ht="14.25" x14ac:dyDescent="0.2">
      <c r="A25" s="44" t="str">
        <f>Source!E38</f>
        <v>5</v>
      </c>
      <c r="B25" s="45" t="str">
        <f>Source!G38</f>
        <v>Изоляция кладки печей, котлов, трубопроводов асбестовым шнуром</v>
      </c>
      <c r="C25" s="46" t="str">
        <f>Source!H38</f>
        <v>100 кг</v>
      </c>
      <c r="D25" s="47">
        <f>Source!I38</f>
        <v>0.32</v>
      </c>
      <c r="E25" s="44"/>
    </row>
    <row r="26" spans="1:31" ht="57" x14ac:dyDescent="0.2">
      <c r="A26" s="44" t="str">
        <f>Source!E40</f>
        <v>6</v>
      </c>
      <c r="B26" s="45" t="str">
        <f>Source!G40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26" s="46" t="str">
        <f>Source!H40</f>
        <v>т</v>
      </c>
      <c r="D26" s="47">
        <f>Source!I40</f>
        <v>1.5</v>
      </c>
      <c r="E26" s="44"/>
    </row>
    <row r="27" spans="1:31" ht="42.75" x14ac:dyDescent="0.2">
      <c r="A27" s="44" t="str">
        <f>Source!E42</f>
        <v>7</v>
      </c>
      <c r="B27" s="45" t="str">
        <f>Source!G42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C27" s="46" t="str">
        <f>Source!H42</f>
        <v>т</v>
      </c>
      <c r="D27" s="47">
        <f>Source!I42</f>
        <v>4.6500000000000004</v>
      </c>
      <c r="E27" s="44"/>
    </row>
    <row r="28" spans="1:31" ht="57" x14ac:dyDescent="0.2">
      <c r="A28" s="44" t="str">
        <f>Source!E44</f>
        <v>8</v>
      </c>
      <c r="B28" s="45" t="str">
        <f>Source!G44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28" s="46" t="str">
        <f>Source!H44</f>
        <v>т</v>
      </c>
      <c r="D28" s="47">
        <f>Source!I44</f>
        <v>0.97199999999999998</v>
      </c>
      <c r="E28" s="44"/>
    </row>
    <row r="29" spans="1:31" ht="28.5" x14ac:dyDescent="0.2">
      <c r="A29" s="44" t="str">
        <f>Source!E46</f>
        <v>9</v>
      </c>
      <c r="B29" s="45" t="str">
        <f>Source!G46</f>
        <v>Монтаж лестниц прямолинейных и криволинейных, пожарных с ограждением</v>
      </c>
      <c r="C29" s="46" t="str">
        <f>Source!H46</f>
        <v>т</v>
      </c>
      <c r="D29" s="47">
        <f>Source!I46</f>
        <v>1.2</v>
      </c>
      <c r="E29" s="44"/>
    </row>
    <row r="30" spans="1:31" ht="42.75" x14ac:dyDescent="0.2">
      <c r="A30" s="44" t="str">
        <f>Source!E48</f>
        <v>10</v>
      </c>
      <c r="B30" s="45" t="str">
        <f>Source!G48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30" s="46" t="str">
        <f>Source!H48</f>
        <v>100 м</v>
      </c>
      <c r="D30" s="47">
        <f>Source!I48</f>
        <v>5</v>
      </c>
      <c r="E30" s="44"/>
    </row>
    <row r="31" spans="1:31" ht="16.5" x14ac:dyDescent="0.25">
      <c r="A31" s="74" t="str">
        <f>CONCATENATE("Раздел: ", Source!G80)</f>
        <v>Раздел: Монтажные работы</v>
      </c>
      <c r="B31" s="74"/>
      <c r="C31" s="74"/>
      <c r="D31" s="74"/>
      <c r="E31" s="74"/>
    </row>
    <row r="32" spans="1:31" ht="42.75" x14ac:dyDescent="0.2">
      <c r="A32" s="44" t="str">
        <f>Source!E84</f>
        <v>11</v>
      </c>
      <c r="B32" s="45" t="str">
        <f>Source!G84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v>
      </c>
      <c r="C32" s="46" t="str">
        <f>Source!H84</f>
        <v>т</v>
      </c>
      <c r="D32" s="47">
        <f>Source!I84</f>
        <v>4.6500000000000004</v>
      </c>
      <c r="E32" s="44"/>
    </row>
    <row r="33" spans="1:5" ht="57" x14ac:dyDescent="0.2">
      <c r="A33" s="44" t="str">
        <f>Source!E86</f>
        <v>12</v>
      </c>
      <c r="B33" s="45" t="str">
        <f>Source!G86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33" s="46" t="str">
        <f>Source!H86</f>
        <v>т</v>
      </c>
      <c r="D33" s="47">
        <f>Source!I86</f>
        <v>1.5</v>
      </c>
      <c r="E33" s="44"/>
    </row>
    <row r="34" spans="1:5" ht="57" x14ac:dyDescent="0.2">
      <c r="A34" s="44" t="str">
        <f>Source!E88</f>
        <v>13</v>
      </c>
      <c r="B34" s="45" t="str">
        <f>Source!G88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34" s="46" t="str">
        <f>Source!H88</f>
        <v>т</v>
      </c>
      <c r="D34" s="47">
        <f>Source!I88</f>
        <v>0.97199999999999998</v>
      </c>
      <c r="E34" s="44"/>
    </row>
    <row r="35" spans="1:5" ht="28.5" x14ac:dyDescent="0.2">
      <c r="A35" s="44" t="str">
        <f>Source!E90</f>
        <v>14</v>
      </c>
      <c r="B35" s="45" t="str">
        <f>Source!G90</f>
        <v>Монтаж лестниц прямолинейных и криволинейных, пожарных с ограждением ( повторно-используемых)</v>
      </c>
      <c r="C35" s="46" t="str">
        <f>Source!H90</f>
        <v>т</v>
      </c>
      <c r="D35" s="47">
        <f>Source!I90</f>
        <v>1.2</v>
      </c>
      <c r="E35" s="44"/>
    </row>
    <row r="36" spans="1:5" ht="42.75" x14ac:dyDescent="0.2">
      <c r="A36" s="44" t="str">
        <f>Source!E92</f>
        <v>15</v>
      </c>
      <c r="B36" s="45" t="str">
        <f>Source!G92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36" s="46" t="str">
        <f>Source!H92</f>
        <v>100 м</v>
      </c>
      <c r="D36" s="47">
        <f>Source!I92</f>
        <v>5</v>
      </c>
      <c r="E36" s="44"/>
    </row>
    <row r="37" spans="1:5" ht="42.75" x14ac:dyDescent="0.2">
      <c r="A37" s="44" t="str">
        <f>Source!E94</f>
        <v>16</v>
      </c>
      <c r="B37" s="45" t="str">
        <f>Source!G94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C37" s="46" t="str">
        <f>Source!H94</f>
        <v>т</v>
      </c>
      <c r="D37" s="47">
        <f>Source!I94</f>
        <v>9.1</v>
      </c>
      <c r="E37" s="44"/>
    </row>
    <row r="38" spans="1:5" ht="42.75" x14ac:dyDescent="0.2">
      <c r="A38" s="44" t="str">
        <f>Source!E96</f>
        <v>17</v>
      </c>
      <c r="B38" s="45" t="str">
        <f>Source!G96</f>
        <v>Гидравлическое испытание котлов П-образной компоновки, работающих на газомазутном топливе, паропроизводительностью 10-25 т/ч, давление 1,4 МПа</v>
      </c>
      <c r="C38" s="46" t="str">
        <f>Source!H96</f>
        <v>КОМПЛ</v>
      </c>
      <c r="D38" s="47">
        <f>Source!I96</f>
        <v>1</v>
      </c>
      <c r="E38" s="44"/>
    </row>
    <row r="39" spans="1:5" ht="42.75" x14ac:dyDescent="0.2">
      <c r="A39" s="44" t="str">
        <f>Source!E98</f>
        <v>18</v>
      </c>
      <c r="B39" s="45" t="str">
        <f>Source!G98</f>
        <v>Испытание на газовую плотность котлов П-образной компоновки, работающих на газомазутном топливе, теплопроизводительностью 58,2 МВт (50 Гкал/ч)</v>
      </c>
      <c r="C39" s="46" t="str">
        <f>Source!H98</f>
        <v>КОМПЛ</v>
      </c>
      <c r="D39" s="47">
        <f>Source!I98</f>
        <v>1</v>
      </c>
      <c r="E39" s="44"/>
    </row>
    <row r="40" spans="1:5" ht="16.5" x14ac:dyDescent="0.25">
      <c r="A40" s="74" t="str">
        <f>CONCATENATE("Раздел: ", Source!G130)</f>
        <v>Раздел: Обмуровочные работы</v>
      </c>
      <c r="B40" s="74"/>
      <c r="C40" s="74"/>
      <c r="D40" s="74"/>
      <c r="E40" s="74"/>
    </row>
    <row r="41" spans="1:5" ht="14.25" x14ac:dyDescent="0.2">
      <c r="A41" s="44" t="str">
        <f>Source!E134</f>
        <v>19</v>
      </c>
      <c r="B41" s="45" t="str">
        <f>Source!G134</f>
        <v>Обмуровка изделиями шамотными прямыми стен экранированных</v>
      </c>
      <c r="C41" s="46" t="str">
        <f>Source!H134</f>
        <v>м3</v>
      </c>
      <c r="D41" s="47">
        <f>Source!I134</f>
        <v>9.8000000000000007</v>
      </c>
      <c r="E41" s="44"/>
    </row>
    <row r="42" spans="1:5" ht="28.5" x14ac:dyDescent="0.2">
      <c r="A42" s="44" t="str">
        <f>Source!E136</f>
        <v>20</v>
      </c>
      <c r="B42" s="45" t="str">
        <f>Source!G136</f>
        <v>Изделия огнеупорные шамотные общего назначения № 5, 8, 1 подгруппы марки ШБ</v>
      </c>
      <c r="C42" s="46" t="str">
        <f>Source!H136</f>
        <v>т</v>
      </c>
      <c r="D42" s="47">
        <f>Source!I136</f>
        <v>18.62</v>
      </c>
      <c r="E42" s="44"/>
    </row>
    <row r="43" spans="1:5" ht="14.25" x14ac:dyDescent="0.2">
      <c r="A43" s="44" t="str">
        <f>Source!E138</f>
        <v>21</v>
      </c>
      <c r="B43" s="45" t="str">
        <f>Source!G138</f>
        <v>Обмуровка изделиями шамотными прямыми стен неэкранированных</v>
      </c>
      <c r="C43" s="46" t="str">
        <f>Source!H138</f>
        <v>м3</v>
      </c>
      <c r="D43" s="47">
        <f>Source!I138</f>
        <v>7.6</v>
      </c>
      <c r="E43" s="44"/>
    </row>
    <row r="44" spans="1:5" ht="28.5" x14ac:dyDescent="0.2">
      <c r="A44" s="44" t="str">
        <f>Source!E140</f>
        <v>22</v>
      </c>
      <c r="B44" s="45" t="str">
        <f>Source!G140</f>
        <v>Изделия огнеупорные шамотные общего назначения № 5, 8, 1 подгруппы марки ШБ</v>
      </c>
      <c r="C44" s="46" t="str">
        <f>Source!H140</f>
        <v>т</v>
      </c>
      <c r="D44" s="47">
        <f>Source!I140</f>
        <v>14.82</v>
      </c>
      <c r="E44" s="44"/>
    </row>
    <row r="45" spans="1:5" ht="14.25" x14ac:dyDescent="0.2">
      <c r="A45" s="44" t="str">
        <f>Source!E142</f>
        <v>23</v>
      </c>
      <c r="B45" s="45" t="str">
        <f>Source!G142</f>
        <v>Обмуровка изделиями шамотными прямыми сводов и арок</v>
      </c>
      <c r="C45" s="46" t="str">
        <f>Source!H142</f>
        <v>м3</v>
      </c>
      <c r="D45" s="47">
        <f>Source!I142</f>
        <v>1.3</v>
      </c>
      <c r="E45" s="44"/>
    </row>
    <row r="46" spans="1:5" ht="28.5" x14ac:dyDescent="0.2">
      <c r="A46" s="44" t="str">
        <f>Source!E144</f>
        <v>24</v>
      </c>
      <c r="B46" s="45" t="str">
        <f>Source!G144</f>
        <v>Изделия огнеупорные шамотные общего назначения № 4, 7, 9, 11, 12, 14, 17, 22, 25, 44, 45, 47, 2 подгруппы марки ШБ 1-й класс точности</v>
      </c>
      <c r="C46" s="46" t="str">
        <f>Source!H144</f>
        <v>т</v>
      </c>
      <c r="D46" s="47">
        <f>Source!I144</f>
        <v>2.5350000000000001</v>
      </c>
      <c r="E46" s="44"/>
    </row>
    <row r="47" spans="1:5" ht="28.5" x14ac:dyDescent="0.2">
      <c r="A47" s="44" t="str">
        <f>Source!E146</f>
        <v>25</v>
      </c>
      <c r="B47" s="45" t="str">
        <f>Source!G146</f>
        <v>Обмуровка изделиями шамотными фасонными перегородок газовых пламенных</v>
      </c>
      <c r="C47" s="46" t="str">
        <f>Source!H146</f>
        <v>м3</v>
      </c>
      <c r="D47" s="47">
        <f>Source!I146</f>
        <v>1.1000000000000001</v>
      </c>
      <c r="E47" s="44"/>
    </row>
    <row r="48" spans="1:5" ht="28.5" x14ac:dyDescent="0.2">
      <c r="A48" s="44" t="str">
        <f>Source!E148</f>
        <v>26</v>
      </c>
      <c r="B48" s="45" t="str">
        <f>Source!G148</f>
        <v>Изделия легковесные теплоизоляционные огнеупорные № 4, 7, 9, 11, 12, 17, 22, 25, 44, 45, 47 марки ШЛ-1, 3</v>
      </c>
      <c r="C48" s="46" t="str">
        <f>Source!H148</f>
        <v>т</v>
      </c>
      <c r="D48" s="47">
        <f>Source!I148</f>
        <v>2.2549999999999999</v>
      </c>
      <c r="E48" s="44"/>
    </row>
    <row r="49" spans="1:5" ht="14.25" x14ac:dyDescent="0.2">
      <c r="A49" s="44" t="str">
        <f>Source!E150</f>
        <v>27</v>
      </c>
      <c r="B49" s="45" t="str">
        <f>Source!G150</f>
        <v>Обмуровка изделиями шамотными фасонными амбразур для горелок</v>
      </c>
      <c r="C49" s="46" t="str">
        <f>Source!H150</f>
        <v>м3</v>
      </c>
      <c r="D49" s="47">
        <f>Source!I150</f>
        <v>0.9</v>
      </c>
      <c r="E49" s="44"/>
    </row>
    <row r="50" spans="1:5" ht="28.5" x14ac:dyDescent="0.2">
      <c r="A50" s="44" t="str">
        <f>Source!E152</f>
        <v>28</v>
      </c>
      <c r="B50" s="45" t="str">
        <f>Source!G152</f>
        <v>Изделия легковесные теплоизоляционные огнеупорные № 4, 7, 9, 11, 12, 17, 22, 25, 44, 45, 47 марки ШЛ-1, 3</v>
      </c>
      <c r="C50" s="46" t="str">
        <f>Source!H152</f>
        <v>т</v>
      </c>
      <c r="D50" s="47">
        <f>Source!I152</f>
        <v>1.845</v>
      </c>
      <c r="E50" s="44"/>
    </row>
    <row r="51" spans="1:5" ht="14.25" x14ac:dyDescent="0.2">
      <c r="A51" s="44" t="str">
        <f>Source!E154</f>
        <v>29</v>
      </c>
      <c r="B51" s="45" t="str">
        <f>Source!G154</f>
        <v>Набивка массой хромитовой зажигательных поясов экранов</v>
      </c>
      <c r="C51" s="46" t="str">
        <f>Source!H154</f>
        <v>м3</v>
      </c>
      <c r="D51" s="47">
        <f>Source!I154</f>
        <v>0.3</v>
      </c>
      <c r="E51" s="44"/>
    </row>
    <row r="52" spans="1:5" ht="14.25" x14ac:dyDescent="0.2">
      <c r="A52" s="44" t="str">
        <f>Source!E156</f>
        <v>30</v>
      </c>
      <c r="B52" s="45" t="str">
        <f>Source!G156</f>
        <v>Торкретирование огнеупорным раствором барабанов и коллекторов</v>
      </c>
      <c r="C52" s="46" t="str">
        <f>Source!H156</f>
        <v>м3</v>
      </c>
      <c r="D52" s="47">
        <f>Source!I156</f>
        <v>0.9</v>
      </c>
      <c r="E52" s="44"/>
    </row>
    <row r="53" spans="1:5" ht="28.5" x14ac:dyDescent="0.2">
      <c r="A53" s="44" t="str">
        <f>Source!E158</f>
        <v>31</v>
      </c>
      <c r="B53" s="45" t="str">
        <f>Source!G158</f>
        <v>Уплотнительная обмазка поверхности котлов раствором огнеупорным (состав ОРГРЭС)</v>
      </c>
      <c r="C53" s="46" t="str">
        <f>Source!H158</f>
        <v>100 м2</v>
      </c>
      <c r="D53" s="47">
        <f>Source!I158</f>
        <v>0.5</v>
      </c>
      <c r="E53" s="44"/>
    </row>
    <row r="54" spans="1:5" ht="14.25" x14ac:dyDescent="0.2">
      <c r="A54" s="44" t="str">
        <f>Source!E160</f>
        <v>32</v>
      </c>
      <c r="B54" s="45" t="str">
        <f>Source!G160</f>
        <v>Порошок шамотный марки ПШК крупного помола</v>
      </c>
      <c r="C54" s="46" t="str">
        <f>Source!H160</f>
        <v>т</v>
      </c>
      <c r="D54" s="47">
        <f>Source!I160</f>
        <v>0.5</v>
      </c>
      <c r="E54" s="44"/>
    </row>
    <row r="55" spans="1:5" ht="28.5" x14ac:dyDescent="0.2">
      <c r="A55" s="44" t="str">
        <f>Source!E162</f>
        <v>33</v>
      </c>
      <c r="B55" s="45" t="str">
        <f>Source!G162</f>
        <v>Кладка элементов тепловых агрегатов из обыкновенного глиняного кирпича стен прямых, массивов и выстилок</v>
      </c>
      <c r="C55" s="46" t="str">
        <f>Source!H162</f>
        <v>м3</v>
      </c>
      <c r="D55" s="47">
        <f>Source!I162</f>
        <v>35.4</v>
      </c>
      <c r="E55" s="44"/>
    </row>
    <row r="56" spans="1:5" ht="14.25" x14ac:dyDescent="0.2">
      <c r="A56" s="44" t="str">
        <f>Source!E164</f>
        <v>34</v>
      </c>
      <c r="B56" s="45" t="str">
        <f>Source!G164</f>
        <v>Кирпич керамический одинарный, размером 250х120х65 мм, марка 100</v>
      </c>
      <c r="C56" s="46" t="str">
        <f>Source!H164</f>
        <v>1000 шт.</v>
      </c>
      <c r="D56" s="47">
        <f>Source!I164</f>
        <v>15.576000000000001</v>
      </c>
      <c r="E56" s="44"/>
    </row>
    <row r="57" spans="1:5" ht="14.25" x14ac:dyDescent="0.2">
      <c r="A57" s="44" t="str">
        <f>Source!E166</f>
        <v>35</v>
      </c>
      <c r="B57" s="45" t="str">
        <f>Source!G166</f>
        <v>Закладка полостей ломом из глиняного обыкновенного кирпича</v>
      </c>
      <c r="C57" s="46" t="str">
        <f>Source!H166</f>
        <v>м3</v>
      </c>
      <c r="D57" s="47">
        <f>Source!I166</f>
        <v>0.7</v>
      </c>
      <c r="E57" s="44"/>
    </row>
    <row r="58" spans="1:5" ht="14.25" x14ac:dyDescent="0.2">
      <c r="A58" s="44" t="str">
        <f>Source!E168</f>
        <v>36</v>
      </c>
      <c r="B58" s="45" t="str">
        <f>Source!G168</f>
        <v>Лом кирпича глиняного обыкновенного</v>
      </c>
      <c r="C58" s="46" t="str">
        <f>Source!H168</f>
        <v>м3</v>
      </c>
      <c r="D58" s="47">
        <f>Source!I168</f>
        <v>0.71399999999999997</v>
      </c>
      <c r="E58" s="44"/>
    </row>
    <row r="59" spans="1:5" ht="14.25" x14ac:dyDescent="0.2">
      <c r="A59" s="44" t="str">
        <f>Source!E170</f>
        <v>37</v>
      </c>
      <c r="B59" s="45" t="str">
        <f>Source!G170</f>
        <v>Закладка полостей ломом из шамотного кирпича</v>
      </c>
      <c r="C59" s="46" t="str">
        <f>Source!H170</f>
        <v>м3</v>
      </c>
      <c r="D59" s="47">
        <f>Source!I170</f>
        <v>0.5</v>
      </c>
      <c r="E59" s="44"/>
    </row>
    <row r="60" spans="1:5" ht="14.25" x14ac:dyDescent="0.2">
      <c r="A60" s="44" t="str">
        <f>Source!E172</f>
        <v>38</v>
      </c>
      <c r="B60" s="45" t="str">
        <f>Source!G172</f>
        <v>Изоляция кладки печей, котлов, трубопроводов асбестовым картоном</v>
      </c>
      <c r="C60" s="46" t="str">
        <f>Source!H172</f>
        <v>100 кг</v>
      </c>
      <c r="D60" s="47">
        <f>Source!I172</f>
        <v>3.51</v>
      </c>
      <c r="E60" s="44"/>
    </row>
    <row r="61" spans="1:5" ht="14.25" x14ac:dyDescent="0.2">
      <c r="A61" s="44" t="str">
        <f>Source!E174</f>
        <v>39</v>
      </c>
      <c r="B61" s="45" t="str">
        <f>Source!G174</f>
        <v>Изоляция кладки печей, котлов, трубопроводов асбестовым шнуром</v>
      </c>
      <c r="C61" s="46" t="str">
        <f>Source!H174</f>
        <v>100 кг</v>
      </c>
      <c r="D61" s="47">
        <f>Source!I174</f>
        <v>1.35</v>
      </c>
      <c r="E61" s="44"/>
    </row>
    <row r="62" spans="1:5" ht="14.25" x14ac:dyDescent="0.2">
      <c r="A62" s="44" t="str">
        <f>Source!E176</f>
        <v>40</v>
      </c>
      <c r="B62" s="45" t="str">
        <f>Source!G176</f>
        <v>Изготовление кружал и опалубки при кладке арок и сводов</v>
      </c>
      <c r="C62" s="46" t="str">
        <f>Source!H176</f>
        <v>100 м2</v>
      </c>
      <c r="D62" s="47">
        <f>Source!I176</f>
        <v>0.1</v>
      </c>
      <c r="E62" s="44"/>
    </row>
    <row r="63" spans="1:5" ht="16.5" x14ac:dyDescent="0.25">
      <c r="A63" s="74" t="str">
        <f>CONCATENATE("Раздел: ", Source!G208)</f>
        <v>Раздел: Материалы и оборудование не учтенные ценником</v>
      </c>
      <c r="B63" s="74"/>
      <c r="C63" s="74"/>
      <c r="D63" s="74"/>
      <c r="E63" s="74"/>
    </row>
    <row r="64" spans="1:5" ht="28.5" x14ac:dyDescent="0.2">
      <c r="A64" s="44" t="str">
        <f>Source!E212</f>
        <v>41</v>
      </c>
      <c r="B64" s="45" t="str">
        <f>Source!G212</f>
        <v>Трубная система котла ( кипятильные трубы, экранные трубы) с учетом доставки</v>
      </c>
      <c r="C64" s="46" t="str">
        <f>Source!H212</f>
        <v>компл.</v>
      </c>
      <c r="D64" s="47">
        <f>Source!I212</f>
        <v>1</v>
      </c>
      <c r="E64" s="44"/>
    </row>
    <row r="65" spans="1:31" ht="14.25" x14ac:dyDescent="0.2">
      <c r="A65" s="44" t="str">
        <f>Source!E214</f>
        <v>42</v>
      </c>
      <c r="B65" s="45" t="str">
        <f>Source!G214</f>
        <v>Опускные и перепускные трубы ,с учетом доставки</v>
      </c>
      <c r="C65" s="46" t="str">
        <f>Source!H214</f>
        <v>КОМП.</v>
      </c>
      <c r="D65" s="47">
        <f>Source!I214</f>
        <v>1</v>
      </c>
      <c r="E65" s="44"/>
    </row>
    <row r="66" spans="1:31" ht="14.25" x14ac:dyDescent="0.2">
      <c r="A66" s="44" t="str">
        <f>Source!E216</f>
        <v>43</v>
      </c>
      <c r="B66" s="45" t="str">
        <f>Source!G216</f>
        <v>Коллектора, с учетом доставки</v>
      </c>
      <c r="C66" s="46" t="str">
        <f>Source!H216</f>
        <v>компл.</v>
      </c>
      <c r="D66" s="47">
        <f>Source!I216</f>
        <v>1</v>
      </c>
      <c r="E66" s="44"/>
    </row>
    <row r="67" spans="1:31" ht="28.5" x14ac:dyDescent="0.2">
      <c r="A67" s="44" t="str">
        <f>Source!E218</f>
        <v>44</v>
      </c>
      <c r="B67" s="45" t="str">
        <f>Source!G218</f>
        <v>Ящик ЗИП , (ВКЛЮЧАЯ ЭЛЕМЕНТЫ ТРУБОПРОВОДОВ ,ФАСОННЫЕ ДЕТАЛИ)</v>
      </c>
      <c r="C67" s="46" t="str">
        <f>Source!H218</f>
        <v>КОМП.</v>
      </c>
      <c r="D67" s="47">
        <f>Source!I218</f>
        <v>1</v>
      </c>
      <c r="E67" s="44"/>
    </row>
    <row r="68" spans="1:31" ht="16.5" x14ac:dyDescent="0.25">
      <c r="A68" s="74" t="str">
        <f>CONCATENATE("Раздел: ", Source!G250)</f>
        <v>Раздел: Прочие работы</v>
      </c>
      <c r="B68" s="74"/>
      <c r="C68" s="74"/>
      <c r="D68" s="74"/>
      <c r="E68" s="74"/>
    </row>
    <row r="69" spans="1:31" ht="28.5" x14ac:dyDescent="0.2">
      <c r="A69" s="44" t="str">
        <f>Source!E254</f>
        <v>45</v>
      </c>
      <c r="B69" s="45" t="str">
        <f>Source!G254</f>
        <v>Наращивание железобетонных фундаментов под оборудование при объеме в одном месте до 10 м3</v>
      </c>
      <c r="C69" s="46" t="str">
        <f>Source!H254</f>
        <v>м3</v>
      </c>
      <c r="D69" s="47">
        <f>Source!I254</f>
        <v>10.319100000000001</v>
      </c>
      <c r="E69" s="44"/>
    </row>
    <row r="70" spans="1:31" ht="14.25" x14ac:dyDescent="0.2">
      <c r="A70" s="44" t="str">
        <f>Source!E256</f>
        <v>46</v>
      </c>
      <c r="B70" s="45" t="str">
        <f>Source!G256</f>
        <v>Бетон тяжелый, класс В20 (М250)</v>
      </c>
      <c r="C70" s="46" t="str">
        <f>Source!H256</f>
        <v>м3</v>
      </c>
      <c r="D70" s="47">
        <f>Source!I256</f>
        <v>10.525482</v>
      </c>
      <c r="E70" s="44"/>
    </row>
    <row r="71" spans="1:31" ht="28.5" x14ac:dyDescent="0.2">
      <c r="A71" s="44" t="str">
        <f>Source!E258</f>
        <v>47</v>
      </c>
      <c r="B71" s="45" t="str">
        <f>Source!G258</f>
        <v>Каркасы и сетки арматурные плоские, собранные и сваренные (связанные) в арматурные изделия, класс BP-I, диаметр 4 мм</v>
      </c>
      <c r="C71" s="46" t="str">
        <f>Source!H258</f>
        <v>т</v>
      </c>
      <c r="D71" s="47">
        <f>Source!I258</f>
        <v>0.11</v>
      </c>
      <c r="E71" s="44"/>
    </row>
    <row r="72" spans="1:31" ht="28.5" x14ac:dyDescent="0.2">
      <c r="A72" s="44" t="str">
        <f>Source!E260</f>
        <v>48</v>
      </c>
      <c r="B72" s="45" t="str">
        <f>Source!G260</f>
        <v>Масляная окраска металлических поверхностей стальных балок, труб диаметром более 50 мм и т.п., количество окрасок 2</v>
      </c>
      <c r="C72" s="46" t="str">
        <f>Source!H260</f>
        <v>100 м2</v>
      </c>
      <c r="D72" s="47">
        <f>Source!I260</f>
        <v>0.62519999999999998</v>
      </c>
      <c r="E72" s="44"/>
    </row>
    <row r="73" spans="1:31" ht="14.25" x14ac:dyDescent="0.2">
      <c r="A73" s="44" t="str">
        <f>Source!E262</f>
        <v>49</v>
      </c>
      <c r="B73" s="45" t="str">
        <f>Source!G262</f>
        <v>Эмаль ПФ-115 БИО различных цветов</v>
      </c>
      <c r="C73" s="46" t="str">
        <f>Source!H262</f>
        <v>т</v>
      </c>
      <c r="D73" s="47">
        <f>Source!I262</f>
        <v>1.538E-2</v>
      </c>
      <c r="E73" s="44"/>
    </row>
    <row r="74" spans="1:31" ht="33" x14ac:dyDescent="0.25">
      <c r="A74" s="74" t="str">
        <f>CONCATENATE("Локальная смета: ", Source!G323)</f>
        <v>Локальная смета: Пуско-наладочные работы  котла  ДКВР -10-13 заводской № 8466  в котельной по адресу: ул.Лесная,1 г.Алушта, Республика Крым</v>
      </c>
      <c r="B74" s="74"/>
      <c r="C74" s="74"/>
      <c r="D74" s="74"/>
      <c r="E74" s="74"/>
      <c r="AE74" s="43" t="str">
        <f>CONCATENATE("Локальная смета: ", Source!G323)</f>
        <v>Локальная смета: Пуско-наладочные работы  котла  ДКВР -10-13 заводской № 8466  в котельной по адресу: ул.Лесная,1 г.Алушта, Республика Крым</v>
      </c>
    </row>
    <row r="75" spans="1:31" ht="14.25" x14ac:dyDescent="0.2">
      <c r="A75" s="44" t="str">
        <f>Source!E328</f>
        <v>1</v>
      </c>
      <c r="B75" s="45" t="str">
        <f>Source!G328</f>
        <v>Котел без пароперегревателя, паропроизводительность до 10 т/ч</v>
      </c>
      <c r="C75" s="46" t="str">
        <f>Source!H328</f>
        <v>шт.</v>
      </c>
      <c r="D75" s="47">
        <f>Source!I328</f>
        <v>1</v>
      </c>
      <c r="E75" s="44"/>
    </row>
    <row r="78" spans="1:31" ht="15" x14ac:dyDescent="0.25">
      <c r="A78" s="22" t="s">
        <v>273</v>
      </c>
      <c r="B78" s="22"/>
      <c r="C78" s="22" t="s">
        <v>274</v>
      </c>
      <c r="D78" s="22"/>
      <c r="E78" s="22"/>
    </row>
  </sheetData>
  <mergeCells count="11">
    <mergeCell ref="A68:E68"/>
    <mergeCell ref="A74:E74"/>
    <mergeCell ref="A19:E19"/>
    <mergeCell ref="A20:E20"/>
    <mergeCell ref="A31:E31"/>
    <mergeCell ref="A40:E40"/>
    <mergeCell ref="A63:E63"/>
    <mergeCell ref="C5:D5"/>
    <mergeCell ref="C7:D7"/>
    <mergeCell ref="A11:D11"/>
    <mergeCell ref="A12:D12"/>
  </mergeCells>
  <phoneticPr fontId="26" type="noConversion"/>
  <pageMargins left="0.4" right="0.2" top="0.2" bottom="0.4" header="0.2" footer="0.2"/>
  <pageSetup paperSize="9" scale="77" fitToHeight="0" orientation="portrait" verticalDpi="0" r:id="rId1"/>
  <headerFooter alignWithMargins="0"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2"/>
  <sheetViews>
    <sheetView workbookViewId="0"/>
  </sheetViews>
  <sheetFormatPr defaultRowHeight="12.75" x14ac:dyDescent="0.2"/>
  <sheetData>
    <row r="1" spans="1:23" x14ac:dyDescent="0.2">
      <c r="A1" t="s">
        <v>298</v>
      </c>
      <c r="B1" t="s">
        <v>299</v>
      </c>
      <c r="C1" t="s">
        <v>300</v>
      </c>
      <c r="D1" t="s">
        <v>301</v>
      </c>
      <c r="E1" t="s">
        <v>302</v>
      </c>
      <c r="F1" t="s">
        <v>303</v>
      </c>
      <c r="G1" t="s">
        <v>304</v>
      </c>
      <c r="H1" t="s">
        <v>305</v>
      </c>
      <c r="I1" t="s">
        <v>306</v>
      </c>
      <c r="J1" t="s">
        <v>307</v>
      </c>
    </row>
    <row r="2" spans="1:23" x14ac:dyDescent="0.2">
      <c r="A2">
        <v>1</v>
      </c>
      <c r="B2">
        <v>1</v>
      </c>
      <c r="C2">
        <v>1</v>
      </c>
      <c r="D2">
        <v>1</v>
      </c>
      <c r="E2">
        <v>0</v>
      </c>
      <c r="F2">
        <v>0</v>
      </c>
      <c r="G2">
        <v>0</v>
      </c>
      <c r="H2">
        <v>0</v>
      </c>
      <c r="I2">
        <v>1</v>
      </c>
      <c r="J2">
        <v>0</v>
      </c>
    </row>
    <row r="4" spans="1:23" x14ac:dyDescent="0.2">
      <c r="A4" t="s">
        <v>275</v>
      </c>
      <c r="B4" t="s">
        <v>276</v>
      </c>
      <c r="C4" t="s">
        <v>277</v>
      </c>
      <c r="D4" t="s">
        <v>278</v>
      </c>
      <c r="E4" t="s">
        <v>279</v>
      </c>
      <c r="F4" t="s">
        <v>280</v>
      </c>
      <c r="G4" t="s">
        <v>281</v>
      </c>
      <c r="H4" t="s">
        <v>282</v>
      </c>
      <c r="I4" t="s">
        <v>283</v>
      </c>
      <c r="J4" t="s">
        <v>284</v>
      </c>
      <c r="K4" t="s">
        <v>285</v>
      </c>
      <c r="L4" t="s">
        <v>286</v>
      </c>
      <c r="M4" t="s">
        <v>287</v>
      </c>
      <c r="N4" t="s">
        <v>288</v>
      </c>
      <c r="O4" t="s">
        <v>289</v>
      </c>
      <c r="P4" t="s">
        <v>290</v>
      </c>
      <c r="Q4" t="s">
        <v>291</v>
      </c>
      <c r="R4" t="s">
        <v>292</v>
      </c>
      <c r="S4" t="s">
        <v>293</v>
      </c>
      <c r="T4" t="s">
        <v>294</v>
      </c>
      <c r="U4" t="s">
        <v>295</v>
      </c>
      <c r="V4" t="s">
        <v>296</v>
      </c>
      <c r="W4" t="s">
        <v>297</v>
      </c>
    </row>
    <row r="6" spans="1:23" x14ac:dyDescent="0.2">
      <c r="A6">
        <f>Source!A20</f>
        <v>3</v>
      </c>
      <c r="B6">
        <v>20</v>
      </c>
      <c r="G6" t="str">
        <f>Source!G20</f>
        <v>Капитальный ремонт котла ДКВР -10-13, заводской №8466  в котельной по адресу: ул. Лесная,1 г. Алушта , Республика Крым</v>
      </c>
    </row>
    <row r="7" spans="1:23" x14ac:dyDescent="0.2">
      <c r="A7">
        <f>Source!A26</f>
        <v>4</v>
      </c>
      <c r="B7">
        <v>26</v>
      </c>
      <c r="G7" t="str">
        <f>Source!G26</f>
        <v>Демонтаж обмуровки</v>
      </c>
    </row>
    <row r="8" spans="1:23" x14ac:dyDescent="0.2">
      <c r="A8">
        <f>Source!A31</f>
        <v>17</v>
      </c>
      <c r="C8">
        <v>2</v>
      </c>
      <c r="D8">
        <v>0</v>
      </c>
      <c r="E8">
        <f>SmtRes!AV10</f>
        <v>0</v>
      </c>
      <c r="F8" t="str">
        <f>SmtRes!I10</f>
        <v>91.21.10-003</v>
      </c>
      <c r="G8" t="str">
        <f>SmtRes!K10</f>
        <v>Молотки при работе от передвижных компрессорных станций отбойные пневматические</v>
      </c>
      <c r="H8" t="str">
        <f>SmtRes!O10</f>
        <v>маш.-ч</v>
      </c>
      <c r="I8">
        <f>SmtRes!Y10*Source!I31</f>
        <v>287.44799999999998</v>
      </c>
      <c r="J8">
        <f>SmtRes!AO10</f>
        <v>1</v>
      </c>
      <c r="K8">
        <f>SmtRes!AF10</f>
        <v>1.53</v>
      </c>
      <c r="L8">
        <f>SmtRes!DB10</f>
        <v>12.42</v>
      </c>
      <c r="M8">
        <f>ROUND(ROUND(L8*Source!I31, 6)*1, 2)</f>
        <v>439.67</v>
      </c>
      <c r="N8">
        <f>SmtRes!AB10</f>
        <v>10.82</v>
      </c>
      <c r="O8">
        <f>ROUND(ROUND(L8*Source!I31, 6)*SmtRes!DA10, 2)</f>
        <v>3108.45</v>
      </c>
      <c r="P8">
        <f>SmtRes!AG10</f>
        <v>0</v>
      </c>
      <c r="Q8">
        <f>SmtRes!DC10</f>
        <v>0</v>
      </c>
      <c r="R8">
        <f>ROUND(ROUND(Q8*Source!I31, 6)*1, 2)</f>
        <v>0</v>
      </c>
      <c r="S8">
        <f>SmtRes!AC10</f>
        <v>0</v>
      </c>
      <c r="T8">
        <f>ROUND(ROUND(Q8*Source!I31, 6)*SmtRes!AK10, 2)</f>
        <v>0</v>
      </c>
      <c r="U8">
        <f>SmtRes!X10</f>
        <v>-1245200233</v>
      </c>
      <c r="V8">
        <v>1088893989</v>
      </c>
      <c r="W8">
        <v>-1151523731</v>
      </c>
    </row>
    <row r="9" spans="1:23" x14ac:dyDescent="0.2">
      <c r="A9">
        <f>Source!A31</f>
        <v>17</v>
      </c>
      <c r="C9">
        <v>2</v>
      </c>
      <c r="D9">
        <v>0</v>
      </c>
      <c r="E9">
        <f>SmtRes!AV9</f>
        <v>0</v>
      </c>
      <c r="F9" t="str">
        <f>SmtRes!I9</f>
        <v>91.18.01-008</v>
      </c>
      <c r="G9" t="str">
        <f>SmtRes!K9</f>
        <v>Компрессоры передвижные с двигателем внутреннего сгорания, давлением до 686 кПа (7 ат) производительностью 11,2 м3/мин</v>
      </c>
      <c r="H9" t="str">
        <f>SmtRes!O9</f>
        <v>маш.-ч</v>
      </c>
      <c r="I9">
        <f>SmtRes!Y9*Source!I31</f>
        <v>106.908</v>
      </c>
      <c r="J9">
        <f>SmtRes!AO9</f>
        <v>1</v>
      </c>
      <c r="K9">
        <f>SmtRes!AF9</f>
        <v>156.47</v>
      </c>
      <c r="L9">
        <f>SmtRes!DB9</f>
        <v>472.54</v>
      </c>
      <c r="M9">
        <f>ROUND(ROUND(L9*Source!I31, 6)*1, 2)</f>
        <v>16727.919999999998</v>
      </c>
      <c r="N9">
        <f>SmtRes!AB9</f>
        <v>1106.24</v>
      </c>
      <c r="O9">
        <f>ROUND(ROUND(L9*Source!I31, 6)*SmtRes!DA9, 2)</f>
        <v>118266.37</v>
      </c>
      <c r="P9">
        <f>SmtRes!AG9</f>
        <v>10.130000000000001</v>
      </c>
      <c r="Q9">
        <f>SmtRes!DC9</f>
        <v>30.59</v>
      </c>
      <c r="R9">
        <f>ROUND(ROUND(Q9*Source!I31, 6)*1, 2)</f>
        <v>1082.8900000000001</v>
      </c>
      <c r="S9">
        <f>SmtRes!AC9</f>
        <v>10.130000000000001</v>
      </c>
      <c r="T9">
        <f>ROUND(ROUND(Q9*Source!I31, 6)*SmtRes!AK9, 2)</f>
        <v>1082.8900000000001</v>
      </c>
      <c r="U9">
        <f>SmtRes!X9</f>
        <v>-2047589592</v>
      </c>
      <c r="V9">
        <v>1566245013</v>
      </c>
      <c r="W9">
        <v>934879539</v>
      </c>
    </row>
    <row r="10" spans="1:23" x14ac:dyDescent="0.2">
      <c r="A10">
        <f>Source!A31</f>
        <v>17</v>
      </c>
      <c r="C10">
        <v>2</v>
      </c>
      <c r="D10">
        <v>0</v>
      </c>
      <c r="E10">
        <f>SmtRes!AV8</f>
        <v>0</v>
      </c>
      <c r="F10" t="str">
        <f>SmtRes!I8</f>
        <v>91.06.02-005</v>
      </c>
      <c r="G10" t="str">
        <f>SmtRes!K8</f>
        <v>Конвейер ленточный секционный длиной 40 м</v>
      </c>
      <c r="H10" t="str">
        <f>SmtRes!O8</f>
        <v>маш.-ч</v>
      </c>
      <c r="I10">
        <f>SmtRes!Y8*Source!I31</f>
        <v>2.8319999999999999</v>
      </c>
      <c r="J10">
        <f>SmtRes!AO8</f>
        <v>1</v>
      </c>
      <c r="K10">
        <f>SmtRes!AF8</f>
        <v>66.16</v>
      </c>
      <c r="L10">
        <f>SmtRes!DB8</f>
        <v>5.29</v>
      </c>
      <c r="M10">
        <f>ROUND(ROUND(L10*Source!I31, 6)*1, 2)</f>
        <v>187.27</v>
      </c>
      <c r="N10">
        <f>SmtRes!AB8</f>
        <v>467.75</v>
      </c>
      <c r="O10">
        <f>ROUND(ROUND(L10*Source!I31, 6)*SmtRes!DA8, 2)</f>
        <v>1323.97</v>
      </c>
      <c r="P10">
        <f>SmtRes!AG8</f>
        <v>8.82</v>
      </c>
      <c r="Q10">
        <f>SmtRes!DC8</f>
        <v>0.71</v>
      </c>
      <c r="R10">
        <f>ROUND(ROUND(Q10*Source!I31, 6)*1, 2)</f>
        <v>25.13</v>
      </c>
      <c r="S10">
        <f>SmtRes!AC8</f>
        <v>8.82</v>
      </c>
      <c r="T10">
        <f>ROUND(ROUND(Q10*Source!I31, 6)*SmtRes!AK8, 2)</f>
        <v>25.13</v>
      </c>
      <c r="U10">
        <f>SmtRes!X8</f>
        <v>1884583504</v>
      </c>
      <c r="V10">
        <v>1029080285</v>
      </c>
      <c r="W10">
        <v>-1143233612</v>
      </c>
    </row>
    <row r="11" spans="1:23" x14ac:dyDescent="0.2">
      <c r="A11">
        <f>Source!A31</f>
        <v>17</v>
      </c>
      <c r="C11">
        <v>1</v>
      </c>
      <c r="D11">
        <v>0</v>
      </c>
      <c r="E11">
        <f>SmtRes!AV6</f>
        <v>1</v>
      </c>
      <c r="F11" t="str">
        <f>SmtRes!I6</f>
        <v>1-100-23-82</v>
      </c>
      <c r="G11" t="str">
        <f>SmtRes!K6</f>
        <v>Рабочий среднего разряда 2.3</v>
      </c>
      <c r="H11" t="str">
        <f>SmtRes!O6</f>
        <v>чел.-ч.</v>
      </c>
      <c r="I11">
        <f>SmtRes!Y6*Source!I31</f>
        <v>349.39799999999997</v>
      </c>
      <c r="J11">
        <f>SmtRes!AO6</f>
        <v>1</v>
      </c>
      <c r="K11">
        <f>SmtRes!AH6</f>
        <v>7.16</v>
      </c>
      <c r="L11">
        <f>SmtRes!DB6</f>
        <v>70.67</v>
      </c>
      <c r="M11">
        <f>ROUND(ROUND(L11*Source!I31, 6)*1, 2)</f>
        <v>2501.7199999999998</v>
      </c>
      <c r="N11">
        <f>SmtRes!AD6</f>
        <v>50.62</v>
      </c>
      <c r="O11">
        <f>ROUND(ROUND(L11*Source!I31, 6)*SmtRes!DA6, 2)</f>
        <v>17687.150000000001</v>
      </c>
      <c r="P11">
        <f>SmtRes!AG6</f>
        <v>0</v>
      </c>
      <c r="Q11">
        <f>SmtRes!DC6</f>
        <v>0</v>
      </c>
      <c r="R11">
        <f>ROUND(ROUND(Q11*Source!I31, 6)*1, 2)</f>
        <v>0</v>
      </c>
      <c r="S11">
        <f>SmtRes!AC6</f>
        <v>0</v>
      </c>
      <c r="T11">
        <f>ROUND(ROUND(Q11*Source!I31, 6)*SmtRes!AK6, 2)</f>
        <v>0</v>
      </c>
      <c r="U11">
        <f>SmtRes!X6</f>
        <v>345986933</v>
      </c>
      <c r="V11">
        <v>-221563510</v>
      </c>
      <c r="W11">
        <v>1673237602</v>
      </c>
    </row>
    <row r="12" spans="1:23" x14ac:dyDescent="0.2">
      <c r="A12">
        <f>Source!A33</f>
        <v>17</v>
      </c>
      <c r="C12">
        <v>2</v>
      </c>
      <c r="D12">
        <v>0</v>
      </c>
      <c r="E12">
        <f>SmtRes!AV16</f>
        <v>0</v>
      </c>
      <c r="F12" t="str">
        <f>SmtRes!I16</f>
        <v>91.06.02-005</v>
      </c>
      <c r="G12" t="str">
        <f>SmtRes!K16</f>
        <v>Конвейер ленточный секционный длиной 40 м</v>
      </c>
      <c r="H12" t="str">
        <f>SmtRes!O16</f>
        <v>маш.-ч</v>
      </c>
      <c r="I12">
        <f>SmtRes!Y16*Source!I33</f>
        <v>2.0569999999999999</v>
      </c>
      <c r="J12">
        <f>SmtRes!AO16</f>
        <v>1</v>
      </c>
      <c r="K12">
        <f>SmtRes!AF16</f>
        <v>66.16</v>
      </c>
      <c r="L12">
        <f>SmtRes!DB16</f>
        <v>7.28</v>
      </c>
      <c r="M12">
        <f>ROUND(ROUND(L12*Source!I33, 6)*1, 2)</f>
        <v>136.13999999999999</v>
      </c>
      <c r="N12">
        <f>SmtRes!AB16</f>
        <v>467.75</v>
      </c>
      <c r="O12">
        <f>ROUND(ROUND(L12*Source!I33, 6)*SmtRes!DA16, 2)</f>
        <v>962.48</v>
      </c>
      <c r="P12">
        <f>SmtRes!AG16</f>
        <v>8.82</v>
      </c>
      <c r="Q12">
        <f>SmtRes!DC16</f>
        <v>0.97</v>
      </c>
      <c r="R12">
        <f>ROUND(ROUND(Q12*Source!I33, 6)*1, 2)</f>
        <v>18.14</v>
      </c>
      <c r="S12">
        <f>SmtRes!AC16</f>
        <v>8.82</v>
      </c>
      <c r="T12">
        <f>ROUND(ROUND(Q12*Source!I33, 6)*SmtRes!AK16, 2)</f>
        <v>18.14</v>
      </c>
      <c r="U12">
        <f>SmtRes!X16</f>
        <v>1884583504</v>
      </c>
      <c r="V12">
        <v>1029080285</v>
      </c>
      <c r="W12">
        <v>-1143233612</v>
      </c>
    </row>
    <row r="13" spans="1:23" x14ac:dyDescent="0.2">
      <c r="A13">
        <f>Source!A33</f>
        <v>17</v>
      </c>
      <c r="C13">
        <v>1</v>
      </c>
      <c r="D13">
        <v>0</v>
      </c>
      <c r="E13">
        <f>SmtRes!AV14</f>
        <v>1</v>
      </c>
      <c r="F13" t="str">
        <f>SmtRes!I14</f>
        <v>1-100-23-82</v>
      </c>
      <c r="G13" t="str">
        <f>SmtRes!K14</f>
        <v>Рабочий среднего разряда 2.3</v>
      </c>
      <c r="H13" t="str">
        <f>SmtRes!O14</f>
        <v>чел.-ч.</v>
      </c>
      <c r="I13">
        <f>SmtRes!Y14*Source!I33</f>
        <v>201.96</v>
      </c>
      <c r="J13">
        <f>SmtRes!AO14</f>
        <v>1</v>
      </c>
      <c r="K13">
        <f>SmtRes!AH14</f>
        <v>7.16</v>
      </c>
      <c r="L13">
        <f>SmtRes!DB14</f>
        <v>77.33</v>
      </c>
      <c r="M13">
        <f>ROUND(ROUND(L13*Source!I33, 6)*1, 2)</f>
        <v>1446.07</v>
      </c>
      <c r="N13">
        <f>SmtRes!AD14</f>
        <v>50.62</v>
      </c>
      <c r="O13">
        <f>ROUND(ROUND(L13*Source!I33, 6)*SmtRes!DA14, 2)</f>
        <v>10223.719999999999</v>
      </c>
      <c r="P13">
        <f>SmtRes!AG14</f>
        <v>0</v>
      </c>
      <c r="Q13">
        <f>SmtRes!DC14</f>
        <v>0</v>
      </c>
      <c r="R13">
        <f>ROUND(ROUND(Q13*Source!I33, 6)*1, 2)</f>
        <v>0</v>
      </c>
      <c r="S13">
        <f>SmtRes!AC14</f>
        <v>0</v>
      </c>
      <c r="T13">
        <f>ROUND(ROUND(Q13*Source!I33, 6)*SmtRes!AK14, 2)</f>
        <v>0</v>
      </c>
      <c r="U13">
        <f>SmtRes!X14</f>
        <v>345986933</v>
      </c>
      <c r="V13">
        <v>-221563510</v>
      </c>
      <c r="W13">
        <v>1673237602</v>
      </c>
    </row>
    <row r="14" spans="1:23" x14ac:dyDescent="0.2">
      <c r="A14">
        <f>Source!A35</f>
        <v>17</v>
      </c>
      <c r="C14">
        <v>2</v>
      </c>
      <c r="D14">
        <v>0</v>
      </c>
      <c r="E14">
        <f>SmtRes!AV26</f>
        <v>0</v>
      </c>
      <c r="F14" t="str">
        <f>SmtRes!I26</f>
        <v>91.21.10-003</v>
      </c>
      <c r="G14" t="str">
        <f>SmtRes!K26</f>
        <v>Молотки при работе от передвижных компрессорных станций отбойные пневматические</v>
      </c>
      <c r="H14" t="str">
        <f>SmtRes!O26</f>
        <v>маш.-ч</v>
      </c>
      <c r="I14">
        <f>SmtRes!Y26*Source!I35</f>
        <v>16.239999999999998</v>
      </c>
      <c r="J14">
        <f>SmtRes!AO26</f>
        <v>1</v>
      </c>
      <c r="K14">
        <f>SmtRes!AF26</f>
        <v>1.53</v>
      </c>
      <c r="L14">
        <f>SmtRes!DB26</f>
        <v>12.42</v>
      </c>
      <c r="M14">
        <f>ROUND(ROUND(L14*Source!I35, 6)*1, 2)</f>
        <v>24.84</v>
      </c>
      <c r="N14">
        <f>SmtRes!AB26</f>
        <v>10.82</v>
      </c>
      <c r="O14">
        <f>ROUND(ROUND(L14*Source!I35, 6)*SmtRes!DA26, 2)</f>
        <v>175.62</v>
      </c>
      <c r="P14">
        <f>SmtRes!AG26</f>
        <v>0</v>
      </c>
      <c r="Q14">
        <f>SmtRes!DC26</f>
        <v>0</v>
      </c>
      <c r="R14">
        <f>ROUND(ROUND(Q14*Source!I35, 6)*1, 2)</f>
        <v>0</v>
      </c>
      <c r="S14">
        <f>SmtRes!AC26</f>
        <v>0</v>
      </c>
      <c r="T14">
        <f>ROUND(ROUND(Q14*Source!I35, 6)*SmtRes!AK26, 2)</f>
        <v>0</v>
      </c>
      <c r="U14">
        <f>SmtRes!X26</f>
        <v>-1245200233</v>
      </c>
      <c r="V14">
        <v>1088893989</v>
      </c>
      <c r="W14">
        <v>-1151523731</v>
      </c>
    </row>
    <row r="15" spans="1:23" x14ac:dyDescent="0.2">
      <c r="A15">
        <f>Source!A35</f>
        <v>17</v>
      </c>
      <c r="C15">
        <v>2</v>
      </c>
      <c r="D15">
        <v>0</v>
      </c>
      <c r="E15">
        <f>SmtRes!AV25</f>
        <v>0</v>
      </c>
      <c r="F15" t="str">
        <f>SmtRes!I25</f>
        <v>91.18.01-008</v>
      </c>
      <c r="G15" t="str">
        <f>SmtRes!K25</f>
        <v>Компрессоры передвижные с двигателем внутреннего сгорания, давлением до 686 кПа (7 ат) производительностью 11,2 м3/мин</v>
      </c>
      <c r="H15" t="str">
        <f>SmtRes!O25</f>
        <v>маш.-ч</v>
      </c>
      <c r="I15">
        <f>SmtRes!Y25*Source!I35</f>
        <v>6.04</v>
      </c>
      <c r="J15">
        <f>SmtRes!AO25</f>
        <v>1</v>
      </c>
      <c r="K15">
        <f>SmtRes!AF25</f>
        <v>156.47</v>
      </c>
      <c r="L15">
        <f>SmtRes!DB25</f>
        <v>472.54</v>
      </c>
      <c r="M15">
        <f>ROUND(ROUND(L15*Source!I35, 6)*1, 2)</f>
        <v>945.08</v>
      </c>
      <c r="N15">
        <f>SmtRes!AB25</f>
        <v>1106.24</v>
      </c>
      <c r="O15">
        <f>ROUND(ROUND(L15*Source!I35, 6)*SmtRes!DA25, 2)</f>
        <v>6681.72</v>
      </c>
      <c r="P15">
        <f>SmtRes!AG25</f>
        <v>10.130000000000001</v>
      </c>
      <c r="Q15">
        <f>SmtRes!DC25</f>
        <v>30.59</v>
      </c>
      <c r="R15">
        <f>ROUND(ROUND(Q15*Source!I35, 6)*1, 2)</f>
        <v>61.18</v>
      </c>
      <c r="S15">
        <f>SmtRes!AC25</f>
        <v>10.130000000000001</v>
      </c>
      <c r="T15">
        <f>ROUND(ROUND(Q15*Source!I35, 6)*SmtRes!AK25, 2)</f>
        <v>61.18</v>
      </c>
      <c r="U15">
        <f>SmtRes!X25</f>
        <v>-2047589592</v>
      </c>
      <c r="V15">
        <v>1566245013</v>
      </c>
      <c r="W15">
        <v>934879539</v>
      </c>
    </row>
    <row r="16" spans="1:23" x14ac:dyDescent="0.2">
      <c r="A16">
        <f>Source!A35</f>
        <v>17</v>
      </c>
      <c r="C16">
        <v>2</v>
      </c>
      <c r="D16">
        <v>0</v>
      </c>
      <c r="E16">
        <f>SmtRes!AV24</f>
        <v>0</v>
      </c>
      <c r="F16" t="str">
        <f>SmtRes!I24</f>
        <v>91.06.02-005</v>
      </c>
      <c r="G16" t="str">
        <f>SmtRes!K24</f>
        <v>Конвейер ленточный секционный длиной 40 м</v>
      </c>
      <c r="H16" t="str">
        <f>SmtRes!O24</f>
        <v>маш.-ч</v>
      </c>
      <c r="I16">
        <f>SmtRes!Y24*Source!I35</f>
        <v>0.22</v>
      </c>
      <c r="J16">
        <f>SmtRes!AO24</f>
        <v>1</v>
      </c>
      <c r="K16">
        <f>SmtRes!AF24</f>
        <v>66.16</v>
      </c>
      <c r="L16">
        <f>SmtRes!DB24</f>
        <v>7.28</v>
      </c>
      <c r="M16">
        <f>ROUND(ROUND(L16*Source!I35, 6)*1, 2)</f>
        <v>14.56</v>
      </c>
      <c r="N16">
        <f>SmtRes!AB24</f>
        <v>467.75</v>
      </c>
      <c r="O16">
        <f>ROUND(ROUND(L16*Source!I35, 6)*SmtRes!DA24, 2)</f>
        <v>102.94</v>
      </c>
      <c r="P16">
        <f>SmtRes!AG24</f>
        <v>8.82</v>
      </c>
      <c r="Q16">
        <f>SmtRes!DC24</f>
        <v>0.97</v>
      </c>
      <c r="R16">
        <f>ROUND(ROUND(Q16*Source!I35, 6)*1, 2)</f>
        <v>1.94</v>
      </c>
      <c r="S16">
        <f>SmtRes!AC24</f>
        <v>8.82</v>
      </c>
      <c r="T16">
        <f>ROUND(ROUND(Q16*Source!I35, 6)*SmtRes!AK24, 2)</f>
        <v>1.94</v>
      </c>
      <c r="U16">
        <f>SmtRes!X24</f>
        <v>1884583504</v>
      </c>
      <c r="V16">
        <v>1029080285</v>
      </c>
      <c r="W16">
        <v>-1143233612</v>
      </c>
    </row>
    <row r="17" spans="1:23" x14ac:dyDescent="0.2">
      <c r="A17">
        <f>Source!A35</f>
        <v>17</v>
      </c>
      <c r="C17">
        <v>1</v>
      </c>
      <c r="D17">
        <v>0</v>
      </c>
      <c r="E17">
        <f>SmtRes!AV22</f>
        <v>1</v>
      </c>
      <c r="F17" t="str">
        <f>SmtRes!I22</f>
        <v>1-100-23-82</v>
      </c>
      <c r="G17" t="str">
        <f>SmtRes!K22</f>
        <v>Рабочий среднего разряда 2.3</v>
      </c>
      <c r="H17" t="str">
        <f>SmtRes!O22</f>
        <v>чел.-ч.</v>
      </c>
      <c r="I17">
        <f>SmtRes!Y22*Source!I35</f>
        <v>26.2</v>
      </c>
      <c r="J17">
        <f>SmtRes!AO22</f>
        <v>1</v>
      </c>
      <c r="K17">
        <f>SmtRes!AH22</f>
        <v>7.16</v>
      </c>
      <c r="L17">
        <f>SmtRes!DB22</f>
        <v>93.8</v>
      </c>
      <c r="M17">
        <f>ROUND(ROUND(L17*Source!I35, 6)*1, 2)</f>
        <v>187.6</v>
      </c>
      <c r="N17">
        <f>SmtRes!AD22</f>
        <v>50.62</v>
      </c>
      <c r="O17">
        <f>ROUND(ROUND(L17*Source!I35, 6)*SmtRes!DA22, 2)</f>
        <v>1326.33</v>
      </c>
      <c r="P17">
        <f>SmtRes!AG22</f>
        <v>0</v>
      </c>
      <c r="Q17">
        <f>SmtRes!DC22</f>
        <v>0</v>
      </c>
      <c r="R17">
        <f>ROUND(ROUND(Q17*Source!I35, 6)*1, 2)</f>
        <v>0</v>
      </c>
      <c r="S17">
        <f>SmtRes!AC22</f>
        <v>0</v>
      </c>
      <c r="T17">
        <f>ROUND(ROUND(Q17*Source!I35, 6)*SmtRes!AK22, 2)</f>
        <v>0</v>
      </c>
      <c r="U17">
        <f>SmtRes!X22</f>
        <v>345986933</v>
      </c>
      <c r="V17">
        <v>-221563510</v>
      </c>
      <c r="W17">
        <v>1673237602</v>
      </c>
    </row>
    <row r="18" spans="1:23" x14ac:dyDescent="0.2">
      <c r="A18">
        <f>Source!A37</f>
        <v>17</v>
      </c>
      <c r="C18">
        <v>2</v>
      </c>
      <c r="D18">
        <v>0</v>
      </c>
      <c r="E18">
        <f>SmtRes!AV35</f>
        <v>0</v>
      </c>
      <c r="F18" t="str">
        <f>SmtRes!I35</f>
        <v>91.14.02-003</v>
      </c>
      <c r="G18" t="str">
        <f>SmtRes!K35</f>
        <v>Автомобили бортовые, грузоподъемность до 10 т</v>
      </c>
      <c r="H18" t="str">
        <f>SmtRes!O35</f>
        <v>маш.-ч</v>
      </c>
      <c r="I18">
        <f>SmtRes!Y35*Source!I37</f>
        <v>2.8799999999999999E-2</v>
      </c>
      <c r="J18">
        <f>SmtRes!AO35</f>
        <v>1</v>
      </c>
      <c r="K18">
        <f>SmtRes!AF35</f>
        <v>102.48</v>
      </c>
      <c r="L18">
        <f>SmtRes!DB35</f>
        <v>2.46</v>
      </c>
      <c r="M18">
        <f>ROUND(ROUND(L18*Source!I37, 6)*1, 2)</f>
        <v>2.95</v>
      </c>
      <c r="N18">
        <f>SmtRes!AB35</f>
        <v>724.53</v>
      </c>
      <c r="O18">
        <f>ROUND(ROUND(L18*Source!I37, 6)*SmtRes!DA35, 2)</f>
        <v>20.87</v>
      </c>
      <c r="P18">
        <f>SmtRes!AG35</f>
        <v>11.84</v>
      </c>
      <c r="Q18">
        <f>SmtRes!DC35</f>
        <v>0.28399999999999997</v>
      </c>
      <c r="R18">
        <f>ROUND(ROUND(Q18*Source!I37, 6)*1, 2)</f>
        <v>0.34</v>
      </c>
      <c r="S18">
        <f>SmtRes!AC35</f>
        <v>11.84</v>
      </c>
      <c r="T18">
        <f>ROUND(ROUND(Q18*Source!I37, 6)*SmtRes!AK35, 2)</f>
        <v>0.34</v>
      </c>
      <c r="U18">
        <f>SmtRes!X35</f>
        <v>1820267133</v>
      </c>
      <c r="V18">
        <v>650552258</v>
      </c>
      <c r="W18">
        <v>570270890</v>
      </c>
    </row>
    <row r="19" spans="1:23" x14ac:dyDescent="0.2">
      <c r="A19">
        <f>Source!A37</f>
        <v>17</v>
      </c>
      <c r="C19">
        <v>2</v>
      </c>
      <c r="D19">
        <v>0</v>
      </c>
      <c r="E19">
        <f>SmtRes!AV34</f>
        <v>0</v>
      </c>
      <c r="F19" t="str">
        <f>SmtRes!I34</f>
        <v>91.06.05-011</v>
      </c>
      <c r="G19" t="str">
        <f>SmtRes!K34</f>
        <v>Погрузчик, грузоподъемность 5 т</v>
      </c>
      <c r="H19" t="str">
        <f>SmtRes!O34</f>
        <v>маш.-ч</v>
      </c>
      <c r="I19">
        <f>SmtRes!Y34*Source!I37</f>
        <v>1.44E-2</v>
      </c>
      <c r="J19">
        <f>SmtRes!AO34</f>
        <v>1</v>
      </c>
      <c r="K19">
        <f>SmtRes!AF34</f>
        <v>93.73</v>
      </c>
      <c r="L19">
        <f>SmtRes!DB34</f>
        <v>1.1240000000000001</v>
      </c>
      <c r="M19">
        <f>ROUND(ROUND(L19*Source!I37, 6)*1, 2)</f>
        <v>1.35</v>
      </c>
      <c r="N19">
        <f>SmtRes!AB34</f>
        <v>662.67</v>
      </c>
      <c r="O19">
        <f>ROUND(ROUND(L19*Source!I37, 6)*SmtRes!DA34, 2)</f>
        <v>9.5399999999999991</v>
      </c>
      <c r="P19">
        <f>SmtRes!AG34</f>
        <v>8.82</v>
      </c>
      <c r="Q19">
        <f>SmtRes!DC34</f>
        <v>0.104</v>
      </c>
      <c r="R19">
        <f>ROUND(ROUND(Q19*Source!I37, 6)*1, 2)</f>
        <v>0.12</v>
      </c>
      <c r="S19">
        <f>SmtRes!AC34</f>
        <v>8.82</v>
      </c>
      <c r="T19">
        <f>ROUND(ROUND(Q19*Source!I37, 6)*SmtRes!AK34, 2)</f>
        <v>0.12</v>
      </c>
      <c r="U19">
        <f>SmtRes!X34</f>
        <v>-1700234874</v>
      </c>
      <c r="V19">
        <v>896143280</v>
      </c>
      <c r="W19">
        <v>1168062172</v>
      </c>
    </row>
    <row r="20" spans="1:23" x14ac:dyDescent="0.2">
      <c r="A20">
        <f>Source!A37</f>
        <v>17</v>
      </c>
      <c r="C20">
        <v>1</v>
      </c>
      <c r="D20">
        <v>0</v>
      </c>
      <c r="E20">
        <f>SmtRes!AV32</f>
        <v>1</v>
      </c>
      <c r="F20" t="str">
        <f>SmtRes!I32</f>
        <v>1-100-30-82</v>
      </c>
      <c r="G20" t="str">
        <f>SmtRes!K32</f>
        <v>Рабочий среднего разряда 3</v>
      </c>
      <c r="H20" t="str">
        <f>SmtRes!O32</f>
        <v>чел.-ч.</v>
      </c>
      <c r="I20">
        <f>SmtRes!Y32*Source!I37</f>
        <v>2.1648000000000001</v>
      </c>
      <c r="J20">
        <f>SmtRes!AO32</f>
        <v>1</v>
      </c>
      <c r="K20">
        <f>SmtRes!AH32</f>
        <v>7.61</v>
      </c>
      <c r="L20">
        <f>SmtRes!DB32</f>
        <v>13.728</v>
      </c>
      <c r="M20">
        <f>ROUND(ROUND(L20*Source!I37, 6)*1, 2)</f>
        <v>16.47</v>
      </c>
      <c r="N20">
        <f>SmtRes!AD32</f>
        <v>53.8</v>
      </c>
      <c r="O20">
        <f>ROUND(ROUND(L20*Source!I37, 6)*SmtRes!DA32, 2)</f>
        <v>116.47</v>
      </c>
      <c r="P20">
        <f>SmtRes!AG32</f>
        <v>0</v>
      </c>
      <c r="Q20">
        <f>SmtRes!DC32</f>
        <v>0</v>
      </c>
      <c r="R20">
        <f>ROUND(ROUND(Q20*Source!I37, 6)*1, 2)</f>
        <v>0</v>
      </c>
      <c r="S20">
        <f>SmtRes!AC32</f>
        <v>0</v>
      </c>
      <c r="T20">
        <f>ROUND(ROUND(Q20*Source!I37, 6)*SmtRes!AK32, 2)</f>
        <v>0</v>
      </c>
      <c r="U20">
        <f>SmtRes!X32</f>
        <v>1777410698</v>
      </c>
      <c r="V20">
        <v>-1470322159</v>
      </c>
      <c r="W20">
        <v>-589380440</v>
      </c>
    </row>
    <row r="21" spans="1:23" x14ac:dyDescent="0.2">
      <c r="A21">
        <f>Source!A39</f>
        <v>17</v>
      </c>
      <c r="C21">
        <v>2</v>
      </c>
      <c r="D21">
        <v>0</v>
      </c>
      <c r="E21">
        <f>SmtRes!AV45</f>
        <v>0</v>
      </c>
      <c r="F21" t="str">
        <f>SmtRes!I45</f>
        <v>91.14.02-003</v>
      </c>
      <c r="G21" t="str">
        <f>SmtRes!K45</f>
        <v>Автомобили бортовые, грузоподъемность до 10 т</v>
      </c>
      <c r="H21" t="str">
        <f>SmtRes!O45</f>
        <v>маш.-ч</v>
      </c>
      <c r="I21">
        <f>SmtRes!Y45*Source!I39</f>
        <v>7.6800000000000002E-3</v>
      </c>
      <c r="J21">
        <f>SmtRes!AO45</f>
        <v>1</v>
      </c>
      <c r="K21">
        <f>SmtRes!AF45</f>
        <v>102.48</v>
      </c>
      <c r="L21">
        <f>SmtRes!DB45</f>
        <v>2.46</v>
      </c>
      <c r="M21">
        <f>ROUND(ROUND(L21*Source!I39, 6)*1, 2)</f>
        <v>0.79</v>
      </c>
      <c r="N21">
        <f>SmtRes!AB45</f>
        <v>724.53</v>
      </c>
      <c r="O21">
        <f>ROUND(ROUND(L21*Source!I39, 6)*SmtRes!DA45, 2)</f>
        <v>5.57</v>
      </c>
      <c r="P21">
        <f>SmtRes!AG45</f>
        <v>11.84</v>
      </c>
      <c r="Q21">
        <f>SmtRes!DC45</f>
        <v>0.28399999999999997</v>
      </c>
      <c r="R21">
        <f>ROUND(ROUND(Q21*Source!I39, 6)*1, 2)</f>
        <v>0.09</v>
      </c>
      <c r="S21">
        <f>SmtRes!AC45</f>
        <v>11.84</v>
      </c>
      <c r="T21">
        <f>ROUND(ROUND(Q21*Source!I39, 6)*SmtRes!AK45, 2)</f>
        <v>0.09</v>
      </c>
      <c r="U21">
        <f>SmtRes!X45</f>
        <v>1820267133</v>
      </c>
      <c r="V21">
        <v>650552258</v>
      </c>
      <c r="W21">
        <v>570270890</v>
      </c>
    </row>
    <row r="22" spans="1:23" x14ac:dyDescent="0.2">
      <c r="A22">
        <f>Source!A39</f>
        <v>17</v>
      </c>
      <c r="C22">
        <v>2</v>
      </c>
      <c r="D22">
        <v>0</v>
      </c>
      <c r="E22">
        <f>SmtRes!AV44</f>
        <v>0</v>
      </c>
      <c r="F22" t="str">
        <f>SmtRes!I44</f>
        <v>91.06.05-011</v>
      </c>
      <c r="G22" t="str">
        <f>SmtRes!K44</f>
        <v>Погрузчик, грузоподъемность 5 т</v>
      </c>
      <c r="H22" t="str">
        <f>SmtRes!O44</f>
        <v>маш.-ч</v>
      </c>
      <c r="I22">
        <f>SmtRes!Y44*Source!I39</f>
        <v>3.8400000000000001E-3</v>
      </c>
      <c r="J22">
        <f>SmtRes!AO44</f>
        <v>1</v>
      </c>
      <c r="K22">
        <f>SmtRes!AF44</f>
        <v>93.73</v>
      </c>
      <c r="L22">
        <f>SmtRes!DB44</f>
        <v>1.1240000000000001</v>
      </c>
      <c r="M22">
        <f>ROUND(ROUND(L22*Source!I39, 6)*1, 2)</f>
        <v>0.36</v>
      </c>
      <c r="N22">
        <f>SmtRes!AB44</f>
        <v>662.67</v>
      </c>
      <c r="O22">
        <f>ROUND(ROUND(L22*Source!I39, 6)*SmtRes!DA44, 2)</f>
        <v>2.54</v>
      </c>
      <c r="P22">
        <f>SmtRes!AG44</f>
        <v>8.82</v>
      </c>
      <c r="Q22">
        <f>SmtRes!DC44</f>
        <v>0.104</v>
      </c>
      <c r="R22">
        <f>ROUND(ROUND(Q22*Source!I39, 6)*1, 2)</f>
        <v>0.03</v>
      </c>
      <c r="S22">
        <f>SmtRes!AC44</f>
        <v>8.82</v>
      </c>
      <c r="T22">
        <f>ROUND(ROUND(Q22*Source!I39, 6)*SmtRes!AK44, 2)</f>
        <v>0.03</v>
      </c>
      <c r="U22">
        <f>SmtRes!X44</f>
        <v>-1700234874</v>
      </c>
      <c r="V22">
        <v>896143280</v>
      </c>
      <c r="W22">
        <v>1168062172</v>
      </c>
    </row>
    <row r="23" spans="1:23" x14ac:dyDescent="0.2">
      <c r="A23">
        <f>Source!A39</f>
        <v>17</v>
      </c>
      <c r="C23">
        <v>1</v>
      </c>
      <c r="D23">
        <v>0</v>
      </c>
      <c r="E23">
        <f>SmtRes!AV42</f>
        <v>1</v>
      </c>
      <c r="F23" t="str">
        <f>SmtRes!I42</f>
        <v>1-100-30-82</v>
      </c>
      <c r="G23" t="str">
        <f>SmtRes!K42</f>
        <v>Рабочий среднего разряда 3</v>
      </c>
      <c r="H23" t="str">
        <f>SmtRes!O42</f>
        <v>чел.-ч.</v>
      </c>
      <c r="I23">
        <f>SmtRes!Y42*Source!I39</f>
        <v>2.4358400000000002</v>
      </c>
      <c r="J23">
        <f>SmtRes!AO42</f>
        <v>1</v>
      </c>
      <c r="K23">
        <f>SmtRes!AH42</f>
        <v>7.61</v>
      </c>
      <c r="L23">
        <f>SmtRes!DB42</f>
        <v>57.927999999999997</v>
      </c>
      <c r="M23">
        <f>ROUND(ROUND(L23*Source!I39, 6)*1, 2)</f>
        <v>18.54</v>
      </c>
      <c r="N23">
        <f>SmtRes!AD42</f>
        <v>53.8</v>
      </c>
      <c r="O23">
        <f>ROUND(ROUND(L23*Source!I39, 6)*SmtRes!DA42, 2)</f>
        <v>131.06</v>
      </c>
      <c r="P23">
        <f>SmtRes!AG42</f>
        <v>0</v>
      </c>
      <c r="Q23">
        <f>SmtRes!DC42</f>
        <v>0</v>
      </c>
      <c r="R23">
        <f>ROUND(ROUND(Q23*Source!I39, 6)*1, 2)</f>
        <v>0</v>
      </c>
      <c r="S23">
        <f>SmtRes!AC42</f>
        <v>0</v>
      </c>
      <c r="T23">
        <f>ROUND(ROUND(Q23*Source!I39, 6)*SmtRes!AK42, 2)</f>
        <v>0</v>
      </c>
      <c r="U23">
        <f>SmtRes!X42</f>
        <v>1777410698</v>
      </c>
      <c r="V23">
        <v>-1470322159</v>
      </c>
      <c r="W23">
        <v>-589380440</v>
      </c>
    </row>
    <row r="24" spans="1:23" x14ac:dyDescent="0.2">
      <c r="A24">
        <f>Source!A41</f>
        <v>17</v>
      </c>
      <c r="C24">
        <v>2</v>
      </c>
      <c r="D24">
        <v>0</v>
      </c>
      <c r="E24">
        <f>SmtRes!AV76</f>
        <v>0</v>
      </c>
      <c r="F24" t="str">
        <f>SmtRes!I76</f>
        <v>91.21.19-033</v>
      </c>
      <c r="G24" t="str">
        <f>SmtRes!K76</f>
        <v>Станок токарно-винторезный</v>
      </c>
      <c r="H24" t="str">
        <f>SmtRes!O76</f>
        <v>маш.-ч</v>
      </c>
      <c r="I24">
        <f>SmtRes!Y76*Source!I41</f>
        <v>0.69000000000000006</v>
      </c>
      <c r="J24">
        <f>SmtRes!AO76</f>
        <v>1</v>
      </c>
      <c r="K24">
        <f>SmtRes!AF76</f>
        <v>18.489999999999998</v>
      </c>
      <c r="L24">
        <f>SmtRes!DB76</f>
        <v>8.5050000000000008</v>
      </c>
      <c r="M24">
        <f>ROUND(ROUND(L24*Source!I41, 6)*1, 2)</f>
        <v>12.76</v>
      </c>
      <c r="N24">
        <f>SmtRes!AB76</f>
        <v>130.72</v>
      </c>
      <c r="O24">
        <f>ROUND(ROUND(L24*Source!I41, 6)*SmtRes!DA76, 2)</f>
        <v>90.2</v>
      </c>
      <c r="P24">
        <f>SmtRes!AG76</f>
        <v>10.130000000000001</v>
      </c>
      <c r="Q24">
        <f>SmtRes!DC76</f>
        <v>4.66</v>
      </c>
      <c r="R24">
        <f>ROUND(ROUND(Q24*Source!I41, 6)*1, 2)</f>
        <v>6.99</v>
      </c>
      <c r="S24">
        <f>SmtRes!AC76</f>
        <v>10.130000000000001</v>
      </c>
      <c r="T24">
        <f>ROUND(ROUND(Q24*Source!I41, 6)*SmtRes!AK76, 2)</f>
        <v>6.99</v>
      </c>
      <c r="U24">
        <f>SmtRes!X76</f>
        <v>1984034196</v>
      </c>
      <c r="V24">
        <v>-1677384148</v>
      </c>
      <c r="W24">
        <v>-919023176</v>
      </c>
    </row>
    <row r="25" spans="1:23" x14ac:dyDescent="0.2">
      <c r="A25">
        <f>Source!A41</f>
        <v>17</v>
      </c>
      <c r="C25">
        <v>2</v>
      </c>
      <c r="D25">
        <v>0</v>
      </c>
      <c r="E25">
        <f>SmtRes!AV75</f>
        <v>0</v>
      </c>
      <c r="F25" t="str">
        <f>SmtRes!I75</f>
        <v>91.18.01-012</v>
      </c>
      <c r="G25" t="str">
        <f>SmtRes!K75</f>
        <v>Компрессоры передвижные с электродвигателем давлением 600 кПа (6 ат), производительность до 3,5 м3/мин</v>
      </c>
      <c r="H25" t="str">
        <f>SmtRes!O75</f>
        <v>маш.-ч</v>
      </c>
      <c r="I25">
        <f>SmtRes!Y75*Source!I41</f>
        <v>33.93</v>
      </c>
      <c r="J25">
        <f>SmtRes!AO75</f>
        <v>1</v>
      </c>
      <c r="K25">
        <f>SmtRes!AF75</f>
        <v>32.76</v>
      </c>
      <c r="L25">
        <f>SmtRes!DB75</f>
        <v>741.03</v>
      </c>
      <c r="M25">
        <f>ROUND(ROUND(L25*Source!I41, 6)*1, 2)</f>
        <v>1111.55</v>
      </c>
      <c r="N25">
        <f>SmtRes!AB75</f>
        <v>231.61</v>
      </c>
      <c r="O25">
        <f>ROUND(ROUND(L25*Source!I41, 6)*SmtRes!DA75, 2)</f>
        <v>7858.62</v>
      </c>
      <c r="P25">
        <f>SmtRes!AG75</f>
        <v>0</v>
      </c>
      <c r="Q25">
        <f>SmtRes!DC75</f>
        <v>0</v>
      </c>
      <c r="R25">
        <f>ROUND(ROUND(Q25*Source!I41, 6)*1, 2)</f>
        <v>0</v>
      </c>
      <c r="S25">
        <f>SmtRes!AC75</f>
        <v>0</v>
      </c>
      <c r="T25">
        <f>ROUND(ROUND(Q25*Source!I41, 6)*SmtRes!AK75, 2)</f>
        <v>0</v>
      </c>
      <c r="U25">
        <f>SmtRes!X75</f>
        <v>1758804053</v>
      </c>
      <c r="V25">
        <v>-206144127</v>
      </c>
      <c r="W25">
        <v>1571607482</v>
      </c>
    </row>
    <row r="26" spans="1:23" x14ac:dyDescent="0.2">
      <c r="A26">
        <f>Source!A41</f>
        <v>17</v>
      </c>
      <c r="C26">
        <v>2</v>
      </c>
      <c r="D26">
        <v>0</v>
      </c>
      <c r="E26">
        <f>SmtRes!AV74</f>
        <v>0</v>
      </c>
      <c r="F26" t="str">
        <f>SmtRes!I74</f>
        <v>91.17.04-233</v>
      </c>
      <c r="G26" t="str">
        <f>SmtRes!K74</f>
        <v>Установки для сварки ручной дуговой (постоянного тока)</v>
      </c>
      <c r="H26" t="str">
        <f>SmtRes!O74</f>
        <v>маш.-ч</v>
      </c>
      <c r="I26">
        <f>SmtRes!Y74*Source!I41</f>
        <v>46.575000000000003</v>
      </c>
      <c r="J26">
        <f>SmtRes!AO74</f>
        <v>1</v>
      </c>
      <c r="K26">
        <f>SmtRes!AF74</f>
        <v>8.68</v>
      </c>
      <c r="L26">
        <f>SmtRes!DB74</f>
        <v>269.51499999999999</v>
      </c>
      <c r="M26">
        <f>ROUND(ROUND(L26*Source!I41, 6)*1, 2)</f>
        <v>404.27</v>
      </c>
      <c r="N26">
        <f>SmtRes!AB74</f>
        <v>61.37</v>
      </c>
      <c r="O26">
        <f>ROUND(ROUND(L26*Source!I41, 6)*SmtRes!DA74, 2)</f>
        <v>2858.21</v>
      </c>
      <c r="P26">
        <f>SmtRes!AG74</f>
        <v>0</v>
      </c>
      <c r="Q26">
        <f>SmtRes!DC74</f>
        <v>0</v>
      </c>
      <c r="R26">
        <f>ROUND(ROUND(Q26*Source!I41, 6)*1, 2)</f>
        <v>0</v>
      </c>
      <c r="S26">
        <f>SmtRes!AC74</f>
        <v>0</v>
      </c>
      <c r="T26">
        <f>ROUND(ROUND(Q26*Source!I41, 6)*SmtRes!AK74, 2)</f>
        <v>0</v>
      </c>
      <c r="U26">
        <f>SmtRes!X74</f>
        <v>-1277097320</v>
      </c>
      <c r="V26">
        <v>1526331246</v>
      </c>
      <c r="W26">
        <v>803811684</v>
      </c>
    </row>
    <row r="27" spans="1:23" x14ac:dyDescent="0.2">
      <c r="A27">
        <f>Source!A41</f>
        <v>17</v>
      </c>
      <c r="C27">
        <v>2</v>
      </c>
      <c r="D27">
        <v>0</v>
      </c>
      <c r="E27">
        <f>SmtRes!AV73</f>
        <v>0</v>
      </c>
      <c r="F27" t="str">
        <f>SmtRes!I73</f>
        <v>91.17.02-032</v>
      </c>
      <c r="G27" t="str">
        <f>SmtRes!K73</f>
        <v>Дефектоскопы ультразвуковые</v>
      </c>
      <c r="H27" t="str">
        <f>SmtRes!O73</f>
        <v>маш.-ч</v>
      </c>
      <c r="I27">
        <f>SmtRes!Y73*Source!I41</f>
        <v>1.125</v>
      </c>
      <c r="J27">
        <f>SmtRes!AO73</f>
        <v>1</v>
      </c>
      <c r="K27">
        <f>SmtRes!AF73</f>
        <v>7.52</v>
      </c>
      <c r="L27">
        <f>SmtRes!DB73</f>
        <v>5.64</v>
      </c>
      <c r="M27">
        <f>ROUND(ROUND(L27*Source!I41, 6)*1, 2)</f>
        <v>8.4600000000000009</v>
      </c>
      <c r="N27">
        <f>SmtRes!AB73</f>
        <v>53.17</v>
      </c>
      <c r="O27">
        <f>ROUND(ROUND(L27*Source!I41, 6)*SmtRes!DA73, 2)</f>
        <v>59.81</v>
      </c>
      <c r="P27">
        <f>SmtRes!AG73</f>
        <v>0</v>
      </c>
      <c r="Q27">
        <f>SmtRes!DC73</f>
        <v>0</v>
      </c>
      <c r="R27">
        <f>ROUND(ROUND(Q27*Source!I41, 6)*1, 2)</f>
        <v>0</v>
      </c>
      <c r="S27">
        <f>SmtRes!AC73</f>
        <v>0</v>
      </c>
      <c r="T27">
        <f>ROUND(ROUND(Q27*Source!I41, 6)*SmtRes!AK73, 2)</f>
        <v>0</v>
      </c>
      <c r="U27">
        <f>SmtRes!X73</f>
        <v>2006915083</v>
      </c>
      <c r="V27">
        <v>-1904739255</v>
      </c>
      <c r="W27">
        <v>793844703</v>
      </c>
    </row>
    <row r="28" spans="1:23" x14ac:dyDescent="0.2">
      <c r="A28">
        <f>Source!A41</f>
        <v>17</v>
      </c>
      <c r="C28">
        <v>2</v>
      </c>
      <c r="D28">
        <v>0</v>
      </c>
      <c r="E28">
        <f>SmtRes!AV72</f>
        <v>0</v>
      </c>
      <c r="F28" t="str">
        <f>SmtRes!I72</f>
        <v>91.14.05-011</v>
      </c>
      <c r="G28" t="str">
        <f>SmtRes!K72</f>
        <v>Полуприцепы общего назначения, грузоподъемность 12 т</v>
      </c>
      <c r="H28" t="str">
        <f>SmtRes!O72</f>
        <v>маш.-ч</v>
      </c>
      <c r="I28">
        <f>SmtRes!Y72*Source!I41</f>
        <v>0.13500000000000001</v>
      </c>
      <c r="J28">
        <f>SmtRes!AO72</f>
        <v>1</v>
      </c>
      <c r="K28">
        <f>SmtRes!AF72</f>
        <v>12</v>
      </c>
      <c r="L28">
        <f>SmtRes!DB72</f>
        <v>1.08</v>
      </c>
      <c r="M28">
        <f>ROUND(ROUND(L28*Source!I41, 6)*1, 2)</f>
        <v>1.62</v>
      </c>
      <c r="N28">
        <f>SmtRes!AB72</f>
        <v>84.84</v>
      </c>
      <c r="O28">
        <f>ROUND(ROUND(L28*Source!I41, 6)*SmtRes!DA72, 2)</f>
        <v>11.45</v>
      </c>
      <c r="P28">
        <f>SmtRes!AG72</f>
        <v>0</v>
      </c>
      <c r="Q28">
        <f>SmtRes!DC72</f>
        <v>0</v>
      </c>
      <c r="R28">
        <f>ROUND(ROUND(Q28*Source!I41, 6)*1, 2)</f>
        <v>0</v>
      </c>
      <c r="S28">
        <f>SmtRes!AC72</f>
        <v>0</v>
      </c>
      <c r="T28">
        <f>ROUND(ROUND(Q28*Source!I41, 6)*SmtRes!AK72, 2)</f>
        <v>0</v>
      </c>
      <c r="U28">
        <f>SmtRes!X72</f>
        <v>1232549298</v>
      </c>
      <c r="V28">
        <v>-242320133</v>
      </c>
      <c r="W28">
        <v>-530770072</v>
      </c>
    </row>
    <row r="29" spans="1:23" x14ac:dyDescent="0.2">
      <c r="A29">
        <f>Source!A41</f>
        <v>17</v>
      </c>
      <c r="C29">
        <v>2</v>
      </c>
      <c r="D29">
        <v>0</v>
      </c>
      <c r="E29">
        <f>SmtRes!AV71</f>
        <v>0</v>
      </c>
      <c r="F29" t="str">
        <f>SmtRes!I71</f>
        <v>91.14.04-001</v>
      </c>
      <c r="G29" t="str">
        <f>SmtRes!K71</f>
        <v>Тягачи седельные, грузоподъемность 12 т</v>
      </c>
      <c r="H29" t="str">
        <f>SmtRes!O71</f>
        <v>маш.-ч</v>
      </c>
      <c r="I29">
        <f>SmtRes!Y71*Source!I41</f>
        <v>0.13500000000000001</v>
      </c>
      <c r="J29">
        <f>SmtRes!AO71</f>
        <v>1</v>
      </c>
      <c r="K29">
        <f>SmtRes!AF71</f>
        <v>127.86</v>
      </c>
      <c r="L29">
        <f>SmtRes!DB71</f>
        <v>11.505000000000001</v>
      </c>
      <c r="M29">
        <f>ROUND(ROUND(L29*Source!I41, 6)*1, 2)</f>
        <v>17.260000000000002</v>
      </c>
      <c r="N29">
        <f>SmtRes!AB71</f>
        <v>903.97</v>
      </c>
      <c r="O29">
        <f>ROUND(ROUND(L29*Source!I41, 6)*SmtRes!DA71, 2)</f>
        <v>122.01</v>
      </c>
      <c r="P29">
        <f>SmtRes!AG71</f>
        <v>11.84</v>
      </c>
      <c r="Q29">
        <f>SmtRes!DC71</f>
        <v>1.0649999999999999</v>
      </c>
      <c r="R29">
        <f>ROUND(ROUND(Q29*Source!I41, 6)*1, 2)</f>
        <v>1.6</v>
      </c>
      <c r="S29">
        <f>SmtRes!AC71</f>
        <v>11.84</v>
      </c>
      <c r="T29">
        <f>ROUND(ROUND(Q29*Source!I41, 6)*SmtRes!AK71, 2)</f>
        <v>1.6</v>
      </c>
      <c r="U29">
        <f>SmtRes!X71</f>
        <v>-2019686133</v>
      </c>
      <c r="V29">
        <v>480082204</v>
      </c>
      <c r="W29">
        <v>1802518161</v>
      </c>
    </row>
    <row r="30" spans="1:23" x14ac:dyDescent="0.2">
      <c r="A30">
        <f>Source!A41</f>
        <v>17</v>
      </c>
      <c r="C30">
        <v>2</v>
      </c>
      <c r="D30">
        <v>0</v>
      </c>
      <c r="E30">
        <f>SmtRes!AV70</f>
        <v>0</v>
      </c>
      <c r="F30" t="str">
        <f>SmtRes!I70</f>
        <v>91.06.03-062</v>
      </c>
      <c r="G30" t="str">
        <f>SmtRes!K70</f>
        <v>Лебедки электрические тяговым усилием до 31,39 кН (3,2 т)</v>
      </c>
      <c r="H30" t="str">
        <f>SmtRes!O70</f>
        <v>маш.-ч</v>
      </c>
      <c r="I30">
        <f>SmtRes!Y70*Source!I41</f>
        <v>8.9250000000000007</v>
      </c>
      <c r="J30">
        <f>SmtRes!AO70</f>
        <v>1</v>
      </c>
      <c r="K30">
        <f>SmtRes!AF70</f>
        <v>6.99</v>
      </c>
      <c r="L30">
        <f>SmtRes!DB70</f>
        <v>41.59</v>
      </c>
      <c r="M30">
        <f>ROUND(ROUND(L30*Source!I41, 6)*1, 2)</f>
        <v>62.39</v>
      </c>
      <c r="N30">
        <f>SmtRes!AB70</f>
        <v>49.42</v>
      </c>
      <c r="O30">
        <f>ROUND(ROUND(L30*Source!I41, 6)*SmtRes!DA70, 2)</f>
        <v>441.06</v>
      </c>
      <c r="P30">
        <f>SmtRes!AG70</f>
        <v>0</v>
      </c>
      <c r="Q30">
        <f>SmtRes!DC70</f>
        <v>0</v>
      </c>
      <c r="R30">
        <f>ROUND(ROUND(Q30*Source!I41, 6)*1, 2)</f>
        <v>0</v>
      </c>
      <c r="S30">
        <f>SmtRes!AC70</f>
        <v>0</v>
      </c>
      <c r="T30">
        <f>ROUND(ROUND(Q30*Source!I41, 6)*SmtRes!AK70, 2)</f>
        <v>0</v>
      </c>
      <c r="U30">
        <f>SmtRes!X70</f>
        <v>-1684488578</v>
      </c>
      <c r="V30">
        <v>-1513977457</v>
      </c>
      <c r="W30">
        <v>-718075602</v>
      </c>
    </row>
    <row r="31" spans="1:23" x14ac:dyDescent="0.2">
      <c r="A31">
        <f>Source!A41</f>
        <v>17</v>
      </c>
      <c r="C31">
        <v>2</v>
      </c>
      <c r="D31">
        <v>0</v>
      </c>
      <c r="E31">
        <f>SmtRes!AV69</f>
        <v>0</v>
      </c>
      <c r="F31" t="str">
        <f>SmtRes!I69</f>
        <v>91.05.06-007</v>
      </c>
      <c r="G31" t="str">
        <f>SmtRes!K69</f>
        <v>Краны на гусеничном ходу, грузоподъемность 25 т</v>
      </c>
      <c r="H31" t="str">
        <f>SmtRes!O69</f>
        <v>маш.-ч</v>
      </c>
      <c r="I31">
        <f>SmtRes!Y69*Source!I41</f>
        <v>3.5625</v>
      </c>
      <c r="J31">
        <f>SmtRes!AO69</f>
        <v>1</v>
      </c>
      <c r="K31">
        <f>SmtRes!AF69</f>
        <v>113.19</v>
      </c>
      <c r="L31">
        <f>SmtRes!DB69</f>
        <v>268.82499999999999</v>
      </c>
      <c r="M31">
        <f>ROUND(ROUND(L31*Source!I41, 6)*1, 2)</f>
        <v>403.24</v>
      </c>
      <c r="N31">
        <f>SmtRes!AB69</f>
        <v>800.25</v>
      </c>
      <c r="O31">
        <f>ROUND(ROUND(L31*Source!I41, 6)*SmtRes!DA69, 2)</f>
        <v>2850.89</v>
      </c>
      <c r="P31">
        <f>SmtRes!AG69</f>
        <v>11.84</v>
      </c>
      <c r="Q31">
        <f>SmtRes!DC69</f>
        <v>28.12</v>
      </c>
      <c r="R31">
        <f>ROUND(ROUND(Q31*Source!I41, 6)*1, 2)</f>
        <v>42.18</v>
      </c>
      <c r="S31">
        <f>SmtRes!AC69</f>
        <v>11.84</v>
      </c>
      <c r="T31">
        <f>ROUND(ROUND(Q31*Source!I41, 6)*SmtRes!AK69, 2)</f>
        <v>42.18</v>
      </c>
      <c r="U31">
        <f>SmtRes!X69</f>
        <v>1922779253</v>
      </c>
      <c r="V31">
        <v>1126073748</v>
      </c>
      <c r="W31">
        <v>1767853546</v>
      </c>
    </row>
    <row r="32" spans="1:23" x14ac:dyDescent="0.2">
      <c r="A32">
        <f>Source!A41</f>
        <v>17</v>
      </c>
      <c r="C32">
        <v>1</v>
      </c>
      <c r="D32">
        <v>0</v>
      </c>
      <c r="E32">
        <f>SmtRes!AV67</f>
        <v>1</v>
      </c>
      <c r="F32" t="str">
        <f>SmtRes!I67</f>
        <v>1-100-49-82</v>
      </c>
      <c r="G32" t="str">
        <f>SmtRes!K67</f>
        <v>Рабочий среднего разряда 4.9</v>
      </c>
      <c r="H32" t="str">
        <f>SmtRes!O67</f>
        <v>чел.-ч.</v>
      </c>
      <c r="I32">
        <f>SmtRes!Y67*Source!I41</f>
        <v>189.75</v>
      </c>
      <c r="J32">
        <f>SmtRes!AO67</f>
        <v>1</v>
      </c>
      <c r="K32">
        <f>SmtRes!AH67</f>
        <v>9.77</v>
      </c>
      <c r="L32">
        <f>SmtRes!DB67</f>
        <v>1235.905</v>
      </c>
      <c r="M32">
        <f>ROUND(ROUND(L32*Source!I41, 6)*1, 2)</f>
        <v>1853.86</v>
      </c>
      <c r="N32">
        <f>SmtRes!AD67</f>
        <v>69.069999999999993</v>
      </c>
      <c r="O32">
        <f>ROUND(ROUND(L32*Source!I41, 6)*SmtRes!DA67, 2)</f>
        <v>13106.77</v>
      </c>
      <c r="P32">
        <f>SmtRes!AG67</f>
        <v>0</v>
      </c>
      <c r="Q32">
        <f>SmtRes!DC67</f>
        <v>0</v>
      </c>
      <c r="R32">
        <f>ROUND(ROUND(Q32*Source!I41, 6)*1, 2)</f>
        <v>0</v>
      </c>
      <c r="S32">
        <f>SmtRes!AC67</f>
        <v>0</v>
      </c>
      <c r="T32">
        <f>ROUND(ROUND(Q32*Source!I41, 6)*SmtRes!AK67, 2)</f>
        <v>0</v>
      </c>
      <c r="U32">
        <f>SmtRes!X67</f>
        <v>-1674563382</v>
      </c>
      <c r="V32">
        <v>-495356034</v>
      </c>
      <c r="W32">
        <v>1732609508</v>
      </c>
    </row>
    <row r="33" spans="1:23" x14ac:dyDescent="0.2">
      <c r="A33">
        <f>Source!A43</f>
        <v>17</v>
      </c>
      <c r="C33">
        <v>2</v>
      </c>
      <c r="D33">
        <v>0</v>
      </c>
      <c r="E33">
        <f>SmtRes!AV111</f>
        <v>0</v>
      </c>
      <c r="F33" t="str">
        <f>SmtRes!I111</f>
        <v>91.21.19-033</v>
      </c>
      <c r="G33" t="str">
        <f>SmtRes!K111</f>
        <v>Станок токарно-винторезный</v>
      </c>
      <c r="H33" t="str">
        <f>SmtRes!O111</f>
        <v>маш.-ч</v>
      </c>
      <c r="I33">
        <f>SmtRes!Y111*Source!I43</f>
        <v>2.1390000000000002</v>
      </c>
      <c r="J33">
        <f>SmtRes!AO111</f>
        <v>1</v>
      </c>
      <c r="K33">
        <f>SmtRes!AF111</f>
        <v>18.489999999999998</v>
      </c>
      <c r="L33">
        <f>SmtRes!DB111</f>
        <v>8.5050000000000008</v>
      </c>
      <c r="M33">
        <f>ROUND(ROUND(L33*Source!I43, 6)*1, 2)</f>
        <v>39.549999999999997</v>
      </c>
      <c r="N33">
        <f>SmtRes!AB111</f>
        <v>130.72</v>
      </c>
      <c r="O33">
        <f>ROUND(ROUND(L33*Source!I43, 6)*SmtRes!DA111, 2)</f>
        <v>279.61</v>
      </c>
      <c r="P33">
        <f>SmtRes!AG111</f>
        <v>10.130000000000001</v>
      </c>
      <c r="Q33">
        <f>SmtRes!DC111</f>
        <v>4.66</v>
      </c>
      <c r="R33">
        <f>ROUND(ROUND(Q33*Source!I43, 6)*1, 2)</f>
        <v>21.67</v>
      </c>
      <c r="S33">
        <f>SmtRes!AC111</f>
        <v>10.130000000000001</v>
      </c>
      <c r="T33">
        <f>ROUND(ROUND(Q33*Source!I43, 6)*SmtRes!AK111, 2)</f>
        <v>21.67</v>
      </c>
      <c r="U33">
        <f>SmtRes!X111</f>
        <v>1984034196</v>
      </c>
      <c r="V33">
        <v>-1677384148</v>
      </c>
      <c r="W33">
        <v>-919023176</v>
      </c>
    </row>
    <row r="34" spans="1:23" x14ac:dyDescent="0.2">
      <c r="A34">
        <f>Source!A43</f>
        <v>17</v>
      </c>
      <c r="C34">
        <v>2</v>
      </c>
      <c r="D34">
        <v>0</v>
      </c>
      <c r="E34">
        <f>SmtRes!AV110</f>
        <v>0</v>
      </c>
      <c r="F34" t="str">
        <f>SmtRes!I110</f>
        <v>91.18.01-012</v>
      </c>
      <c r="G34" t="str">
        <f>SmtRes!K110</f>
        <v>Компрессоры передвижные с электродвигателем давлением 600 кПа (6 ат), производительность до 3,5 м3/мин</v>
      </c>
      <c r="H34" t="str">
        <f>SmtRes!O110</f>
        <v>маш.-ч</v>
      </c>
      <c r="I34">
        <f>SmtRes!Y110*Source!I43</f>
        <v>175.30500000000004</v>
      </c>
      <c r="J34">
        <f>SmtRes!AO110</f>
        <v>1</v>
      </c>
      <c r="K34">
        <f>SmtRes!AF110</f>
        <v>32.76</v>
      </c>
      <c r="L34">
        <f>SmtRes!DB110</f>
        <v>1235.05</v>
      </c>
      <c r="M34">
        <f>ROUND(ROUND(L34*Source!I43, 6)*1, 2)</f>
        <v>5742.98</v>
      </c>
      <c r="N34">
        <f>SmtRes!AB110</f>
        <v>231.61</v>
      </c>
      <c r="O34">
        <f>ROUND(ROUND(L34*Source!I43, 6)*SmtRes!DA110, 2)</f>
        <v>40602.89</v>
      </c>
      <c r="P34">
        <f>SmtRes!AG110</f>
        <v>0</v>
      </c>
      <c r="Q34">
        <f>SmtRes!DC110</f>
        <v>0</v>
      </c>
      <c r="R34">
        <f>ROUND(ROUND(Q34*Source!I43, 6)*1, 2)</f>
        <v>0</v>
      </c>
      <c r="S34">
        <f>SmtRes!AC110</f>
        <v>0</v>
      </c>
      <c r="T34">
        <f>ROUND(ROUND(Q34*Source!I43, 6)*SmtRes!AK110, 2)</f>
        <v>0</v>
      </c>
      <c r="U34">
        <f>SmtRes!X110</f>
        <v>1758804053</v>
      </c>
      <c r="V34">
        <v>-206144127</v>
      </c>
      <c r="W34">
        <v>1571607482</v>
      </c>
    </row>
    <row r="35" spans="1:23" x14ac:dyDescent="0.2">
      <c r="A35">
        <f>Source!A43</f>
        <v>17</v>
      </c>
      <c r="C35">
        <v>2</v>
      </c>
      <c r="D35">
        <v>0</v>
      </c>
      <c r="E35">
        <f>SmtRes!AV109</f>
        <v>0</v>
      </c>
      <c r="F35" t="str">
        <f>SmtRes!I109</f>
        <v>91.17.04-233</v>
      </c>
      <c r="G35" t="str">
        <f>SmtRes!K109</f>
        <v>Установки для сварки ручной дуговой (постоянного тока)</v>
      </c>
      <c r="H35" t="str">
        <f>SmtRes!O109</f>
        <v>маш.-ч</v>
      </c>
      <c r="I35">
        <f>SmtRes!Y109*Source!I43</f>
        <v>37.432500000000005</v>
      </c>
      <c r="J35">
        <f>SmtRes!AO109</f>
        <v>1</v>
      </c>
      <c r="K35">
        <f>SmtRes!AF109</f>
        <v>8.68</v>
      </c>
      <c r="L35">
        <f>SmtRes!DB109</f>
        <v>69.875</v>
      </c>
      <c r="M35">
        <f>ROUND(ROUND(L35*Source!I43, 6)*1, 2)</f>
        <v>324.92</v>
      </c>
      <c r="N35">
        <f>SmtRes!AB109</f>
        <v>61.37</v>
      </c>
      <c r="O35">
        <f>ROUND(ROUND(L35*Source!I43, 6)*SmtRes!DA109, 2)</f>
        <v>2297.1799999999998</v>
      </c>
      <c r="P35">
        <f>SmtRes!AG109</f>
        <v>0</v>
      </c>
      <c r="Q35">
        <f>SmtRes!DC109</f>
        <v>0</v>
      </c>
      <c r="R35">
        <f>ROUND(ROUND(Q35*Source!I43, 6)*1, 2)</f>
        <v>0</v>
      </c>
      <c r="S35">
        <f>SmtRes!AC109</f>
        <v>0</v>
      </c>
      <c r="T35">
        <f>ROUND(ROUND(Q35*Source!I43, 6)*SmtRes!AK109, 2)</f>
        <v>0</v>
      </c>
      <c r="U35">
        <f>SmtRes!X109</f>
        <v>-1277097320</v>
      </c>
      <c r="V35">
        <v>1526331246</v>
      </c>
      <c r="W35">
        <v>803811684</v>
      </c>
    </row>
    <row r="36" spans="1:23" x14ac:dyDescent="0.2">
      <c r="A36">
        <f>Source!A43</f>
        <v>17</v>
      </c>
      <c r="C36">
        <v>2</v>
      </c>
      <c r="D36">
        <v>0</v>
      </c>
      <c r="E36">
        <f>SmtRes!AV108</f>
        <v>0</v>
      </c>
      <c r="F36" t="str">
        <f>SmtRes!I108</f>
        <v>91.17.02-032</v>
      </c>
      <c r="G36" t="str">
        <f>SmtRes!K108</f>
        <v>Дефектоскопы ультразвуковые</v>
      </c>
      <c r="H36" t="str">
        <f>SmtRes!O108</f>
        <v>маш.-ч</v>
      </c>
      <c r="I36">
        <f>SmtRes!Y108*Source!I43</f>
        <v>8.323500000000001</v>
      </c>
      <c r="J36">
        <f>SmtRes!AO108</f>
        <v>1</v>
      </c>
      <c r="K36">
        <f>SmtRes!AF108</f>
        <v>7.52</v>
      </c>
      <c r="L36">
        <f>SmtRes!DB108</f>
        <v>13.46</v>
      </c>
      <c r="M36">
        <f>ROUND(ROUND(L36*Source!I43, 6)*1, 2)</f>
        <v>62.59</v>
      </c>
      <c r="N36">
        <f>SmtRes!AB108</f>
        <v>53.17</v>
      </c>
      <c r="O36">
        <f>ROUND(ROUND(L36*Source!I43, 6)*SmtRes!DA108, 2)</f>
        <v>442.5</v>
      </c>
      <c r="P36">
        <f>SmtRes!AG108</f>
        <v>0</v>
      </c>
      <c r="Q36">
        <f>SmtRes!DC108</f>
        <v>0</v>
      </c>
      <c r="R36">
        <f>ROUND(ROUND(Q36*Source!I43, 6)*1, 2)</f>
        <v>0</v>
      </c>
      <c r="S36">
        <f>SmtRes!AC108</f>
        <v>0</v>
      </c>
      <c r="T36">
        <f>ROUND(ROUND(Q36*Source!I43, 6)*SmtRes!AK108, 2)</f>
        <v>0</v>
      </c>
      <c r="U36">
        <f>SmtRes!X108</f>
        <v>2006915083</v>
      </c>
      <c r="V36">
        <v>-1904739255</v>
      </c>
      <c r="W36">
        <v>793844703</v>
      </c>
    </row>
    <row r="37" spans="1:23" x14ac:dyDescent="0.2">
      <c r="A37">
        <f>Source!A43</f>
        <v>17</v>
      </c>
      <c r="C37">
        <v>2</v>
      </c>
      <c r="D37">
        <v>0</v>
      </c>
      <c r="E37">
        <f>SmtRes!AV107</f>
        <v>0</v>
      </c>
      <c r="F37" t="str">
        <f>SmtRes!I107</f>
        <v>91.14.05-011</v>
      </c>
      <c r="G37" t="str">
        <f>SmtRes!K107</f>
        <v>Полуприцепы общего назначения, грузоподъемность 12 т</v>
      </c>
      <c r="H37" t="str">
        <f>SmtRes!O107</f>
        <v>маш.-ч</v>
      </c>
      <c r="I37">
        <f>SmtRes!Y107*Source!I43</f>
        <v>0.30225000000000002</v>
      </c>
      <c r="J37">
        <f>SmtRes!AO107</f>
        <v>1</v>
      </c>
      <c r="K37">
        <f>SmtRes!AF107</f>
        <v>12</v>
      </c>
      <c r="L37">
        <f>SmtRes!DB107</f>
        <v>0.78</v>
      </c>
      <c r="M37">
        <f>ROUND(ROUND(L37*Source!I43, 6)*1, 2)</f>
        <v>3.63</v>
      </c>
      <c r="N37">
        <f>SmtRes!AB107</f>
        <v>84.84</v>
      </c>
      <c r="O37">
        <f>ROUND(ROUND(L37*Source!I43, 6)*SmtRes!DA107, 2)</f>
        <v>25.64</v>
      </c>
      <c r="P37">
        <f>SmtRes!AG107</f>
        <v>0</v>
      </c>
      <c r="Q37">
        <f>SmtRes!DC107</f>
        <v>0</v>
      </c>
      <c r="R37">
        <f>ROUND(ROUND(Q37*Source!I43, 6)*1, 2)</f>
        <v>0</v>
      </c>
      <c r="S37">
        <f>SmtRes!AC107</f>
        <v>0</v>
      </c>
      <c r="T37">
        <f>ROUND(ROUND(Q37*Source!I43, 6)*SmtRes!AK107, 2)</f>
        <v>0</v>
      </c>
      <c r="U37">
        <f>SmtRes!X107</f>
        <v>1232549298</v>
      </c>
      <c r="V37">
        <v>-242320133</v>
      </c>
      <c r="W37">
        <v>-530770072</v>
      </c>
    </row>
    <row r="38" spans="1:23" x14ac:dyDescent="0.2">
      <c r="A38">
        <f>Source!A43</f>
        <v>17</v>
      </c>
      <c r="C38">
        <v>2</v>
      </c>
      <c r="D38">
        <v>0</v>
      </c>
      <c r="E38">
        <f>SmtRes!AV106</f>
        <v>0</v>
      </c>
      <c r="F38" t="str">
        <f>SmtRes!I106</f>
        <v>91.14.04-001</v>
      </c>
      <c r="G38" t="str">
        <f>SmtRes!K106</f>
        <v>Тягачи седельные, грузоподъемность 12 т</v>
      </c>
      <c r="H38" t="str">
        <f>SmtRes!O106</f>
        <v>маш.-ч</v>
      </c>
      <c r="I38">
        <f>SmtRes!Y106*Source!I43</f>
        <v>0.30225000000000002</v>
      </c>
      <c r="J38">
        <f>SmtRes!AO106</f>
        <v>1</v>
      </c>
      <c r="K38">
        <f>SmtRes!AF106</f>
        <v>127.86</v>
      </c>
      <c r="L38">
        <f>SmtRes!DB106</f>
        <v>8.31</v>
      </c>
      <c r="M38">
        <f>ROUND(ROUND(L38*Source!I43, 6)*1, 2)</f>
        <v>38.64</v>
      </c>
      <c r="N38">
        <f>SmtRes!AB106</f>
        <v>903.97</v>
      </c>
      <c r="O38">
        <f>ROUND(ROUND(L38*Source!I43, 6)*SmtRes!DA106, 2)</f>
        <v>273.2</v>
      </c>
      <c r="P38">
        <f>SmtRes!AG106</f>
        <v>11.84</v>
      </c>
      <c r="Q38">
        <f>SmtRes!DC106</f>
        <v>0.77</v>
      </c>
      <c r="R38">
        <f>ROUND(ROUND(Q38*Source!I43, 6)*1, 2)</f>
        <v>3.58</v>
      </c>
      <c r="S38">
        <f>SmtRes!AC106</f>
        <v>11.84</v>
      </c>
      <c r="T38">
        <f>ROUND(ROUND(Q38*Source!I43, 6)*SmtRes!AK106, 2)</f>
        <v>3.58</v>
      </c>
      <c r="U38">
        <f>SmtRes!X106</f>
        <v>-2019686133</v>
      </c>
      <c r="V38">
        <v>480082204</v>
      </c>
      <c r="W38">
        <v>1802518161</v>
      </c>
    </row>
    <row r="39" spans="1:23" x14ac:dyDescent="0.2">
      <c r="A39">
        <f>Source!A43</f>
        <v>17</v>
      </c>
      <c r="C39">
        <v>2</v>
      </c>
      <c r="D39">
        <v>0</v>
      </c>
      <c r="E39">
        <f>SmtRes!AV105</f>
        <v>0</v>
      </c>
      <c r="F39" t="str">
        <f>SmtRes!I105</f>
        <v>91.06.03-062</v>
      </c>
      <c r="G39" t="str">
        <f>SmtRes!K105</f>
        <v>Лебедки электрические тяговым усилием до 31,39 кН (3,2 т)</v>
      </c>
      <c r="H39" t="str">
        <f>SmtRes!O105</f>
        <v>маш.-ч</v>
      </c>
      <c r="I39">
        <f>SmtRes!Y105*Source!I43</f>
        <v>29.992500000000003</v>
      </c>
      <c r="J39">
        <f>SmtRes!AO105</f>
        <v>1</v>
      </c>
      <c r="K39">
        <f>SmtRes!AF105</f>
        <v>6.99</v>
      </c>
      <c r="L39">
        <f>SmtRes!DB105</f>
        <v>45.085000000000001</v>
      </c>
      <c r="M39">
        <f>ROUND(ROUND(L39*Source!I43, 6)*1, 2)</f>
        <v>209.65</v>
      </c>
      <c r="N39">
        <f>SmtRes!AB105</f>
        <v>49.42</v>
      </c>
      <c r="O39">
        <f>ROUND(ROUND(L39*Source!I43, 6)*SmtRes!DA105, 2)</f>
        <v>1482.19</v>
      </c>
      <c r="P39">
        <f>SmtRes!AG105</f>
        <v>0</v>
      </c>
      <c r="Q39">
        <f>SmtRes!DC105</f>
        <v>0</v>
      </c>
      <c r="R39">
        <f>ROUND(ROUND(Q39*Source!I43, 6)*1, 2)</f>
        <v>0</v>
      </c>
      <c r="S39">
        <f>SmtRes!AC105</f>
        <v>0</v>
      </c>
      <c r="T39">
        <f>ROUND(ROUND(Q39*Source!I43, 6)*SmtRes!AK105, 2)</f>
        <v>0</v>
      </c>
      <c r="U39">
        <f>SmtRes!X105</f>
        <v>-1684488578</v>
      </c>
      <c r="V39">
        <v>-1513977457</v>
      </c>
      <c r="W39">
        <v>-718075602</v>
      </c>
    </row>
    <row r="40" spans="1:23" x14ac:dyDescent="0.2">
      <c r="A40">
        <f>Source!A43</f>
        <v>17</v>
      </c>
      <c r="C40">
        <v>2</v>
      </c>
      <c r="D40">
        <v>0</v>
      </c>
      <c r="E40">
        <f>SmtRes!AV104</f>
        <v>0</v>
      </c>
      <c r="F40" t="str">
        <f>SmtRes!I104</f>
        <v>91.05.05-014</v>
      </c>
      <c r="G40" t="str">
        <f>SmtRes!K104</f>
        <v>Краны на автомобильном ходу, грузоподъемность 10 т</v>
      </c>
      <c r="H40" t="str">
        <f>SmtRes!O104</f>
        <v>маш.-ч</v>
      </c>
      <c r="I40">
        <f>SmtRes!Y104*Source!I43</f>
        <v>10.997250000000001</v>
      </c>
      <c r="J40">
        <f>SmtRes!AO104</f>
        <v>1</v>
      </c>
      <c r="K40">
        <f>SmtRes!AF104</f>
        <v>112.77</v>
      </c>
      <c r="L40">
        <f>SmtRes!DB104</f>
        <v>266.7</v>
      </c>
      <c r="M40">
        <f>ROUND(ROUND(L40*Source!I43, 6)*1, 2)</f>
        <v>1240.1600000000001</v>
      </c>
      <c r="N40">
        <f>SmtRes!AB104</f>
        <v>797.28</v>
      </c>
      <c r="O40">
        <f>ROUND(ROUND(L40*Source!I43, 6)*SmtRes!DA104, 2)</f>
        <v>8767.9</v>
      </c>
      <c r="P40">
        <f>SmtRes!AG104</f>
        <v>11.84</v>
      </c>
      <c r="Q40">
        <f>SmtRes!DC104</f>
        <v>28</v>
      </c>
      <c r="R40">
        <f>ROUND(ROUND(Q40*Source!I43, 6)*1, 2)</f>
        <v>130.19999999999999</v>
      </c>
      <c r="S40">
        <f>SmtRes!AC104</f>
        <v>11.84</v>
      </c>
      <c r="T40">
        <f>ROUND(ROUND(Q40*Source!I43, 6)*SmtRes!AK104, 2)</f>
        <v>130.19999999999999</v>
      </c>
      <c r="U40">
        <f>SmtRes!X104</f>
        <v>903590057</v>
      </c>
      <c r="V40">
        <v>1764324061</v>
      </c>
      <c r="W40">
        <v>1427555303</v>
      </c>
    </row>
    <row r="41" spans="1:23" x14ac:dyDescent="0.2">
      <c r="A41">
        <f>Source!A43</f>
        <v>17</v>
      </c>
      <c r="C41">
        <v>1</v>
      </c>
      <c r="D41">
        <v>0</v>
      </c>
      <c r="E41">
        <f>SmtRes!AV102</f>
        <v>1</v>
      </c>
      <c r="F41" t="str">
        <f>SmtRes!I102</f>
        <v>1-100-38-82</v>
      </c>
      <c r="G41" t="str">
        <f>SmtRes!K102</f>
        <v>Рабочий среднего разряда 3.8</v>
      </c>
      <c r="H41" t="str">
        <f>SmtRes!O102</f>
        <v>чел.-ч.</v>
      </c>
      <c r="I41">
        <f>SmtRes!Y102*Source!I43</f>
        <v>574.27500000000009</v>
      </c>
      <c r="J41">
        <f>SmtRes!AO102</f>
        <v>1</v>
      </c>
      <c r="K41">
        <f>SmtRes!AH102</f>
        <v>8.4</v>
      </c>
      <c r="L41">
        <f>SmtRes!DB102</f>
        <v>1037.4000000000001</v>
      </c>
      <c r="M41">
        <f>ROUND(ROUND(L41*Source!I43, 6)*1, 2)</f>
        <v>4823.91</v>
      </c>
      <c r="N41">
        <f>SmtRes!AD102</f>
        <v>59.39</v>
      </c>
      <c r="O41">
        <f>ROUND(ROUND(L41*Source!I43, 6)*SmtRes!DA102, 2)</f>
        <v>34105.040000000001</v>
      </c>
      <c r="P41">
        <f>SmtRes!AG102</f>
        <v>0</v>
      </c>
      <c r="Q41">
        <f>SmtRes!DC102</f>
        <v>0</v>
      </c>
      <c r="R41">
        <f>ROUND(ROUND(Q41*Source!I43, 6)*1, 2)</f>
        <v>0</v>
      </c>
      <c r="S41">
        <f>SmtRes!AC102</f>
        <v>0</v>
      </c>
      <c r="T41">
        <f>ROUND(ROUND(Q41*Source!I43, 6)*SmtRes!AK102, 2)</f>
        <v>0</v>
      </c>
      <c r="U41">
        <f>SmtRes!X102</f>
        <v>300547253</v>
      </c>
      <c r="V41">
        <v>-1289899487</v>
      </c>
      <c r="W41">
        <v>-836429235</v>
      </c>
    </row>
    <row r="42" spans="1:23" x14ac:dyDescent="0.2">
      <c r="A42">
        <f>Source!A45</f>
        <v>17</v>
      </c>
      <c r="C42">
        <v>2</v>
      </c>
      <c r="D42">
        <v>0</v>
      </c>
      <c r="E42">
        <f>SmtRes!AV137</f>
        <v>0</v>
      </c>
      <c r="F42" t="str">
        <f>SmtRes!I137</f>
        <v>91.21.19-033</v>
      </c>
      <c r="G42" t="str">
        <f>SmtRes!K137</f>
        <v>Станок токарно-винторезный</v>
      </c>
      <c r="H42" t="str">
        <f>SmtRes!O137</f>
        <v>маш.-ч</v>
      </c>
      <c r="I42">
        <f>SmtRes!Y137*Source!I45</f>
        <v>2.0023200000000001</v>
      </c>
      <c r="J42">
        <f>SmtRes!AO137</f>
        <v>1</v>
      </c>
      <c r="K42">
        <f>SmtRes!AF137</f>
        <v>18.489999999999998</v>
      </c>
      <c r="L42">
        <f>SmtRes!DB137</f>
        <v>38.090000000000003</v>
      </c>
      <c r="M42">
        <f>ROUND(ROUND(L42*Source!I45, 6)*1, 2)</f>
        <v>37.020000000000003</v>
      </c>
      <c r="N42">
        <f>SmtRes!AB137</f>
        <v>130.72</v>
      </c>
      <c r="O42">
        <f>ROUND(ROUND(L42*Source!I45, 6)*SmtRes!DA137, 2)</f>
        <v>261.76</v>
      </c>
      <c r="P42">
        <f>SmtRes!AG137</f>
        <v>10.130000000000001</v>
      </c>
      <c r="Q42">
        <f>SmtRes!DC137</f>
        <v>20.87</v>
      </c>
      <c r="R42">
        <f>ROUND(ROUND(Q42*Source!I45, 6)*1, 2)</f>
        <v>20.29</v>
      </c>
      <c r="S42">
        <f>SmtRes!AC137</f>
        <v>10.130000000000001</v>
      </c>
      <c r="T42">
        <f>ROUND(ROUND(Q42*Source!I45, 6)*SmtRes!AK137, 2)</f>
        <v>20.29</v>
      </c>
      <c r="U42">
        <f>SmtRes!X137</f>
        <v>1984034196</v>
      </c>
      <c r="V42">
        <v>-1677384148</v>
      </c>
      <c r="W42">
        <v>-919023176</v>
      </c>
    </row>
    <row r="43" spans="1:23" x14ac:dyDescent="0.2">
      <c r="A43">
        <f>Source!A45</f>
        <v>17</v>
      </c>
      <c r="C43">
        <v>2</v>
      </c>
      <c r="D43">
        <v>0</v>
      </c>
      <c r="E43">
        <f>SmtRes!AV136</f>
        <v>0</v>
      </c>
      <c r="F43" t="str">
        <f>SmtRes!I136</f>
        <v>91.17.04-233</v>
      </c>
      <c r="G43" t="str">
        <f>SmtRes!K136</f>
        <v>Установки для сварки ручной дуговой (постоянного тока)</v>
      </c>
      <c r="H43" t="str">
        <f>SmtRes!O136</f>
        <v>маш.-ч</v>
      </c>
      <c r="I43">
        <f>SmtRes!Y136*Source!I45</f>
        <v>26.2926</v>
      </c>
      <c r="J43">
        <f>SmtRes!AO136</f>
        <v>1</v>
      </c>
      <c r="K43">
        <f>SmtRes!AF136</f>
        <v>8.68</v>
      </c>
      <c r="L43">
        <f>SmtRes!DB136</f>
        <v>234.79499999999999</v>
      </c>
      <c r="M43">
        <f>ROUND(ROUND(L43*Source!I45, 6)*1, 2)</f>
        <v>228.22</v>
      </c>
      <c r="N43">
        <f>SmtRes!AB136</f>
        <v>61.37</v>
      </c>
      <c r="O43">
        <f>ROUND(ROUND(L43*Source!I45, 6)*SmtRes!DA136, 2)</f>
        <v>1613.52</v>
      </c>
      <c r="P43">
        <f>SmtRes!AG136</f>
        <v>0</v>
      </c>
      <c r="Q43">
        <f>SmtRes!DC136</f>
        <v>0</v>
      </c>
      <c r="R43">
        <f>ROUND(ROUND(Q43*Source!I45, 6)*1, 2)</f>
        <v>0</v>
      </c>
      <c r="S43">
        <f>SmtRes!AC136</f>
        <v>0</v>
      </c>
      <c r="T43">
        <f>ROUND(ROUND(Q43*Source!I45, 6)*SmtRes!AK136, 2)</f>
        <v>0</v>
      </c>
      <c r="U43">
        <f>SmtRes!X136</f>
        <v>-1277097320</v>
      </c>
      <c r="V43">
        <v>1526331246</v>
      </c>
      <c r="W43">
        <v>803811684</v>
      </c>
    </row>
    <row r="44" spans="1:23" x14ac:dyDescent="0.2">
      <c r="A44">
        <f>Source!A45</f>
        <v>17</v>
      </c>
      <c r="C44">
        <v>2</v>
      </c>
      <c r="D44">
        <v>0</v>
      </c>
      <c r="E44">
        <f>SmtRes!AV135</f>
        <v>0</v>
      </c>
      <c r="F44" t="str">
        <f>SmtRes!I135</f>
        <v>91.17.02-032</v>
      </c>
      <c r="G44" t="str">
        <f>SmtRes!K135</f>
        <v>Дефектоскопы ультразвуковые</v>
      </c>
      <c r="H44" t="str">
        <f>SmtRes!O135</f>
        <v>маш.-ч</v>
      </c>
      <c r="I44">
        <f>SmtRes!Y135*Source!I45</f>
        <v>0.71441999999999994</v>
      </c>
      <c r="J44">
        <f>SmtRes!AO135</f>
        <v>1</v>
      </c>
      <c r="K44">
        <f>SmtRes!AF135</f>
        <v>7.52</v>
      </c>
      <c r="L44">
        <f>SmtRes!DB135</f>
        <v>5.5250000000000004</v>
      </c>
      <c r="M44">
        <f>ROUND(ROUND(L44*Source!I45, 6)*1, 2)</f>
        <v>5.37</v>
      </c>
      <c r="N44">
        <f>SmtRes!AB135</f>
        <v>53.17</v>
      </c>
      <c r="O44">
        <f>ROUND(ROUND(L44*Source!I45, 6)*SmtRes!DA135, 2)</f>
        <v>37.97</v>
      </c>
      <c r="P44">
        <f>SmtRes!AG135</f>
        <v>0</v>
      </c>
      <c r="Q44">
        <f>SmtRes!DC135</f>
        <v>0</v>
      </c>
      <c r="R44">
        <f>ROUND(ROUND(Q44*Source!I45, 6)*1, 2)</f>
        <v>0</v>
      </c>
      <c r="S44">
        <f>SmtRes!AC135</f>
        <v>0</v>
      </c>
      <c r="T44">
        <f>ROUND(ROUND(Q44*Source!I45, 6)*SmtRes!AK135, 2)</f>
        <v>0</v>
      </c>
      <c r="U44">
        <f>SmtRes!X135</f>
        <v>2006915083</v>
      </c>
      <c r="V44">
        <v>-1904739255</v>
      </c>
      <c r="W44">
        <v>793844703</v>
      </c>
    </row>
    <row r="45" spans="1:23" x14ac:dyDescent="0.2">
      <c r="A45">
        <f>Source!A45</f>
        <v>17</v>
      </c>
      <c r="C45">
        <v>2</v>
      </c>
      <c r="D45">
        <v>0</v>
      </c>
      <c r="E45">
        <f>SmtRes!AV134</f>
        <v>0</v>
      </c>
      <c r="F45" t="str">
        <f>SmtRes!I134</f>
        <v>91.14.05-011</v>
      </c>
      <c r="G45" t="str">
        <f>SmtRes!K134</f>
        <v>Полуприцепы общего назначения, грузоподъемность 12 т</v>
      </c>
      <c r="H45" t="str">
        <f>SmtRes!O134</f>
        <v>маш.-ч</v>
      </c>
      <c r="I45">
        <f>SmtRes!Y134*Source!I45</f>
        <v>8.2619999999999999E-2</v>
      </c>
      <c r="J45">
        <f>SmtRes!AO134</f>
        <v>1</v>
      </c>
      <c r="K45">
        <f>SmtRes!AF134</f>
        <v>12</v>
      </c>
      <c r="L45">
        <f>SmtRes!DB134</f>
        <v>1.02</v>
      </c>
      <c r="M45">
        <f>ROUND(ROUND(L45*Source!I45, 6)*1, 2)</f>
        <v>0.99</v>
      </c>
      <c r="N45">
        <f>SmtRes!AB134</f>
        <v>84.84</v>
      </c>
      <c r="O45">
        <f>ROUND(ROUND(L45*Source!I45, 6)*SmtRes!DA134, 2)</f>
        <v>7.01</v>
      </c>
      <c r="P45">
        <f>SmtRes!AG134</f>
        <v>0</v>
      </c>
      <c r="Q45">
        <f>SmtRes!DC134</f>
        <v>0</v>
      </c>
      <c r="R45">
        <f>ROUND(ROUND(Q45*Source!I45, 6)*1, 2)</f>
        <v>0</v>
      </c>
      <c r="S45">
        <f>SmtRes!AC134</f>
        <v>0</v>
      </c>
      <c r="T45">
        <f>ROUND(ROUND(Q45*Source!I45, 6)*SmtRes!AK134, 2)</f>
        <v>0</v>
      </c>
      <c r="U45">
        <f>SmtRes!X134</f>
        <v>1232549298</v>
      </c>
      <c r="V45">
        <v>-242320133</v>
      </c>
      <c r="W45">
        <v>-530770072</v>
      </c>
    </row>
    <row r="46" spans="1:23" x14ac:dyDescent="0.2">
      <c r="A46">
        <f>Source!A45</f>
        <v>17</v>
      </c>
      <c r="C46">
        <v>2</v>
      </c>
      <c r="D46">
        <v>0</v>
      </c>
      <c r="E46">
        <f>SmtRes!AV133</f>
        <v>0</v>
      </c>
      <c r="F46" t="str">
        <f>SmtRes!I133</f>
        <v>91.14.04-001</v>
      </c>
      <c r="G46" t="str">
        <f>SmtRes!K133</f>
        <v>Тягачи седельные, грузоподъемность 12 т</v>
      </c>
      <c r="H46" t="str">
        <f>SmtRes!O133</f>
        <v>маш.-ч</v>
      </c>
      <c r="I46">
        <f>SmtRes!Y133*Source!I45</f>
        <v>8.2619999999999999E-2</v>
      </c>
      <c r="J46">
        <f>SmtRes!AO133</f>
        <v>1</v>
      </c>
      <c r="K46">
        <f>SmtRes!AF133</f>
        <v>127.86</v>
      </c>
      <c r="L46">
        <f>SmtRes!DB133</f>
        <v>10.87</v>
      </c>
      <c r="M46">
        <f>ROUND(ROUND(L46*Source!I45, 6)*1, 2)</f>
        <v>10.57</v>
      </c>
      <c r="N46">
        <f>SmtRes!AB133</f>
        <v>903.97</v>
      </c>
      <c r="O46">
        <f>ROUND(ROUND(L46*Source!I45, 6)*SmtRes!DA133, 2)</f>
        <v>74.7</v>
      </c>
      <c r="P46">
        <f>SmtRes!AG133</f>
        <v>11.84</v>
      </c>
      <c r="Q46">
        <f>SmtRes!DC133</f>
        <v>1.0049999999999999</v>
      </c>
      <c r="R46">
        <f>ROUND(ROUND(Q46*Source!I45, 6)*1, 2)</f>
        <v>0.98</v>
      </c>
      <c r="S46">
        <f>SmtRes!AC133</f>
        <v>11.84</v>
      </c>
      <c r="T46">
        <f>ROUND(ROUND(Q46*Source!I45, 6)*SmtRes!AK133, 2)</f>
        <v>0.98</v>
      </c>
      <c r="U46">
        <f>SmtRes!X133</f>
        <v>-2019686133</v>
      </c>
      <c r="V46">
        <v>480082204</v>
      </c>
      <c r="W46">
        <v>1802518161</v>
      </c>
    </row>
    <row r="47" spans="1:23" x14ac:dyDescent="0.2">
      <c r="A47">
        <f>Source!A45</f>
        <v>17</v>
      </c>
      <c r="C47">
        <v>2</v>
      </c>
      <c r="D47">
        <v>0</v>
      </c>
      <c r="E47">
        <f>SmtRes!AV132</f>
        <v>0</v>
      </c>
      <c r="F47" t="str">
        <f>SmtRes!I132</f>
        <v>91.06.03-062</v>
      </c>
      <c r="G47" t="str">
        <f>SmtRes!K132</f>
        <v>Лебедки электрические тяговым усилием до 31,39 кН (3,2 т)</v>
      </c>
      <c r="H47" t="str">
        <f>SmtRes!O132</f>
        <v>маш.-ч</v>
      </c>
      <c r="I47">
        <f>SmtRes!Y132*Source!I45</f>
        <v>3.7324799999999998</v>
      </c>
      <c r="J47">
        <f>SmtRes!AO132</f>
        <v>1</v>
      </c>
      <c r="K47">
        <f>SmtRes!AF132</f>
        <v>6.99</v>
      </c>
      <c r="L47">
        <f>SmtRes!DB132</f>
        <v>26.84</v>
      </c>
      <c r="M47">
        <f>ROUND(ROUND(L47*Source!I45, 6)*1, 2)</f>
        <v>26.09</v>
      </c>
      <c r="N47">
        <f>SmtRes!AB132</f>
        <v>49.42</v>
      </c>
      <c r="O47">
        <f>ROUND(ROUND(L47*Source!I45, 6)*SmtRes!DA132, 2)</f>
        <v>184.45</v>
      </c>
      <c r="P47">
        <f>SmtRes!AG132</f>
        <v>0</v>
      </c>
      <c r="Q47">
        <f>SmtRes!DC132</f>
        <v>0</v>
      </c>
      <c r="R47">
        <f>ROUND(ROUND(Q47*Source!I45, 6)*1, 2)</f>
        <v>0</v>
      </c>
      <c r="S47">
        <f>SmtRes!AC132</f>
        <v>0</v>
      </c>
      <c r="T47">
        <f>ROUND(ROUND(Q47*Source!I45, 6)*SmtRes!AK132, 2)</f>
        <v>0</v>
      </c>
      <c r="U47">
        <f>SmtRes!X132</f>
        <v>-1684488578</v>
      </c>
      <c r="V47">
        <v>-1513977457</v>
      </c>
      <c r="W47">
        <v>-718075602</v>
      </c>
    </row>
    <row r="48" spans="1:23" x14ac:dyDescent="0.2">
      <c r="A48">
        <f>Source!A45</f>
        <v>17</v>
      </c>
      <c r="C48">
        <v>2</v>
      </c>
      <c r="D48">
        <v>0</v>
      </c>
      <c r="E48">
        <f>SmtRes!AV131</f>
        <v>0</v>
      </c>
      <c r="F48" t="str">
        <f>SmtRes!I131</f>
        <v>91.05.05-014</v>
      </c>
      <c r="G48" t="str">
        <f>SmtRes!K131</f>
        <v>Краны на автомобильном ходу, грузоподъемность 10 т</v>
      </c>
      <c r="H48" t="str">
        <f>SmtRes!O131</f>
        <v>маш.-ч</v>
      </c>
      <c r="I48">
        <f>SmtRes!Y131*Source!I45</f>
        <v>8.2619999999999999E-2</v>
      </c>
      <c r="J48">
        <f>SmtRes!AO131</f>
        <v>1</v>
      </c>
      <c r="K48">
        <f>SmtRes!AF131</f>
        <v>112.77</v>
      </c>
      <c r="L48">
        <f>SmtRes!DB131</f>
        <v>9.5850000000000009</v>
      </c>
      <c r="M48">
        <f>ROUND(ROUND(L48*Source!I45, 6)*1, 2)</f>
        <v>9.32</v>
      </c>
      <c r="N48">
        <f>SmtRes!AB131</f>
        <v>797.28</v>
      </c>
      <c r="O48">
        <f>ROUND(ROUND(L48*Source!I45, 6)*SmtRes!DA131, 2)</f>
        <v>65.87</v>
      </c>
      <c r="P48">
        <f>SmtRes!AG131</f>
        <v>11.84</v>
      </c>
      <c r="Q48">
        <f>SmtRes!DC131</f>
        <v>1.0049999999999999</v>
      </c>
      <c r="R48">
        <f>ROUND(ROUND(Q48*Source!I45, 6)*1, 2)</f>
        <v>0.98</v>
      </c>
      <c r="S48">
        <f>SmtRes!AC131</f>
        <v>11.84</v>
      </c>
      <c r="T48">
        <f>ROUND(ROUND(Q48*Source!I45, 6)*SmtRes!AK131, 2)</f>
        <v>0.98</v>
      </c>
      <c r="U48">
        <f>SmtRes!X131</f>
        <v>903590057</v>
      </c>
      <c r="V48">
        <v>1764324061</v>
      </c>
      <c r="W48">
        <v>1427555303</v>
      </c>
    </row>
    <row r="49" spans="1:23" x14ac:dyDescent="0.2">
      <c r="A49">
        <f>Source!A45</f>
        <v>17</v>
      </c>
      <c r="C49">
        <v>1</v>
      </c>
      <c r="D49">
        <v>0</v>
      </c>
      <c r="E49">
        <f>SmtRes!AV129</f>
        <v>1</v>
      </c>
      <c r="F49" t="str">
        <f>SmtRes!I129</f>
        <v>1-100-45-82</v>
      </c>
      <c r="G49" t="str">
        <f>SmtRes!K129</f>
        <v>Рабочий среднего разряда 4.5</v>
      </c>
      <c r="H49" t="str">
        <f>SmtRes!O129</f>
        <v>чел.-ч.</v>
      </c>
      <c r="I49">
        <f>SmtRes!Y129*Source!I45</f>
        <v>90.396000000000001</v>
      </c>
      <c r="J49">
        <f>SmtRes!AO129</f>
        <v>1</v>
      </c>
      <c r="K49">
        <f>SmtRes!AH129</f>
        <v>9.24</v>
      </c>
      <c r="L49">
        <f>SmtRes!DB129</f>
        <v>859.32</v>
      </c>
      <c r="M49">
        <f>ROUND(ROUND(L49*Source!I45, 6)*1, 2)</f>
        <v>835.26</v>
      </c>
      <c r="N49">
        <f>SmtRes!AD129</f>
        <v>65.33</v>
      </c>
      <c r="O49">
        <f>ROUND(ROUND(L49*Source!I45, 6)*SmtRes!DA129, 2)</f>
        <v>5905.28</v>
      </c>
      <c r="P49">
        <f>SmtRes!AG129</f>
        <v>0</v>
      </c>
      <c r="Q49">
        <f>SmtRes!DC129</f>
        <v>0</v>
      </c>
      <c r="R49">
        <f>ROUND(ROUND(Q49*Source!I45, 6)*1, 2)</f>
        <v>0</v>
      </c>
      <c r="S49">
        <f>SmtRes!AC129</f>
        <v>0</v>
      </c>
      <c r="T49">
        <f>ROUND(ROUND(Q49*Source!I45, 6)*SmtRes!AK129, 2)</f>
        <v>0</v>
      </c>
      <c r="U49">
        <f>SmtRes!X129</f>
        <v>1554607928</v>
      </c>
      <c r="V49">
        <v>-276706783</v>
      </c>
      <c r="W49">
        <v>-672364426</v>
      </c>
    </row>
    <row r="50" spans="1:23" x14ac:dyDescent="0.2">
      <c r="A50">
        <f>Source!A47</f>
        <v>17</v>
      </c>
      <c r="C50">
        <v>2</v>
      </c>
      <c r="D50">
        <v>0</v>
      </c>
      <c r="E50">
        <f>SmtRes!AV170</f>
        <v>0</v>
      </c>
      <c r="F50" t="str">
        <f>SmtRes!I170</f>
        <v>91.17.04-171</v>
      </c>
      <c r="G50" t="str">
        <f>SmtRes!K170</f>
        <v>Преобразователи сварочные номинальным сварочным током 315-500 А</v>
      </c>
      <c r="H50" t="str">
        <f>SmtRes!O170</f>
        <v>маш.-ч</v>
      </c>
      <c r="I50">
        <f>SmtRes!Y170*Source!I47</f>
        <v>8.0807999999999982</v>
      </c>
      <c r="J50">
        <f>SmtRes!AO170</f>
        <v>1</v>
      </c>
      <c r="K50">
        <f>SmtRes!AF170</f>
        <v>13.92</v>
      </c>
      <c r="L50">
        <f>SmtRes!DB170</f>
        <v>93.736999999999995</v>
      </c>
      <c r="M50">
        <f>ROUND(ROUND(L50*Source!I47, 6)*1, 2)</f>
        <v>112.48</v>
      </c>
      <c r="N50">
        <f>SmtRes!AB170</f>
        <v>98.41</v>
      </c>
      <c r="O50">
        <f>ROUND(ROUND(L50*Source!I47, 6)*SmtRes!DA170, 2)</f>
        <v>795.26</v>
      </c>
      <c r="P50">
        <f>SmtRes!AG170</f>
        <v>0</v>
      </c>
      <c r="Q50">
        <f>SmtRes!DC170</f>
        <v>0</v>
      </c>
      <c r="R50">
        <f>ROUND(ROUND(Q50*Source!I47, 6)*1, 2)</f>
        <v>0</v>
      </c>
      <c r="S50">
        <f>SmtRes!AC170</f>
        <v>0</v>
      </c>
      <c r="T50">
        <f>ROUND(ROUND(Q50*Source!I47, 6)*SmtRes!AK170, 2)</f>
        <v>0</v>
      </c>
      <c r="U50">
        <f>SmtRes!X170</f>
        <v>-700358725</v>
      </c>
      <c r="V50">
        <v>-667172335</v>
      </c>
      <c r="W50">
        <v>334307622</v>
      </c>
    </row>
    <row r="51" spans="1:23" x14ac:dyDescent="0.2">
      <c r="A51">
        <f>Source!A47</f>
        <v>17</v>
      </c>
      <c r="C51">
        <v>2</v>
      </c>
      <c r="D51">
        <v>0</v>
      </c>
      <c r="E51">
        <f>SmtRes!AV169</f>
        <v>0</v>
      </c>
      <c r="F51" t="str">
        <f>SmtRes!I169</f>
        <v>91.17.04-042</v>
      </c>
      <c r="G51" t="str">
        <f>SmtRes!K169</f>
        <v>Аппарат для газовой сварки и резки</v>
      </c>
      <c r="H51" t="str">
        <f>SmtRes!O169</f>
        <v>маш.-ч</v>
      </c>
      <c r="I51">
        <f>SmtRes!Y169*Source!I47</f>
        <v>1.4111999999999998</v>
      </c>
      <c r="J51">
        <f>SmtRes!AO169</f>
        <v>1</v>
      </c>
      <c r="K51">
        <f>SmtRes!AF169</f>
        <v>1.2</v>
      </c>
      <c r="L51">
        <f>SmtRes!DB169</f>
        <v>1.4139999999999999</v>
      </c>
      <c r="M51">
        <f>ROUND(ROUND(L51*Source!I47, 6)*1, 2)</f>
        <v>1.7</v>
      </c>
      <c r="N51">
        <f>SmtRes!AB169</f>
        <v>8.48</v>
      </c>
      <c r="O51">
        <f>ROUND(ROUND(L51*Source!I47, 6)*SmtRes!DA169, 2)</f>
        <v>12</v>
      </c>
      <c r="P51">
        <f>SmtRes!AG169</f>
        <v>0</v>
      </c>
      <c r="Q51">
        <f>SmtRes!DC169</f>
        <v>0</v>
      </c>
      <c r="R51">
        <f>ROUND(ROUND(Q51*Source!I47, 6)*1, 2)</f>
        <v>0</v>
      </c>
      <c r="S51">
        <f>SmtRes!AC169</f>
        <v>0</v>
      </c>
      <c r="T51">
        <f>ROUND(ROUND(Q51*Source!I47, 6)*SmtRes!AK169, 2)</f>
        <v>0</v>
      </c>
      <c r="U51">
        <f>SmtRes!X169</f>
        <v>-1135352110</v>
      </c>
      <c r="V51">
        <v>-946305176</v>
      </c>
      <c r="W51">
        <v>-1828925710</v>
      </c>
    </row>
    <row r="52" spans="1:23" x14ac:dyDescent="0.2">
      <c r="A52">
        <f>Source!A47</f>
        <v>17</v>
      </c>
      <c r="C52">
        <v>2</v>
      </c>
      <c r="D52">
        <v>0</v>
      </c>
      <c r="E52">
        <f>SmtRes!AV168</f>
        <v>0</v>
      </c>
      <c r="F52" t="str">
        <f>SmtRes!I168</f>
        <v>91.14.02-001</v>
      </c>
      <c r="G52" t="str">
        <f>SmtRes!K168</f>
        <v>Автомобили бортовые, грузоподъемность до 5 т</v>
      </c>
      <c r="H52" t="str">
        <f>SmtRes!O168</f>
        <v>маш.-ч</v>
      </c>
      <c r="I52">
        <f>SmtRes!Y168*Source!I47</f>
        <v>0.15959999999999996</v>
      </c>
      <c r="J52">
        <f>SmtRes!AO168</f>
        <v>1</v>
      </c>
      <c r="K52">
        <f>SmtRes!AF168</f>
        <v>86.79</v>
      </c>
      <c r="L52">
        <f>SmtRes!DB168</f>
        <v>11.542999999999999</v>
      </c>
      <c r="M52">
        <f>ROUND(ROUND(L52*Source!I47, 6)*1, 2)</f>
        <v>13.85</v>
      </c>
      <c r="N52">
        <f>SmtRes!AB168</f>
        <v>613.61</v>
      </c>
      <c r="O52">
        <f>ROUND(ROUND(L52*Source!I47, 6)*SmtRes!DA168, 2)</f>
        <v>97.93</v>
      </c>
      <c r="P52">
        <f>SmtRes!AG168</f>
        <v>10.130000000000001</v>
      </c>
      <c r="Q52">
        <f>SmtRes!DC168</f>
        <v>1.3440000000000001</v>
      </c>
      <c r="R52">
        <f>ROUND(ROUND(Q52*Source!I47, 6)*1, 2)</f>
        <v>1.61</v>
      </c>
      <c r="S52">
        <f>SmtRes!AC168</f>
        <v>10.130000000000001</v>
      </c>
      <c r="T52">
        <f>ROUND(ROUND(Q52*Source!I47, 6)*SmtRes!AK168, 2)</f>
        <v>1.61</v>
      </c>
      <c r="U52">
        <f>SmtRes!X168</f>
        <v>1171957361</v>
      </c>
      <c r="V52">
        <v>-219440089</v>
      </c>
      <c r="W52">
        <v>832510903</v>
      </c>
    </row>
    <row r="53" spans="1:23" x14ac:dyDescent="0.2">
      <c r="A53">
        <f>Source!A47</f>
        <v>17</v>
      </c>
      <c r="C53">
        <v>2</v>
      </c>
      <c r="D53">
        <v>0</v>
      </c>
      <c r="E53">
        <f>SmtRes!AV167</f>
        <v>0</v>
      </c>
      <c r="F53" t="str">
        <f>SmtRes!I167</f>
        <v>91.06.01-003</v>
      </c>
      <c r="G53" t="str">
        <f>SmtRes!K167</f>
        <v>Домкраты гидравлические, грузоподъемность 63-100 т</v>
      </c>
      <c r="H53" t="str">
        <f>SmtRes!O167</f>
        <v>маш.-ч</v>
      </c>
      <c r="I53">
        <f>SmtRes!Y167*Source!I47</f>
        <v>0.80639999999999989</v>
      </c>
      <c r="J53">
        <f>SmtRes!AO167</f>
        <v>1</v>
      </c>
      <c r="K53">
        <f>SmtRes!AF167</f>
        <v>0.83</v>
      </c>
      <c r="L53">
        <f>SmtRes!DB167</f>
        <v>0.56000000000000005</v>
      </c>
      <c r="M53">
        <f>ROUND(ROUND(L53*Source!I47, 6)*1, 2)</f>
        <v>0.67</v>
      </c>
      <c r="N53">
        <f>SmtRes!AB167</f>
        <v>5.87</v>
      </c>
      <c r="O53">
        <f>ROUND(ROUND(L53*Source!I47, 6)*SmtRes!DA167, 2)</f>
        <v>4.75</v>
      </c>
      <c r="P53">
        <f>SmtRes!AG167</f>
        <v>0</v>
      </c>
      <c r="Q53">
        <f>SmtRes!DC167</f>
        <v>0</v>
      </c>
      <c r="R53">
        <f>ROUND(ROUND(Q53*Source!I47, 6)*1, 2)</f>
        <v>0</v>
      </c>
      <c r="S53">
        <f>SmtRes!AC167</f>
        <v>0</v>
      </c>
      <c r="T53">
        <f>ROUND(ROUND(Q53*Source!I47, 6)*SmtRes!AK167, 2)</f>
        <v>0</v>
      </c>
      <c r="U53">
        <f>SmtRes!X167</f>
        <v>452270374</v>
      </c>
      <c r="V53">
        <v>-1457368439</v>
      </c>
      <c r="W53">
        <v>-1718524254</v>
      </c>
    </row>
    <row r="54" spans="1:23" x14ac:dyDescent="0.2">
      <c r="A54">
        <f>Source!A47</f>
        <v>17</v>
      </c>
      <c r="C54">
        <v>2</v>
      </c>
      <c r="D54">
        <v>0</v>
      </c>
      <c r="E54">
        <f>SmtRes!AV166</f>
        <v>0</v>
      </c>
      <c r="F54" t="str">
        <f>SmtRes!I166</f>
        <v>91.05.06-012</v>
      </c>
      <c r="G54" t="str">
        <f>SmtRes!K166</f>
        <v>Краны на гусеничном ходу, грузоподъемность до 16 т</v>
      </c>
      <c r="H54" t="str">
        <f>SmtRes!O166</f>
        <v>маш.-ч</v>
      </c>
      <c r="I54">
        <f>SmtRes!Y166*Source!I47</f>
        <v>4.5779999999999994</v>
      </c>
      <c r="J54">
        <f>SmtRes!AO166</f>
        <v>1</v>
      </c>
      <c r="K54">
        <f>SmtRes!AF166</f>
        <v>96.9</v>
      </c>
      <c r="L54">
        <f>SmtRes!DB166</f>
        <v>369.67700000000002</v>
      </c>
      <c r="M54">
        <f>ROUND(ROUND(L54*Source!I47, 6)*1, 2)</f>
        <v>443.61</v>
      </c>
      <c r="N54">
        <f>SmtRes!AB166</f>
        <v>685.08</v>
      </c>
      <c r="O54">
        <f>ROUND(ROUND(L54*Source!I47, 6)*SmtRes!DA166, 2)</f>
        <v>3136.34</v>
      </c>
      <c r="P54">
        <f>SmtRes!AG166</f>
        <v>11.84</v>
      </c>
      <c r="Q54">
        <f>SmtRes!DC166</f>
        <v>45.170999999999999</v>
      </c>
      <c r="R54">
        <f>ROUND(ROUND(Q54*Source!I47, 6)*1, 2)</f>
        <v>54.21</v>
      </c>
      <c r="S54">
        <f>SmtRes!AC166</f>
        <v>11.84</v>
      </c>
      <c r="T54">
        <f>ROUND(ROUND(Q54*Source!I47, 6)*SmtRes!AK166, 2)</f>
        <v>54.21</v>
      </c>
      <c r="U54">
        <f>SmtRes!X166</f>
        <v>-1335108231</v>
      </c>
      <c r="V54">
        <v>1511733048</v>
      </c>
      <c r="W54">
        <v>1613081159</v>
      </c>
    </row>
    <row r="55" spans="1:23" x14ac:dyDescent="0.2">
      <c r="A55">
        <f>Source!A47</f>
        <v>17</v>
      </c>
      <c r="C55">
        <v>2</v>
      </c>
      <c r="D55">
        <v>0</v>
      </c>
      <c r="E55">
        <f>SmtRes!AV165</f>
        <v>0</v>
      </c>
      <c r="F55" t="str">
        <f>SmtRes!I165</f>
        <v>91.05.05-014</v>
      </c>
      <c r="G55" t="str">
        <f>SmtRes!K165</f>
        <v>Краны на автомобильном ходу, грузоподъемность 10 т</v>
      </c>
      <c r="H55" t="str">
        <f>SmtRes!O165</f>
        <v>маш.-ч</v>
      </c>
      <c r="I55">
        <f>SmtRes!Y165*Source!I47</f>
        <v>0.10079999999999999</v>
      </c>
      <c r="J55">
        <f>SmtRes!AO165</f>
        <v>1</v>
      </c>
      <c r="K55">
        <f>SmtRes!AF165</f>
        <v>112.77</v>
      </c>
      <c r="L55">
        <f>SmtRes!DB165</f>
        <v>9.4710000000000001</v>
      </c>
      <c r="M55">
        <f>ROUND(ROUND(L55*Source!I47, 6)*1, 2)</f>
        <v>11.37</v>
      </c>
      <c r="N55">
        <f>SmtRes!AB165</f>
        <v>797.28</v>
      </c>
      <c r="O55">
        <f>ROUND(ROUND(L55*Source!I47, 6)*SmtRes!DA165, 2)</f>
        <v>80.349999999999994</v>
      </c>
      <c r="P55">
        <f>SmtRes!AG165</f>
        <v>11.84</v>
      </c>
      <c r="Q55">
        <f>SmtRes!DC165</f>
        <v>0.99399999999999999</v>
      </c>
      <c r="R55">
        <f>ROUND(ROUND(Q55*Source!I47, 6)*1, 2)</f>
        <v>1.19</v>
      </c>
      <c r="S55">
        <f>SmtRes!AC165</f>
        <v>11.84</v>
      </c>
      <c r="T55">
        <f>ROUND(ROUND(Q55*Source!I47, 6)*SmtRes!AK165, 2)</f>
        <v>1.19</v>
      </c>
      <c r="U55">
        <f>SmtRes!X165</f>
        <v>903590057</v>
      </c>
      <c r="V55">
        <v>1764324061</v>
      </c>
      <c r="W55">
        <v>1427555303</v>
      </c>
    </row>
    <row r="56" spans="1:23" x14ac:dyDescent="0.2">
      <c r="A56">
        <f>Source!A47</f>
        <v>17</v>
      </c>
      <c r="C56">
        <v>2</v>
      </c>
      <c r="D56">
        <v>0</v>
      </c>
      <c r="E56">
        <f>SmtRes!AV164</f>
        <v>0</v>
      </c>
      <c r="F56" t="str">
        <f>SmtRes!I164</f>
        <v>91.05.02-005</v>
      </c>
      <c r="G56" t="str">
        <f>SmtRes!K164</f>
        <v>Краны козловые, грузоподъемность 32 т</v>
      </c>
      <c r="H56" t="str">
        <f>SmtRes!O164</f>
        <v>маш.-ч</v>
      </c>
      <c r="I56">
        <f>SmtRes!Y164*Source!I47</f>
        <v>5.8799999999999998E-2</v>
      </c>
      <c r="J56">
        <f>SmtRes!AO164</f>
        <v>1</v>
      </c>
      <c r="K56">
        <f>SmtRes!AF164</f>
        <v>121.8</v>
      </c>
      <c r="L56">
        <f>SmtRes!DB164</f>
        <v>5.9710000000000001</v>
      </c>
      <c r="M56">
        <f>ROUND(ROUND(L56*Source!I47, 6)*1, 2)</f>
        <v>7.17</v>
      </c>
      <c r="N56">
        <f>SmtRes!AB164</f>
        <v>861.13</v>
      </c>
      <c r="O56">
        <f>ROUND(ROUND(L56*Source!I47, 6)*SmtRes!DA164, 2)</f>
        <v>50.66</v>
      </c>
      <c r="P56">
        <f>SmtRes!AG164</f>
        <v>13.49</v>
      </c>
      <c r="Q56">
        <f>SmtRes!DC164</f>
        <v>0.65800000000000003</v>
      </c>
      <c r="R56">
        <f>ROUND(ROUND(Q56*Source!I47, 6)*1, 2)</f>
        <v>0.79</v>
      </c>
      <c r="S56">
        <f>SmtRes!AC164</f>
        <v>13.49</v>
      </c>
      <c r="T56">
        <f>ROUND(ROUND(Q56*Source!I47, 6)*SmtRes!AK164, 2)</f>
        <v>0.79</v>
      </c>
      <c r="U56">
        <f>SmtRes!X164</f>
        <v>1732737796</v>
      </c>
      <c r="V56">
        <v>2058629183</v>
      </c>
      <c r="W56">
        <v>-662479913</v>
      </c>
    </row>
    <row r="57" spans="1:23" x14ac:dyDescent="0.2">
      <c r="A57">
        <f>Source!A47</f>
        <v>17</v>
      </c>
      <c r="C57">
        <v>1</v>
      </c>
      <c r="D57">
        <v>0</v>
      </c>
      <c r="E57">
        <f>SmtRes!AV162</f>
        <v>1</v>
      </c>
      <c r="F57" t="str">
        <f>SmtRes!I162</f>
        <v>1-100-38-82</v>
      </c>
      <c r="G57" t="str">
        <f>SmtRes!K162</f>
        <v>Рабочий среднего разряда 3.8</v>
      </c>
      <c r="H57" t="str">
        <f>SmtRes!O162</f>
        <v>чел.-ч.</v>
      </c>
      <c r="I57">
        <f>SmtRes!Y162*Source!I47</f>
        <v>27.190799999999992</v>
      </c>
      <c r="J57">
        <f>SmtRes!AO162</f>
        <v>1</v>
      </c>
      <c r="K57">
        <f>SmtRes!AH162</f>
        <v>8.4</v>
      </c>
      <c r="L57">
        <f>SmtRes!DB162</f>
        <v>190.33699999999999</v>
      </c>
      <c r="M57">
        <f>ROUND(ROUND(L57*Source!I47, 6)*1, 2)</f>
        <v>228.4</v>
      </c>
      <c r="N57">
        <f>SmtRes!AD162</f>
        <v>59.39</v>
      </c>
      <c r="O57">
        <f>ROUND(ROUND(L57*Source!I47, 6)*SmtRes!DA162, 2)</f>
        <v>1614.82</v>
      </c>
      <c r="P57">
        <f>SmtRes!AG162</f>
        <v>0</v>
      </c>
      <c r="Q57">
        <f>SmtRes!DC162</f>
        <v>0</v>
      </c>
      <c r="R57">
        <f>ROUND(ROUND(Q57*Source!I47, 6)*1, 2)</f>
        <v>0</v>
      </c>
      <c r="S57">
        <f>SmtRes!AC162</f>
        <v>0</v>
      </c>
      <c r="T57">
        <f>ROUND(ROUND(Q57*Source!I47, 6)*SmtRes!AK162, 2)</f>
        <v>0</v>
      </c>
      <c r="U57">
        <f>SmtRes!X162</f>
        <v>300547253</v>
      </c>
      <c r="V57">
        <v>-1289899487</v>
      </c>
      <c r="W57">
        <v>-836429235</v>
      </c>
    </row>
    <row r="58" spans="1:23" x14ac:dyDescent="0.2">
      <c r="A58">
        <f>Source!A49</f>
        <v>17</v>
      </c>
      <c r="C58">
        <v>2</v>
      </c>
      <c r="D58">
        <v>0</v>
      </c>
      <c r="E58">
        <f>SmtRes!AV201</f>
        <v>0</v>
      </c>
      <c r="F58" t="str">
        <f>SmtRes!I201</f>
        <v>91.17.04-233</v>
      </c>
      <c r="G58" t="str">
        <f>SmtRes!K201</f>
        <v>Установки для сварки ручной дуговой (постоянного тока)</v>
      </c>
      <c r="H58" t="str">
        <f>SmtRes!O201</f>
        <v>маш.-ч</v>
      </c>
      <c r="I58">
        <f>SmtRes!Y201*Source!I49</f>
        <v>46.604999999999997</v>
      </c>
      <c r="J58">
        <f>SmtRes!AO201</f>
        <v>1</v>
      </c>
      <c r="K58">
        <f>SmtRes!AF201</f>
        <v>8.68</v>
      </c>
      <c r="L58">
        <f>SmtRes!DB201</f>
        <v>80.906999999999996</v>
      </c>
      <c r="M58">
        <f>ROUND(ROUND(L58*Source!I49, 6)*1, 2)</f>
        <v>404.54</v>
      </c>
      <c r="N58">
        <f>SmtRes!AB201</f>
        <v>61.37</v>
      </c>
      <c r="O58">
        <f>ROUND(ROUND(L58*Source!I49, 6)*SmtRes!DA201, 2)</f>
        <v>2860.06</v>
      </c>
      <c r="P58">
        <f>SmtRes!AG201</f>
        <v>0</v>
      </c>
      <c r="Q58">
        <f>SmtRes!DC201</f>
        <v>0</v>
      </c>
      <c r="R58">
        <f>ROUND(ROUND(Q58*Source!I49, 6)*1, 2)</f>
        <v>0</v>
      </c>
      <c r="S58">
        <f>SmtRes!AC201</f>
        <v>0</v>
      </c>
      <c r="T58">
        <f>ROUND(ROUND(Q58*Source!I49, 6)*SmtRes!AK201, 2)</f>
        <v>0</v>
      </c>
      <c r="U58">
        <f>SmtRes!X201</f>
        <v>-1277097320</v>
      </c>
      <c r="V58">
        <v>1526331246</v>
      </c>
      <c r="W58">
        <v>803811684</v>
      </c>
    </row>
    <row r="59" spans="1:23" x14ac:dyDescent="0.2">
      <c r="A59">
        <f>Source!A49</f>
        <v>17</v>
      </c>
      <c r="C59">
        <v>2</v>
      </c>
      <c r="D59">
        <v>0</v>
      </c>
      <c r="E59">
        <f>SmtRes!AV200</f>
        <v>0</v>
      </c>
      <c r="F59" t="str">
        <f>SmtRes!I200</f>
        <v>91.14.05-011</v>
      </c>
      <c r="G59" t="str">
        <f>SmtRes!K200</f>
        <v>Полуприцепы общего назначения, грузоподъемность 12 т</v>
      </c>
      <c r="H59" t="str">
        <f>SmtRes!O200</f>
        <v>маш.-ч</v>
      </c>
      <c r="I59">
        <f>SmtRes!Y200*Source!I49</f>
        <v>0.40500000000000003</v>
      </c>
      <c r="J59">
        <f>SmtRes!AO200</f>
        <v>1</v>
      </c>
      <c r="K59">
        <f>SmtRes!AF200</f>
        <v>12</v>
      </c>
      <c r="L59">
        <f>SmtRes!DB200</f>
        <v>0.97199999999999998</v>
      </c>
      <c r="M59">
        <f>ROUND(ROUND(L59*Source!I49, 6)*1, 2)</f>
        <v>4.8600000000000003</v>
      </c>
      <c r="N59">
        <f>SmtRes!AB200</f>
        <v>84.84</v>
      </c>
      <c r="O59">
        <f>ROUND(ROUND(L59*Source!I49, 6)*SmtRes!DA200, 2)</f>
        <v>34.36</v>
      </c>
      <c r="P59">
        <f>SmtRes!AG200</f>
        <v>0</v>
      </c>
      <c r="Q59">
        <f>SmtRes!DC200</f>
        <v>0</v>
      </c>
      <c r="R59">
        <f>ROUND(ROUND(Q59*Source!I49, 6)*1, 2)</f>
        <v>0</v>
      </c>
      <c r="S59">
        <f>SmtRes!AC200</f>
        <v>0</v>
      </c>
      <c r="T59">
        <f>ROUND(ROUND(Q59*Source!I49, 6)*SmtRes!AK200, 2)</f>
        <v>0</v>
      </c>
      <c r="U59">
        <f>SmtRes!X200</f>
        <v>1232549298</v>
      </c>
      <c r="V59">
        <v>-242320133</v>
      </c>
      <c r="W59">
        <v>-530770072</v>
      </c>
    </row>
    <row r="60" spans="1:23" x14ac:dyDescent="0.2">
      <c r="A60">
        <f>Source!A49</f>
        <v>17</v>
      </c>
      <c r="C60">
        <v>2</v>
      </c>
      <c r="D60">
        <v>0</v>
      </c>
      <c r="E60">
        <f>SmtRes!AV199</f>
        <v>0</v>
      </c>
      <c r="F60" t="str">
        <f>SmtRes!I199</f>
        <v>91.14.04-001</v>
      </c>
      <c r="G60" t="str">
        <f>SmtRes!K199</f>
        <v>Тягачи седельные, грузоподъемность 12 т</v>
      </c>
      <c r="H60" t="str">
        <f>SmtRes!O199</f>
        <v>маш.-ч</v>
      </c>
      <c r="I60">
        <f>SmtRes!Y199*Source!I49</f>
        <v>0.40500000000000003</v>
      </c>
      <c r="J60">
        <f>SmtRes!AO199</f>
        <v>1</v>
      </c>
      <c r="K60">
        <f>SmtRes!AF199</f>
        <v>127.86</v>
      </c>
      <c r="L60">
        <f>SmtRes!DB199</f>
        <v>10.356</v>
      </c>
      <c r="M60">
        <f>ROUND(ROUND(L60*Source!I49, 6)*1, 2)</f>
        <v>51.78</v>
      </c>
      <c r="N60">
        <f>SmtRes!AB199</f>
        <v>903.97</v>
      </c>
      <c r="O60">
        <f>ROUND(ROUND(L60*Source!I49, 6)*SmtRes!DA199, 2)</f>
        <v>366.08</v>
      </c>
      <c r="P60">
        <f>SmtRes!AG199</f>
        <v>11.84</v>
      </c>
      <c r="Q60">
        <f>SmtRes!DC199</f>
        <v>0.96</v>
      </c>
      <c r="R60">
        <f>ROUND(ROUND(Q60*Source!I49, 6)*1, 2)</f>
        <v>4.8</v>
      </c>
      <c r="S60">
        <f>SmtRes!AC199</f>
        <v>11.84</v>
      </c>
      <c r="T60">
        <f>ROUND(ROUND(Q60*Source!I49, 6)*SmtRes!AK199, 2)</f>
        <v>4.8</v>
      </c>
      <c r="U60">
        <f>SmtRes!X199</f>
        <v>-2019686133</v>
      </c>
      <c r="V60">
        <v>480082204</v>
      </c>
      <c r="W60">
        <v>1802518161</v>
      </c>
    </row>
    <row r="61" spans="1:23" x14ac:dyDescent="0.2">
      <c r="A61">
        <f>Source!A49</f>
        <v>17</v>
      </c>
      <c r="C61">
        <v>2</v>
      </c>
      <c r="D61">
        <v>0</v>
      </c>
      <c r="E61">
        <f>SmtRes!AV198</f>
        <v>0</v>
      </c>
      <c r="F61" t="str">
        <f>SmtRes!I198</f>
        <v>91.10.01-002</v>
      </c>
      <c r="G61" t="str">
        <f>SmtRes!K198</f>
        <v>Агрегаты наполнительно-опрессовочные до 300 м3/ч</v>
      </c>
      <c r="H61" t="str">
        <f>SmtRes!O198</f>
        <v>маш.-ч</v>
      </c>
      <c r="I61">
        <f>SmtRes!Y198*Source!I49</f>
        <v>11.654999999999999</v>
      </c>
      <c r="J61">
        <f>SmtRes!AO198</f>
        <v>1</v>
      </c>
      <c r="K61">
        <f>SmtRes!AF198</f>
        <v>298.48</v>
      </c>
      <c r="L61">
        <f>SmtRes!DB198</f>
        <v>695.75699999999995</v>
      </c>
      <c r="M61">
        <f>ROUND(ROUND(L61*Source!I49, 6)*1, 2)</f>
        <v>3478.79</v>
      </c>
      <c r="N61">
        <f>SmtRes!AB198</f>
        <v>2110.25</v>
      </c>
      <c r="O61">
        <f>ROUND(ROUND(L61*Source!I49, 6)*SmtRes!DA198, 2)</f>
        <v>24595.01</v>
      </c>
      <c r="P61">
        <f>SmtRes!AG198</f>
        <v>10.130000000000001</v>
      </c>
      <c r="Q61">
        <f>SmtRes!DC198</f>
        <v>23.613</v>
      </c>
      <c r="R61">
        <f>ROUND(ROUND(Q61*Source!I49, 6)*1, 2)</f>
        <v>118.07</v>
      </c>
      <c r="S61">
        <f>SmtRes!AC198</f>
        <v>10.130000000000001</v>
      </c>
      <c r="T61">
        <f>ROUND(ROUND(Q61*Source!I49, 6)*SmtRes!AK198, 2)</f>
        <v>118.07</v>
      </c>
      <c r="U61">
        <f>SmtRes!X198</f>
        <v>1511014073</v>
      </c>
      <c r="V61">
        <v>-2051680678</v>
      </c>
      <c r="W61">
        <v>484193515</v>
      </c>
    </row>
    <row r="62" spans="1:23" x14ac:dyDescent="0.2">
      <c r="A62">
        <f>Source!A49</f>
        <v>17</v>
      </c>
      <c r="C62">
        <v>2</v>
      </c>
      <c r="D62">
        <v>0</v>
      </c>
      <c r="E62">
        <f>SmtRes!AV197</f>
        <v>0</v>
      </c>
      <c r="F62" t="str">
        <f>SmtRes!I197</f>
        <v>91.05.05-014</v>
      </c>
      <c r="G62" t="str">
        <f>SmtRes!K197</f>
        <v>Краны на автомобильном ходу, грузоподъемность 10 т</v>
      </c>
      <c r="H62" t="str">
        <f>SmtRes!O197</f>
        <v>маш.-ч</v>
      </c>
      <c r="I62">
        <f>SmtRes!Y197*Source!I49</f>
        <v>19.62</v>
      </c>
      <c r="J62">
        <f>SmtRes!AO197</f>
        <v>1</v>
      </c>
      <c r="K62">
        <f>SmtRes!AF197</f>
        <v>112.77</v>
      </c>
      <c r="L62">
        <f>SmtRes!DB197</f>
        <v>442.50900000000001</v>
      </c>
      <c r="M62">
        <f>ROUND(ROUND(L62*Source!I49, 6)*1, 2)</f>
        <v>2212.5500000000002</v>
      </c>
      <c r="N62">
        <f>SmtRes!AB197</f>
        <v>797.28</v>
      </c>
      <c r="O62">
        <f>ROUND(ROUND(L62*Source!I49, 6)*SmtRes!DA197, 2)</f>
        <v>15642.69</v>
      </c>
      <c r="P62">
        <f>SmtRes!AG197</f>
        <v>11.84</v>
      </c>
      <c r="Q62">
        <f>SmtRes!DC197</f>
        <v>46.460999999999999</v>
      </c>
      <c r="R62">
        <f>ROUND(ROUND(Q62*Source!I49, 6)*1, 2)</f>
        <v>232.31</v>
      </c>
      <c r="S62">
        <f>SmtRes!AC197</f>
        <v>11.84</v>
      </c>
      <c r="T62">
        <f>ROUND(ROUND(Q62*Source!I49, 6)*SmtRes!AK197, 2)</f>
        <v>232.31</v>
      </c>
      <c r="U62">
        <f>SmtRes!X197</f>
        <v>903590057</v>
      </c>
      <c r="V62">
        <v>1764324061</v>
      </c>
      <c r="W62">
        <v>1427555303</v>
      </c>
    </row>
    <row r="63" spans="1:23" x14ac:dyDescent="0.2">
      <c r="A63">
        <f>Source!A49</f>
        <v>17</v>
      </c>
      <c r="C63">
        <v>1</v>
      </c>
      <c r="D63">
        <v>0</v>
      </c>
      <c r="E63">
        <f>SmtRes!AV195</f>
        <v>1</v>
      </c>
      <c r="F63" t="str">
        <f>SmtRes!I195</f>
        <v>1-100-40-82</v>
      </c>
      <c r="G63" t="str">
        <f>SmtRes!K195</f>
        <v>Рабочий среднего разряда 4</v>
      </c>
      <c r="H63" t="str">
        <f>SmtRes!O195</f>
        <v>чел.-ч.</v>
      </c>
      <c r="I63">
        <f>SmtRes!Y195*Source!I49</f>
        <v>250.5</v>
      </c>
      <c r="J63">
        <f>SmtRes!AO195</f>
        <v>1</v>
      </c>
      <c r="K63">
        <f>SmtRes!AH195</f>
        <v>8.59</v>
      </c>
      <c r="L63">
        <f>SmtRes!DB195</f>
        <v>430.35899999999998</v>
      </c>
      <c r="M63">
        <f>ROUND(ROUND(L63*Source!I49, 6)*1, 2)</f>
        <v>2151.8000000000002</v>
      </c>
      <c r="N63">
        <f>SmtRes!AD195</f>
        <v>60.73</v>
      </c>
      <c r="O63">
        <f>ROUND(ROUND(L63*Source!I49, 6)*SmtRes!DA195, 2)</f>
        <v>15213.19</v>
      </c>
      <c r="P63">
        <f>SmtRes!AG195</f>
        <v>0</v>
      </c>
      <c r="Q63">
        <f>SmtRes!DC195</f>
        <v>0</v>
      </c>
      <c r="R63">
        <f>ROUND(ROUND(Q63*Source!I49, 6)*1, 2)</f>
        <v>0</v>
      </c>
      <c r="S63">
        <f>SmtRes!AC195</f>
        <v>0</v>
      </c>
      <c r="T63">
        <f>ROUND(ROUND(Q63*Source!I49, 6)*SmtRes!AK195, 2)</f>
        <v>0</v>
      </c>
      <c r="U63">
        <f>SmtRes!X195</f>
        <v>-1853062777</v>
      </c>
      <c r="V63">
        <v>431606558</v>
      </c>
      <c r="W63">
        <v>-1085282044</v>
      </c>
    </row>
    <row r="64" spans="1:23" x14ac:dyDescent="0.2">
      <c r="A64">
        <f>Source!A80</f>
        <v>4</v>
      </c>
      <c r="B64">
        <v>80</v>
      </c>
      <c r="G64" t="str">
        <f>Source!G80</f>
        <v>Монтажные работы</v>
      </c>
    </row>
    <row r="65" spans="1:23" x14ac:dyDescent="0.2">
      <c r="A65">
        <f>Source!A85</f>
        <v>17</v>
      </c>
      <c r="C65">
        <v>3</v>
      </c>
      <c r="D65">
        <v>0</v>
      </c>
      <c r="E65">
        <f>SmtRes!AV236</f>
        <v>0</v>
      </c>
      <c r="F65" t="str">
        <f>SmtRes!I236</f>
        <v>999-9950</v>
      </c>
      <c r="G65" t="str">
        <f>SmtRes!K236</f>
        <v>Вспомогательные ненормируемые материалы (2% от ОЗП)</v>
      </c>
      <c r="H65" t="str">
        <f>SmtRes!O236</f>
        <v>РУБ</v>
      </c>
      <c r="I65">
        <f>SmtRes!Y236*Source!I85</f>
        <v>192.97500000000002</v>
      </c>
      <c r="J65">
        <f>SmtRes!AO236</f>
        <v>1</v>
      </c>
      <c r="K65">
        <f>SmtRes!AE236</f>
        <v>1</v>
      </c>
      <c r="L65">
        <f>SmtRes!DB236</f>
        <v>41.5</v>
      </c>
      <c r="M65">
        <f>ROUND(ROUND(L65*Source!I85, 6)*1, 2)</f>
        <v>192.98</v>
      </c>
      <c r="N65">
        <f>SmtRes!AA236</f>
        <v>1</v>
      </c>
      <c r="O65">
        <f>ROUND(ROUND(L65*Source!I85, 6)*SmtRes!DA236, 2)</f>
        <v>192.98</v>
      </c>
      <c r="P65">
        <f>SmtRes!AG236</f>
        <v>0</v>
      </c>
      <c r="Q65">
        <f>SmtRes!DC236</f>
        <v>0</v>
      </c>
      <c r="R65">
        <f>ROUND(ROUND(Q65*Source!I85, 6)*1, 2)</f>
        <v>0</v>
      </c>
      <c r="S65">
        <f>SmtRes!AC236</f>
        <v>0</v>
      </c>
      <c r="T65">
        <f>ROUND(ROUND(Q65*Source!I85, 6)*SmtRes!AK236, 2)</f>
        <v>0</v>
      </c>
      <c r="U65">
        <f>SmtRes!X236</f>
        <v>-1731369543</v>
      </c>
      <c r="V65">
        <v>-1976923909</v>
      </c>
      <c r="W65">
        <v>-1976923909</v>
      </c>
    </row>
    <row r="66" spans="1:23" x14ac:dyDescent="0.2">
      <c r="A66">
        <f>Source!A85</f>
        <v>17</v>
      </c>
      <c r="C66">
        <v>3</v>
      </c>
      <c r="D66">
        <v>0</v>
      </c>
      <c r="E66">
        <f>SmtRes!AV235</f>
        <v>0</v>
      </c>
      <c r="F66" t="str">
        <f>SmtRes!I235</f>
        <v>07.2.07.04-0011</v>
      </c>
      <c r="G66" t="str">
        <f>SmtRes!K235</f>
        <v>Прочие индивидуальные сварные конструкции, масса сборочной единицы до 0,1 т</v>
      </c>
      <c r="H66" t="str">
        <f>SmtRes!O235</f>
        <v>т</v>
      </c>
      <c r="I66">
        <f>SmtRes!Y235*Source!I85</f>
        <v>4.6500000000000007E-2</v>
      </c>
      <c r="J66">
        <f>SmtRes!AO235</f>
        <v>1</v>
      </c>
      <c r="K66">
        <f>SmtRes!AE235</f>
        <v>10175.83</v>
      </c>
      <c r="L66">
        <f>SmtRes!DB235</f>
        <v>101.76</v>
      </c>
      <c r="M66">
        <f>ROUND(ROUND(L66*Source!I85, 6)*1, 2)</f>
        <v>473.18</v>
      </c>
      <c r="N66">
        <f>SmtRes!AA235</f>
        <v>71943.12</v>
      </c>
      <c r="O66">
        <f>ROUND(ROUND(L66*Source!I85, 6)*SmtRes!DA235, 2)</f>
        <v>3345.41</v>
      </c>
      <c r="P66">
        <f>SmtRes!AG235</f>
        <v>0</v>
      </c>
      <c r="Q66">
        <f>SmtRes!DC235</f>
        <v>0</v>
      </c>
      <c r="R66">
        <f>ROUND(ROUND(Q66*Source!I85, 6)*1, 2)</f>
        <v>0</v>
      </c>
      <c r="S66">
        <f>SmtRes!AC235</f>
        <v>0</v>
      </c>
      <c r="T66">
        <f>ROUND(ROUND(Q66*Source!I85, 6)*SmtRes!AK235, 2)</f>
        <v>0</v>
      </c>
      <c r="U66">
        <f>SmtRes!X235</f>
        <v>-1377340231</v>
      </c>
      <c r="V66">
        <v>-758100798</v>
      </c>
      <c r="W66">
        <v>-1701486001</v>
      </c>
    </row>
    <row r="67" spans="1:23" x14ac:dyDescent="0.2">
      <c r="A67">
        <f>Source!A85</f>
        <v>17</v>
      </c>
      <c r="C67">
        <v>3</v>
      </c>
      <c r="D67">
        <v>0</v>
      </c>
      <c r="E67">
        <f>SmtRes!AV234</f>
        <v>0</v>
      </c>
      <c r="F67" t="str">
        <f>SmtRes!I234</f>
        <v>01.7.11.07-0040</v>
      </c>
      <c r="G67" t="str">
        <f>SmtRes!K234</f>
        <v>Электроды диаметром 4 мм Э50А</v>
      </c>
      <c r="H67" t="str">
        <f>SmtRes!O234</f>
        <v>т</v>
      </c>
      <c r="I67">
        <f>SmtRes!Y234*Source!I85</f>
        <v>3.4410000000000003E-2</v>
      </c>
      <c r="J67">
        <f>SmtRes!AO234</f>
        <v>1</v>
      </c>
      <c r="K67">
        <f>SmtRes!AE234</f>
        <v>12824.48</v>
      </c>
      <c r="L67">
        <f>SmtRes!DB234</f>
        <v>94.9</v>
      </c>
      <c r="M67">
        <f>ROUND(ROUND(L67*Source!I85, 6)*1, 2)</f>
        <v>441.29</v>
      </c>
      <c r="N67">
        <f>SmtRes!AA234</f>
        <v>90669.07</v>
      </c>
      <c r="O67">
        <f>ROUND(ROUND(L67*Source!I85, 6)*SmtRes!DA234, 2)</f>
        <v>3119.88</v>
      </c>
      <c r="P67">
        <f>SmtRes!AG234</f>
        <v>0</v>
      </c>
      <c r="Q67">
        <f>SmtRes!DC234</f>
        <v>0</v>
      </c>
      <c r="R67">
        <f>ROUND(ROUND(Q67*Source!I85, 6)*1, 2)</f>
        <v>0</v>
      </c>
      <c r="S67">
        <f>SmtRes!AC234</f>
        <v>0</v>
      </c>
      <c r="T67">
        <f>ROUND(ROUND(Q67*Source!I85, 6)*SmtRes!AK234, 2)</f>
        <v>0</v>
      </c>
      <c r="U67">
        <f>SmtRes!X234</f>
        <v>-1204589871</v>
      </c>
      <c r="V67">
        <v>-1187280466</v>
      </c>
      <c r="W67">
        <v>879903946</v>
      </c>
    </row>
    <row r="68" spans="1:23" x14ac:dyDescent="0.2">
      <c r="A68">
        <f>Source!A85</f>
        <v>17</v>
      </c>
      <c r="C68">
        <v>3</v>
      </c>
      <c r="D68">
        <v>0</v>
      </c>
      <c r="E68">
        <f>SmtRes!AV233</f>
        <v>0</v>
      </c>
      <c r="F68" t="str">
        <f>SmtRes!I233</f>
        <v>01.3.02.09-0022</v>
      </c>
      <c r="G68" t="str">
        <f>SmtRes!K233</f>
        <v>Пропан-бутан, смесь техническая</v>
      </c>
      <c r="H68" t="str">
        <f>SmtRes!O233</f>
        <v>кг</v>
      </c>
      <c r="I68">
        <f>SmtRes!Y233*Source!I85</f>
        <v>56.730000000000004</v>
      </c>
      <c r="J68">
        <f>SmtRes!AO233</f>
        <v>1</v>
      </c>
      <c r="K68">
        <f>SmtRes!AE233</f>
        <v>4.47</v>
      </c>
      <c r="L68">
        <f>SmtRes!DB233</f>
        <v>54.53</v>
      </c>
      <c r="M68">
        <f>ROUND(ROUND(L68*Source!I85, 6)*1, 2)</f>
        <v>253.56</v>
      </c>
      <c r="N68">
        <f>SmtRes!AA233</f>
        <v>31.6</v>
      </c>
      <c r="O68">
        <f>ROUND(ROUND(L68*Source!I85, 6)*SmtRes!DA233, 2)</f>
        <v>1792.7</v>
      </c>
      <c r="P68">
        <f>SmtRes!AG233</f>
        <v>0</v>
      </c>
      <c r="Q68">
        <f>SmtRes!DC233</f>
        <v>0</v>
      </c>
      <c r="R68">
        <f>ROUND(ROUND(Q68*Source!I85, 6)*1, 2)</f>
        <v>0</v>
      </c>
      <c r="S68">
        <f>SmtRes!AC233</f>
        <v>0</v>
      </c>
      <c r="T68">
        <f>ROUND(ROUND(Q68*Source!I85, 6)*SmtRes!AK233, 2)</f>
        <v>0</v>
      </c>
      <c r="U68">
        <f>SmtRes!X233</f>
        <v>-1411127917</v>
      </c>
      <c r="V68">
        <v>-1635374561</v>
      </c>
      <c r="W68">
        <v>-491550134</v>
      </c>
    </row>
    <row r="69" spans="1:23" x14ac:dyDescent="0.2">
      <c r="A69">
        <f>Source!A85</f>
        <v>17</v>
      </c>
      <c r="C69">
        <v>3</v>
      </c>
      <c r="D69">
        <v>0</v>
      </c>
      <c r="E69">
        <f>SmtRes!AV232</f>
        <v>0</v>
      </c>
      <c r="F69" t="str">
        <f>SmtRes!I232</f>
        <v>01.3.02.08-0001</v>
      </c>
      <c r="G69" t="str">
        <f>SmtRes!K232</f>
        <v>Кислород технический газообразный</v>
      </c>
      <c r="H69" t="str">
        <f>SmtRes!O232</f>
        <v>м3</v>
      </c>
      <c r="I69">
        <f>SmtRes!Y232*Source!I85</f>
        <v>106.485</v>
      </c>
      <c r="J69">
        <f>SmtRes!AO232</f>
        <v>1</v>
      </c>
      <c r="K69">
        <f>SmtRes!AE232</f>
        <v>8.7899999999999991</v>
      </c>
      <c r="L69">
        <f>SmtRes!DB232</f>
        <v>201.29</v>
      </c>
      <c r="M69">
        <f>ROUND(ROUND(L69*Source!I85, 6)*1, 2)</f>
        <v>936</v>
      </c>
      <c r="N69">
        <f>SmtRes!AA232</f>
        <v>62.15</v>
      </c>
      <c r="O69">
        <f>ROUND(ROUND(L69*Source!I85, 6)*SmtRes!DA232, 2)</f>
        <v>6617.51</v>
      </c>
      <c r="P69">
        <f>SmtRes!AG232</f>
        <v>0</v>
      </c>
      <c r="Q69">
        <f>SmtRes!DC232</f>
        <v>0</v>
      </c>
      <c r="R69">
        <f>ROUND(ROUND(Q69*Source!I85, 6)*1, 2)</f>
        <v>0</v>
      </c>
      <c r="S69">
        <f>SmtRes!AC232</f>
        <v>0</v>
      </c>
      <c r="T69">
        <f>ROUND(ROUND(Q69*Source!I85, 6)*SmtRes!AK232, 2)</f>
        <v>0</v>
      </c>
      <c r="U69">
        <f>SmtRes!X232</f>
        <v>1597319531</v>
      </c>
      <c r="V69">
        <v>-1753273772</v>
      </c>
      <c r="W69">
        <v>1065130301</v>
      </c>
    </row>
    <row r="70" spans="1:23" x14ac:dyDescent="0.2">
      <c r="A70">
        <f>Source!A85</f>
        <v>17</v>
      </c>
      <c r="C70">
        <v>2</v>
      </c>
      <c r="D70">
        <v>0</v>
      </c>
      <c r="E70">
        <f>SmtRes!AV231</f>
        <v>0</v>
      </c>
      <c r="F70" t="str">
        <f>SmtRes!I231</f>
        <v>91.21.19-033</v>
      </c>
      <c r="G70" t="str">
        <f>SmtRes!K231</f>
        <v>Станок токарно-винторезный</v>
      </c>
      <c r="H70" t="str">
        <f>SmtRes!O231</f>
        <v>маш.-ч</v>
      </c>
      <c r="I70">
        <f>SmtRes!Y231*Source!I85</f>
        <v>4.2780000000000005</v>
      </c>
      <c r="J70">
        <f>SmtRes!AO231</f>
        <v>1</v>
      </c>
      <c r="K70">
        <f>SmtRes!AF231</f>
        <v>18.489999999999998</v>
      </c>
      <c r="L70">
        <f>SmtRes!DB231</f>
        <v>17.010000000000002</v>
      </c>
      <c r="M70">
        <f>ROUND(ROUND(L70*Source!I85, 6)*1, 2)</f>
        <v>79.099999999999994</v>
      </c>
      <c r="N70">
        <f>SmtRes!AB231</f>
        <v>130.72</v>
      </c>
      <c r="O70">
        <f>ROUND(ROUND(L70*Source!I85, 6)*SmtRes!DA231, 2)</f>
        <v>559.21</v>
      </c>
      <c r="P70">
        <f>SmtRes!AG231</f>
        <v>10.130000000000001</v>
      </c>
      <c r="Q70">
        <f>SmtRes!DC231</f>
        <v>9.32</v>
      </c>
      <c r="R70">
        <f>ROUND(ROUND(Q70*Source!I85, 6)*1, 2)</f>
        <v>43.34</v>
      </c>
      <c r="S70">
        <f>SmtRes!AC231</f>
        <v>10.130000000000001</v>
      </c>
      <c r="T70">
        <f>ROUND(ROUND(Q70*Source!I85, 6)*SmtRes!AK231, 2)</f>
        <v>43.34</v>
      </c>
      <c r="U70">
        <f>SmtRes!X231</f>
        <v>1984034196</v>
      </c>
      <c r="V70">
        <v>-1677384148</v>
      </c>
      <c r="W70">
        <v>-919023176</v>
      </c>
    </row>
    <row r="71" spans="1:23" x14ac:dyDescent="0.2">
      <c r="A71">
        <f>Source!A85</f>
        <v>17</v>
      </c>
      <c r="C71">
        <v>2</v>
      </c>
      <c r="D71">
        <v>0</v>
      </c>
      <c r="E71">
        <f>SmtRes!AV230</f>
        <v>0</v>
      </c>
      <c r="F71" t="str">
        <f>SmtRes!I230</f>
        <v>91.18.01-012</v>
      </c>
      <c r="G71" t="str">
        <f>SmtRes!K230</f>
        <v>Компрессоры передвижные с электродвигателем давлением 600 кПа (6 ат), производительность до 3,5 м3/мин</v>
      </c>
      <c r="H71" t="str">
        <f>SmtRes!O230</f>
        <v>маш.-ч</v>
      </c>
      <c r="I71">
        <f>SmtRes!Y230*Source!I85</f>
        <v>350.61000000000007</v>
      </c>
      <c r="J71">
        <f>SmtRes!AO230</f>
        <v>1</v>
      </c>
      <c r="K71">
        <f>SmtRes!AF230</f>
        <v>32.76</v>
      </c>
      <c r="L71">
        <f>SmtRes!DB230</f>
        <v>2470.1</v>
      </c>
      <c r="M71">
        <f>ROUND(ROUND(L71*Source!I85, 6)*1, 2)</f>
        <v>11485.97</v>
      </c>
      <c r="N71">
        <f>SmtRes!AB230</f>
        <v>231.61</v>
      </c>
      <c r="O71">
        <f>ROUND(ROUND(L71*Source!I85, 6)*SmtRes!DA230, 2)</f>
        <v>81205.77</v>
      </c>
      <c r="P71">
        <f>SmtRes!AG230</f>
        <v>0</v>
      </c>
      <c r="Q71">
        <f>SmtRes!DC230</f>
        <v>0</v>
      </c>
      <c r="R71">
        <f>ROUND(ROUND(Q71*Source!I85, 6)*1, 2)</f>
        <v>0</v>
      </c>
      <c r="S71">
        <f>SmtRes!AC230</f>
        <v>0</v>
      </c>
      <c r="T71">
        <f>ROUND(ROUND(Q71*Source!I85, 6)*SmtRes!AK230, 2)</f>
        <v>0</v>
      </c>
      <c r="U71">
        <f>SmtRes!X230</f>
        <v>1758804053</v>
      </c>
      <c r="V71">
        <v>-206144127</v>
      </c>
      <c r="W71">
        <v>1571607482</v>
      </c>
    </row>
    <row r="72" spans="1:23" x14ac:dyDescent="0.2">
      <c r="A72">
        <f>Source!A85</f>
        <v>17</v>
      </c>
      <c r="C72">
        <v>2</v>
      </c>
      <c r="D72">
        <v>0</v>
      </c>
      <c r="E72">
        <f>SmtRes!AV229</f>
        <v>0</v>
      </c>
      <c r="F72" t="str">
        <f>SmtRes!I229</f>
        <v>91.17.04-233</v>
      </c>
      <c r="G72" t="str">
        <f>SmtRes!K229</f>
        <v>Установки для сварки ручной дуговой (постоянного тока)</v>
      </c>
      <c r="H72" t="str">
        <f>SmtRes!O229</f>
        <v>маш.-ч</v>
      </c>
      <c r="I72">
        <f>SmtRes!Y229*Source!I85</f>
        <v>74.865000000000009</v>
      </c>
      <c r="J72">
        <f>SmtRes!AO229</f>
        <v>1</v>
      </c>
      <c r="K72">
        <f>SmtRes!AF229</f>
        <v>8.68</v>
      </c>
      <c r="L72">
        <f>SmtRes!DB229</f>
        <v>139.75</v>
      </c>
      <c r="M72">
        <f>ROUND(ROUND(L72*Source!I85, 6)*1, 2)</f>
        <v>649.84</v>
      </c>
      <c r="N72">
        <f>SmtRes!AB229</f>
        <v>61.37</v>
      </c>
      <c r="O72">
        <f>ROUND(ROUND(L72*Source!I85, 6)*SmtRes!DA229, 2)</f>
        <v>4594.3500000000004</v>
      </c>
      <c r="P72">
        <f>SmtRes!AG229</f>
        <v>0</v>
      </c>
      <c r="Q72">
        <f>SmtRes!DC229</f>
        <v>0</v>
      </c>
      <c r="R72">
        <f>ROUND(ROUND(Q72*Source!I85, 6)*1, 2)</f>
        <v>0</v>
      </c>
      <c r="S72">
        <f>SmtRes!AC229</f>
        <v>0</v>
      </c>
      <c r="T72">
        <f>ROUND(ROUND(Q72*Source!I85, 6)*SmtRes!AK229, 2)</f>
        <v>0</v>
      </c>
      <c r="U72">
        <f>SmtRes!X229</f>
        <v>-1277097320</v>
      </c>
      <c r="V72">
        <v>1526331246</v>
      </c>
      <c r="W72">
        <v>803811684</v>
      </c>
    </row>
    <row r="73" spans="1:23" x14ac:dyDescent="0.2">
      <c r="A73">
        <f>Source!A85</f>
        <v>17</v>
      </c>
      <c r="C73">
        <v>2</v>
      </c>
      <c r="D73">
        <v>0</v>
      </c>
      <c r="E73">
        <f>SmtRes!AV228</f>
        <v>0</v>
      </c>
      <c r="F73" t="str">
        <f>SmtRes!I228</f>
        <v>91.17.02-032</v>
      </c>
      <c r="G73" t="str">
        <f>SmtRes!K228</f>
        <v>Дефектоскопы ультразвуковые</v>
      </c>
      <c r="H73" t="str">
        <f>SmtRes!O228</f>
        <v>маш.-ч</v>
      </c>
      <c r="I73">
        <f>SmtRes!Y228*Source!I85</f>
        <v>16.647000000000002</v>
      </c>
      <c r="J73">
        <f>SmtRes!AO228</f>
        <v>1</v>
      </c>
      <c r="K73">
        <f>SmtRes!AF228</f>
        <v>7.52</v>
      </c>
      <c r="L73">
        <f>SmtRes!DB228</f>
        <v>26.92</v>
      </c>
      <c r="M73">
        <f>ROUND(ROUND(L73*Source!I85, 6)*1, 2)</f>
        <v>125.18</v>
      </c>
      <c r="N73">
        <f>SmtRes!AB228</f>
        <v>53.17</v>
      </c>
      <c r="O73">
        <f>ROUND(ROUND(L73*Source!I85, 6)*SmtRes!DA228, 2)</f>
        <v>885.01</v>
      </c>
      <c r="P73">
        <f>SmtRes!AG228</f>
        <v>0</v>
      </c>
      <c r="Q73">
        <f>SmtRes!DC228</f>
        <v>0</v>
      </c>
      <c r="R73">
        <f>ROUND(ROUND(Q73*Source!I85, 6)*1, 2)</f>
        <v>0</v>
      </c>
      <c r="S73">
        <f>SmtRes!AC228</f>
        <v>0</v>
      </c>
      <c r="T73">
        <f>ROUND(ROUND(Q73*Source!I85, 6)*SmtRes!AK228, 2)</f>
        <v>0</v>
      </c>
      <c r="U73">
        <f>SmtRes!X228</f>
        <v>2006915083</v>
      </c>
      <c r="V73">
        <v>-1904739255</v>
      </c>
      <c r="W73">
        <v>793844703</v>
      </c>
    </row>
    <row r="74" spans="1:23" x14ac:dyDescent="0.2">
      <c r="A74">
        <f>Source!A85</f>
        <v>17</v>
      </c>
      <c r="C74">
        <v>2</v>
      </c>
      <c r="D74">
        <v>0</v>
      </c>
      <c r="E74">
        <f>SmtRes!AV227</f>
        <v>0</v>
      </c>
      <c r="F74" t="str">
        <f>SmtRes!I227</f>
        <v>91.14.05-011</v>
      </c>
      <c r="G74" t="str">
        <f>SmtRes!K227</f>
        <v>Полуприцепы общего назначения, грузоподъемность 12 т</v>
      </c>
      <c r="H74" t="str">
        <f>SmtRes!O227</f>
        <v>маш.-ч</v>
      </c>
      <c r="I74">
        <f>SmtRes!Y227*Source!I85</f>
        <v>0.60450000000000004</v>
      </c>
      <c r="J74">
        <f>SmtRes!AO227</f>
        <v>1</v>
      </c>
      <c r="K74">
        <f>SmtRes!AF227</f>
        <v>12</v>
      </c>
      <c r="L74">
        <f>SmtRes!DB227</f>
        <v>1.56</v>
      </c>
      <c r="M74">
        <f>ROUND(ROUND(L74*Source!I85, 6)*1, 2)</f>
        <v>7.25</v>
      </c>
      <c r="N74">
        <f>SmtRes!AB227</f>
        <v>84.84</v>
      </c>
      <c r="O74">
        <f>ROUND(ROUND(L74*Source!I85, 6)*SmtRes!DA227, 2)</f>
        <v>51.29</v>
      </c>
      <c r="P74">
        <f>SmtRes!AG227</f>
        <v>0</v>
      </c>
      <c r="Q74">
        <f>SmtRes!DC227</f>
        <v>0</v>
      </c>
      <c r="R74">
        <f>ROUND(ROUND(Q74*Source!I85, 6)*1, 2)</f>
        <v>0</v>
      </c>
      <c r="S74">
        <f>SmtRes!AC227</f>
        <v>0</v>
      </c>
      <c r="T74">
        <f>ROUND(ROUND(Q74*Source!I85, 6)*SmtRes!AK227, 2)</f>
        <v>0</v>
      </c>
      <c r="U74">
        <f>SmtRes!X227</f>
        <v>1232549298</v>
      </c>
      <c r="V74">
        <v>-242320133</v>
      </c>
      <c r="W74">
        <v>-530770072</v>
      </c>
    </row>
    <row r="75" spans="1:23" x14ac:dyDescent="0.2">
      <c r="A75">
        <f>Source!A85</f>
        <v>17</v>
      </c>
      <c r="C75">
        <v>2</v>
      </c>
      <c r="D75">
        <v>0</v>
      </c>
      <c r="E75">
        <f>SmtRes!AV226</f>
        <v>0</v>
      </c>
      <c r="F75" t="str">
        <f>SmtRes!I226</f>
        <v>91.14.04-001</v>
      </c>
      <c r="G75" t="str">
        <f>SmtRes!K226</f>
        <v>Тягачи седельные, грузоподъемность 12 т</v>
      </c>
      <c r="H75" t="str">
        <f>SmtRes!O226</f>
        <v>маш.-ч</v>
      </c>
      <c r="I75">
        <f>SmtRes!Y226*Source!I85</f>
        <v>0.60450000000000004</v>
      </c>
      <c r="J75">
        <f>SmtRes!AO226</f>
        <v>1</v>
      </c>
      <c r="K75">
        <f>SmtRes!AF226</f>
        <v>127.86</v>
      </c>
      <c r="L75">
        <f>SmtRes!DB226</f>
        <v>16.62</v>
      </c>
      <c r="M75">
        <f>ROUND(ROUND(L75*Source!I85, 6)*1, 2)</f>
        <v>77.28</v>
      </c>
      <c r="N75">
        <f>SmtRes!AB226</f>
        <v>903.97</v>
      </c>
      <c r="O75">
        <f>ROUND(ROUND(L75*Source!I85, 6)*SmtRes!DA226, 2)</f>
        <v>546.39</v>
      </c>
      <c r="P75">
        <f>SmtRes!AG226</f>
        <v>11.84</v>
      </c>
      <c r="Q75">
        <f>SmtRes!DC226</f>
        <v>1.54</v>
      </c>
      <c r="R75">
        <f>ROUND(ROUND(Q75*Source!I85, 6)*1, 2)</f>
        <v>7.16</v>
      </c>
      <c r="S75">
        <f>SmtRes!AC226</f>
        <v>11.84</v>
      </c>
      <c r="T75">
        <f>ROUND(ROUND(Q75*Source!I85, 6)*SmtRes!AK226, 2)</f>
        <v>7.16</v>
      </c>
      <c r="U75">
        <f>SmtRes!X226</f>
        <v>-2019686133</v>
      </c>
      <c r="V75">
        <v>480082204</v>
      </c>
      <c r="W75">
        <v>1802518161</v>
      </c>
    </row>
    <row r="76" spans="1:23" x14ac:dyDescent="0.2">
      <c r="A76">
        <f>Source!A85</f>
        <v>17</v>
      </c>
      <c r="C76">
        <v>2</v>
      </c>
      <c r="D76">
        <v>0</v>
      </c>
      <c r="E76">
        <f>SmtRes!AV225</f>
        <v>0</v>
      </c>
      <c r="F76" t="str">
        <f>SmtRes!I225</f>
        <v>91.06.03-062</v>
      </c>
      <c r="G76" t="str">
        <f>SmtRes!K225</f>
        <v>Лебедки электрические тяговым усилием до 31,39 кН (3,2 т)</v>
      </c>
      <c r="H76" t="str">
        <f>SmtRes!O225</f>
        <v>маш.-ч</v>
      </c>
      <c r="I76">
        <f>SmtRes!Y225*Source!I85</f>
        <v>59.985000000000007</v>
      </c>
      <c r="J76">
        <f>SmtRes!AO225</f>
        <v>1</v>
      </c>
      <c r="K76">
        <f>SmtRes!AF225</f>
        <v>6.99</v>
      </c>
      <c r="L76">
        <f>SmtRes!DB225</f>
        <v>90.17</v>
      </c>
      <c r="M76">
        <f>ROUND(ROUND(L76*Source!I85, 6)*1, 2)</f>
        <v>419.29</v>
      </c>
      <c r="N76">
        <f>SmtRes!AB225</f>
        <v>49.42</v>
      </c>
      <c r="O76">
        <f>ROUND(ROUND(L76*Source!I85, 6)*SmtRes!DA225, 2)</f>
        <v>2964.38</v>
      </c>
      <c r="P76">
        <f>SmtRes!AG225</f>
        <v>0</v>
      </c>
      <c r="Q76">
        <f>SmtRes!DC225</f>
        <v>0</v>
      </c>
      <c r="R76">
        <f>ROUND(ROUND(Q76*Source!I85, 6)*1, 2)</f>
        <v>0</v>
      </c>
      <c r="S76">
        <f>SmtRes!AC225</f>
        <v>0</v>
      </c>
      <c r="T76">
        <f>ROUND(ROUND(Q76*Source!I85, 6)*SmtRes!AK225, 2)</f>
        <v>0</v>
      </c>
      <c r="U76">
        <f>SmtRes!X225</f>
        <v>-1684488578</v>
      </c>
      <c r="V76">
        <v>-1513977457</v>
      </c>
      <c r="W76">
        <v>-718075602</v>
      </c>
    </row>
    <row r="77" spans="1:23" x14ac:dyDescent="0.2">
      <c r="A77">
        <f>Source!A85</f>
        <v>17</v>
      </c>
      <c r="C77">
        <v>2</v>
      </c>
      <c r="D77">
        <v>0</v>
      </c>
      <c r="E77">
        <f>SmtRes!AV224</f>
        <v>0</v>
      </c>
      <c r="F77" t="str">
        <f>SmtRes!I224</f>
        <v>91.05.05-014</v>
      </c>
      <c r="G77" t="str">
        <f>SmtRes!K224</f>
        <v>Краны на автомобильном ходу, грузоподъемность 10 т</v>
      </c>
      <c r="H77" t="str">
        <f>SmtRes!O224</f>
        <v>маш.-ч</v>
      </c>
      <c r="I77">
        <f>SmtRes!Y224*Source!I85</f>
        <v>21.994500000000002</v>
      </c>
      <c r="J77">
        <f>SmtRes!AO224</f>
        <v>1</v>
      </c>
      <c r="K77">
        <f>SmtRes!AF224</f>
        <v>112.77</v>
      </c>
      <c r="L77">
        <f>SmtRes!DB224</f>
        <v>533.4</v>
      </c>
      <c r="M77">
        <f>ROUND(ROUND(L77*Source!I85, 6)*1, 2)</f>
        <v>2480.31</v>
      </c>
      <c r="N77">
        <f>SmtRes!AB224</f>
        <v>797.28</v>
      </c>
      <c r="O77">
        <f>ROUND(ROUND(L77*Source!I85, 6)*SmtRes!DA224, 2)</f>
        <v>17535.79</v>
      </c>
      <c r="P77">
        <f>SmtRes!AG224</f>
        <v>11.84</v>
      </c>
      <c r="Q77">
        <f>SmtRes!DC224</f>
        <v>56</v>
      </c>
      <c r="R77">
        <f>ROUND(ROUND(Q77*Source!I85, 6)*1, 2)</f>
        <v>260.39999999999998</v>
      </c>
      <c r="S77">
        <f>SmtRes!AC224</f>
        <v>11.84</v>
      </c>
      <c r="T77">
        <f>ROUND(ROUND(Q77*Source!I85, 6)*SmtRes!AK224, 2)</f>
        <v>260.39999999999998</v>
      </c>
      <c r="U77">
        <f>SmtRes!X224</f>
        <v>903590057</v>
      </c>
      <c r="V77">
        <v>1764324061</v>
      </c>
      <c r="W77">
        <v>1427555303</v>
      </c>
    </row>
    <row r="78" spans="1:23" x14ac:dyDescent="0.2">
      <c r="A78">
        <f>Source!A85</f>
        <v>17</v>
      </c>
      <c r="C78">
        <v>1</v>
      </c>
      <c r="D78">
        <v>0</v>
      </c>
      <c r="E78">
        <f>SmtRes!AV222</f>
        <v>1</v>
      </c>
      <c r="F78" t="str">
        <f>SmtRes!I222</f>
        <v>1-100-38-82</v>
      </c>
      <c r="G78" t="str">
        <f>SmtRes!K222</f>
        <v>Рабочий среднего разряда 3.8</v>
      </c>
      <c r="H78" t="str">
        <f>SmtRes!O222</f>
        <v>чел.-ч.</v>
      </c>
      <c r="I78">
        <f>SmtRes!Y222*Source!I85</f>
        <v>1148.5500000000002</v>
      </c>
      <c r="J78">
        <f>SmtRes!AO222</f>
        <v>1</v>
      </c>
      <c r="K78">
        <f>SmtRes!AH222</f>
        <v>8.4</v>
      </c>
      <c r="L78">
        <f>SmtRes!DB222</f>
        <v>2074.8000000000002</v>
      </c>
      <c r="M78">
        <f>ROUND(ROUND(L78*Source!I85, 6)*1, 2)</f>
        <v>9647.82</v>
      </c>
      <c r="N78">
        <f>SmtRes!AD222</f>
        <v>59.39</v>
      </c>
      <c r="O78">
        <f>ROUND(ROUND(L78*Source!I85, 6)*SmtRes!DA222, 2)</f>
        <v>68210.09</v>
      </c>
      <c r="P78">
        <f>SmtRes!AG222</f>
        <v>0</v>
      </c>
      <c r="Q78">
        <f>SmtRes!DC222</f>
        <v>0</v>
      </c>
      <c r="R78">
        <f>ROUND(ROUND(Q78*Source!I85, 6)*1, 2)</f>
        <v>0</v>
      </c>
      <c r="S78">
        <f>SmtRes!AC222</f>
        <v>0</v>
      </c>
      <c r="T78">
        <f>ROUND(ROUND(Q78*Source!I85, 6)*SmtRes!AK222, 2)</f>
        <v>0</v>
      </c>
      <c r="U78">
        <f>SmtRes!X222</f>
        <v>300547253</v>
      </c>
      <c r="V78">
        <v>-1289899487</v>
      </c>
      <c r="W78">
        <v>-836429235</v>
      </c>
    </row>
    <row r="79" spans="1:23" x14ac:dyDescent="0.2">
      <c r="A79">
        <f>Source!A87</f>
        <v>17</v>
      </c>
      <c r="C79">
        <v>3</v>
      </c>
      <c r="D79">
        <v>0</v>
      </c>
      <c r="E79">
        <f>SmtRes!AV276</f>
        <v>0</v>
      </c>
      <c r="F79" t="str">
        <f>SmtRes!I276</f>
        <v>999-9950</v>
      </c>
      <c r="G79" t="str">
        <f>SmtRes!K276</f>
        <v>Вспомогательные ненормируемые материалы (2% от ОЗП)</v>
      </c>
      <c r="H79" t="str">
        <f>SmtRes!O276</f>
        <v>РУБ</v>
      </c>
      <c r="I79">
        <f>SmtRes!Y276*Source!I87</f>
        <v>74.16</v>
      </c>
      <c r="J79">
        <f>SmtRes!AO276</f>
        <v>1</v>
      </c>
      <c r="K79">
        <f>SmtRes!AE276</f>
        <v>1</v>
      </c>
      <c r="L79">
        <f>SmtRes!DB276</f>
        <v>49.44</v>
      </c>
      <c r="M79">
        <f>ROUND(ROUND(L79*Source!I87, 6)*1, 2)</f>
        <v>74.16</v>
      </c>
      <c r="N79">
        <f>SmtRes!AA276</f>
        <v>1</v>
      </c>
      <c r="O79">
        <f>ROUND(ROUND(L79*Source!I87, 6)*SmtRes!DA276, 2)</f>
        <v>74.16</v>
      </c>
      <c r="P79">
        <f>SmtRes!AG276</f>
        <v>0</v>
      </c>
      <c r="Q79">
        <f>SmtRes!DC276</f>
        <v>0</v>
      </c>
      <c r="R79">
        <f>ROUND(ROUND(Q79*Source!I87, 6)*1, 2)</f>
        <v>0</v>
      </c>
      <c r="S79">
        <f>SmtRes!AC276</f>
        <v>0</v>
      </c>
      <c r="T79">
        <f>ROUND(ROUND(Q79*Source!I87, 6)*SmtRes!AK276, 2)</f>
        <v>0</v>
      </c>
      <c r="U79">
        <f>SmtRes!X276</f>
        <v>-1731369543</v>
      </c>
      <c r="V79">
        <v>-1976923909</v>
      </c>
      <c r="W79">
        <v>-1976923909</v>
      </c>
    </row>
    <row r="80" spans="1:23" x14ac:dyDescent="0.2">
      <c r="A80">
        <f>Source!A87</f>
        <v>17</v>
      </c>
      <c r="C80">
        <v>3</v>
      </c>
      <c r="D80">
        <v>0</v>
      </c>
      <c r="E80">
        <f>SmtRes!AV275</f>
        <v>0</v>
      </c>
      <c r="F80" t="str">
        <f>SmtRes!I275</f>
        <v>08.3.08.02-0021</v>
      </c>
      <c r="G80" t="str">
        <f>SmtRes!K275</f>
        <v>Сталь угловая 32х32 мм</v>
      </c>
      <c r="H80" t="str">
        <f>SmtRes!O275</f>
        <v>т</v>
      </c>
      <c r="I80">
        <f>SmtRes!Y275*Source!I87</f>
        <v>7.5000000000000011E-2</v>
      </c>
      <c r="J80">
        <f>SmtRes!AO275</f>
        <v>1</v>
      </c>
      <c r="K80">
        <f>SmtRes!AE275</f>
        <v>5343.1</v>
      </c>
      <c r="L80">
        <f>SmtRes!DB275</f>
        <v>267.16000000000003</v>
      </c>
      <c r="M80">
        <f>ROUND(ROUND(L80*Source!I87, 6)*1, 2)</f>
        <v>400.74</v>
      </c>
      <c r="N80">
        <f>SmtRes!AA275</f>
        <v>37775.72</v>
      </c>
      <c r="O80">
        <f>ROUND(ROUND(L80*Source!I87, 6)*SmtRes!DA275, 2)</f>
        <v>2833.23</v>
      </c>
      <c r="P80">
        <f>SmtRes!AG275</f>
        <v>0</v>
      </c>
      <c r="Q80">
        <f>SmtRes!DC275</f>
        <v>0</v>
      </c>
      <c r="R80">
        <f>ROUND(ROUND(Q80*Source!I87, 6)*1, 2)</f>
        <v>0</v>
      </c>
      <c r="S80">
        <f>SmtRes!AC275</f>
        <v>0</v>
      </c>
      <c r="T80">
        <f>ROUND(ROUND(Q80*Source!I87, 6)*SmtRes!AK275, 2)</f>
        <v>0</v>
      </c>
      <c r="U80">
        <f>SmtRes!X275</f>
        <v>-1728450025</v>
      </c>
      <c r="V80">
        <v>1653243464</v>
      </c>
      <c r="W80">
        <v>-288372421</v>
      </c>
    </row>
    <row r="81" spans="1:23" x14ac:dyDescent="0.2">
      <c r="A81">
        <f>Source!A87</f>
        <v>17</v>
      </c>
      <c r="C81">
        <v>3</v>
      </c>
      <c r="D81">
        <v>0</v>
      </c>
      <c r="E81">
        <f>SmtRes!AV274</f>
        <v>0</v>
      </c>
      <c r="F81" t="str">
        <f>SmtRes!I274</f>
        <v>07.2.07.04-0011</v>
      </c>
      <c r="G81" t="str">
        <f>SmtRes!K274</f>
        <v>Прочие индивидуальные сварные конструкции, масса сборочной единицы до 0,1 т</v>
      </c>
      <c r="H81" t="str">
        <f>SmtRes!O274</f>
        <v>т</v>
      </c>
      <c r="I81">
        <f>SmtRes!Y274*Source!I87</f>
        <v>7.5000000000000011E-2</v>
      </c>
      <c r="J81">
        <f>SmtRes!AO274</f>
        <v>1</v>
      </c>
      <c r="K81">
        <f>SmtRes!AE274</f>
        <v>10175.83</v>
      </c>
      <c r="L81">
        <f>SmtRes!DB274</f>
        <v>508.79</v>
      </c>
      <c r="M81">
        <f>ROUND(ROUND(L81*Source!I87, 6)*1, 2)</f>
        <v>763.19</v>
      </c>
      <c r="N81">
        <f>SmtRes!AA274</f>
        <v>71943.12</v>
      </c>
      <c r="O81">
        <f>ROUND(ROUND(L81*Source!I87, 6)*SmtRes!DA274, 2)</f>
        <v>5395.72</v>
      </c>
      <c r="P81">
        <f>SmtRes!AG274</f>
        <v>0</v>
      </c>
      <c r="Q81">
        <f>SmtRes!DC274</f>
        <v>0</v>
      </c>
      <c r="R81">
        <f>ROUND(ROUND(Q81*Source!I87, 6)*1, 2)</f>
        <v>0</v>
      </c>
      <c r="S81">
        <f>SmtRes!AC274</f>
        <v>0</v>
      </c>
      <c r="T81">
        <f>ROUND(ROUND(Q81*Source!I87, 6)*SmtRes!AK274, 2)</f>
        <v>0</v>
      </c>
      <c r="U81">
        <f>SmtRes!X274</f>
        <v>-1377340231</v>
      </c>
      <c r="V81">
        <v>-758100798</v>
      </c>
      <c r="W81">
        <v>-1701486001</v>
      </c>
    </row>
    <row r="82" spans="1:23" x14ac:dyDescent="0.2">
      <c r="A82">
        <f>Source!A87</f>
        <v>17</v>
      </c>
      <c r="C82">
        <v>3</v>
      </c>
      <c r="D82">
        <v>0</v>
      </c>
      <c r="E82">
        <f>SmtRes!AV273</f>
        <v>0</v>
      </c>
      <c r="F82" t="str">
        <f>SmtRes!I273</f>
        <v>01.7.11.07-0040</v>
      </c>
      <c r="G82" t="str">
        <f>SmtRes!K273</f>
        <v>Электроды диаметром 4 мм Э50А</v>
      </c>
      <c r="H82" t="str">
        <f>SmtRes!O273</f>
        <v>т</v>
      </c>
      <c r="I82">
        <f>SmtRes!Y273*Source!I87</f>
        <v>4.761E-2</v>
      </c>
      <c r="J82">
        <f>SmtRes!AO273</f>
        <v>1</v>
      </c>
      <c r="K82">
        <f>SmtRes!AE273</f>
        <v>12824.48</v>
      </c>
      <c r="L82">
        <f>SmtRes!DB273</f>
        <v>407.05</v>
      </c>
      <c r="M82">
        <f>ROUND(ROUND(L82*Source!I87, 6)*1, 2)</f>
        <v>610.58000000000004</v>
      </c>
      <c r="N82">
        <f>SmtRes!AA273</f>
        <v>90669.07</v>
      </c>
      <c r="O82">
        <f>ROUND(ROUND(L82*Source!I87, 6)*SmtRes!DA273, 2)</f>
        <v>4316.7700000000004</v>
      </c>
      <c r="P82">
        <f>SmtRes!AG273</f>
        <v>0</v>
      </c>
      <c r="Q82">
        <f>SmtRes!DC273</f>
        <v>0</v>
      </c>
      <c r="R82">
        <f>ROUND(ROUND(Q82*Source!I87, 6)*1, 2)</f>
        <v>0</v>
      </c>
      <c r="S82">
        <f>SmtRes!AC273</f>
        <v>0</v>
      </c>
      <c r="T82">
        <f>ROUND(ROUND(Q82*Source!I87, 6)*SmtRes!AK273, 2)</f>
        <v>0</v>
      </c>
      <c r="U82">
        <f>SmtRes!X273</f>
        <v>-1204589871</v>
      </c>
      <c r="V82">
        <v>-1187280466</v>
      </c>
      <c r="W82">
        <v>879903946</v>
      </c>
    </row>
    <row r="83" spans="1:23" x14ac:dyDescent="0.2">
      <c r="A83">
        <f>Source!A87</f>
        <v>17</v>
      </c>
      <c r="C83">
        <v>3</v>
      </c>
      <c r="D83">
        <v>0</v>
      </c>
      <c r="E83">
        <f>SmtRes!AV272</f>
        <v>0</v>
      </c>
      <c r="F83" t="str">
        <f>SmtRes!I272</f>
        <v>01.3.05.10-0005</v>
      </c>
      <c r="G83" t="str">
        <f>SmtRes!K272</f>
        <v>Графит серебристый</v>
      </c>
      <c r="H83" t="str">
        <f>SmtRes!O272</f>
        <v>кг</v>
      </c>
      <c r="I83">
        <f>SmtRes!Y272*Source!I87</f>
        <v>0.03</v>
      </c>
      <c r="J83">
        <f>SmtRes!AO272</f>
        <v>1</v>
      </c>
      <c r="K83">
        <f>SmtRes!AE272</f>
        <v>10.1</v>
      </c>
      <c r="L83">
        <f>SmtRes!DB272</f>
        <v>0.2</v>
      </c>
      <c r="M83">
        <f>ROUND(ROUND(L83*Source!I87, 6)*1, 2)</f>
        <v>0.3</v>
      </c>
      <c r="N83">
        <f>SmtRes!AA272</f>
        <v>71.41</v>
      </c>
      <c r="O83">
        <f>ROUND(ROUND(L83*Source!I87, 6)*SmtRes!DA272, 2)</f>
        <v>2.12</v>
      </c>
      <c r="P83">
        <f>SmtRes!AG272</f>
        <v>0</v>
      </c>
      <c r="Q83">
        <f>SmtRes!DC272</f>
        <v>0</v>
      </c>
      <c r="R83">
        <f>ROUND(ROUND(Q83*Source!I87, 6)*1, 2)</f>
        <v>0</v>
      </c>
      <c r="S83">
        <f>SmtRes!AC272</f>
        <v>0</v>
      </c>
      <c r="T83">
        <f>ROUND(ROUND(Q83*Source!I87, 6)*SmtRes!AK272, 2)</f>
        <v>0</v>
      </c>
      <c r="U83">
        <f>SmtRes!X272</f>
        <v>1815831179</v>
      </c>
      <c r="V83">
        <v>2093890529</v>
      </c>
      <c r="W83">
        <v>505845218</v>
      </c>
    </row>
    <row r="84" spans="1:23" x14ac:dyDescent="0.2">
      <c r="A84">
        <f>Source!A87</f>
        <v>17</v>
      </c>
      <c r="C84">
        <v>3</v>
      </c>
      <c r="D84">
        <v>0</v>
      </c>
      <c r="E84">
        <f>SmtRes!AV271</f>
        <v>0</v>
      </c>
      <c r="F84" t="str">
        <f>SmtRes!I271</f>
        <v>01.3.02.09-0022</v>
      </c>
      <c r="G84" t="str">
        <f>SmtRes!K271</f>
        <v>Пропан-бутан, смесь техническая</v>
      </c>
      <c r="H84" t="str">
        <f>SmtRes!O271</f>
        <v>кг</v>
      </c>
      <c r="I84">
        <f>SmtRes!Y271*Source!I87</f>
        <v>8.1449999999999996</v>
      </c>
      <c r="J84">
        <f>SmtRes!AO271</f>
        <v>1</v>
      </c>
      <c r="K84">
        <f>SmtRes!AE271</f>
        <v>4.47</v>
      </c>
      <c r="L84">
        <f>SmtRes!DB271</f>
        <v>24.27</v>
      </c>
      <c r="M84">
        <f>ROUND(ROUND(L84*Source!I87, 6)*1, 2)</f>
        <v>36.409999999999997</v>
      </c>
      <c r="N84">
        <f>SmtRes!AA271</f>
        <v>31.6</v>
      </c>
      <c r="O84">
        <f>ROUND(ROUND(L84*Source!I87, 6)*SmtRes!DA271, 2)</f>
        <v>257.38</v>
      </c>
      <c r="P84">
        <f>SmtRes!AG271</f>
        <v>0</v>
      </c>
      <c r="Q84">
        <f>SmtRes!DC271</f>
        <v>0</v>
      </c>
      <c r="R84">
        <f>ROUND(ROUND(Q84*Source!I87, 6)*1, 2)</f>
        <v>0</v>
      </c>
      <c r="S84">
        <f>SmtRes!AC271</f>
        <v>0</v>
      </c>
      <c r="T84">
        <f>ROUND(ROUND(Q84*Source!I87, 6)*SmtRes!AK271, 2)</f>
        <v>0</v>
      </c>
      <c r="U84">
        <f>SmtRes!X271</f>
        <v>-1411127917</v>
      </c>
      <c r="V84">
        <v>-1635374561</v>
      </c>
      <c r="W84">
        <v>-491550134</v>
      </c>
    </row>
    <row r="85" spans="1:23" x14ac:dyDescent="0.2">
      <c r="A85">
        <f>Source!A87</f>
        <v>17</v>
      </c>
      <c r="C85">
        <v>3</v>
      </c>
      <c r="D85">
        <v>0</v>
      </c>
      <c r="E85">
        <f>SmtRes!AV270</f>
        <v>0</v>
      </c>
      <c r="F85" t="str">
        <f>SmtRes!I270</f>
        <v>01.3.02.08-0001</v>
      </c>
      <c r="G85" t="str">
        <f>SmtRes!K270</f>
        <v>Кислород технический газообразный</v>
      </c>
      <c r="H85" t="str">
        <f>SmtRes!O270</f>
        <v>м3</v>
      </c>
      <c r="I85">
        <f>SmtRes!Y270*Source!I87</f>
        <v>17.399999999999999</v>
      </c>
      <c r="J85">
        <f>SmtRes!AO270</f>
        <v>1</v>
      </c>
      <c r="K85">
        <f>SmtRes!AE270</f>
        <v>8.7899999999999991</v>
      </c>
      <c r="L85">
        <f>SmtRes!DB270</f>
        <v>101.96</v>
      </c>
      <c r="M85">
        <f>ROUND(ROUND(L85*Source!I87, 6)*1, 2)</f>
        <v>152.94</v>
      </c>
      <c r="N85">
        <f>SmtRes!AA270</f>
        <v>62.15</v>
      </c>
      <c r="O85">
        <f>ROUND(ROUND(L85*Source!I87, 6)*SmtRes!DA270, 2)</f>
        <v>1081.29</v>
      </c>
      <c r="P85">
        <f>SmtRes!AG270</f>
        <v>0</v>
      </c>
      <c r="Q85">
        <f>SmtRes!DC270</f>
        <v>0</v>
      </c>
      <c r="R85">
        <f>ROUND(ROUND(Q85*Source!I87, 6)*1, 2)</f>
        <v>0</v>
      </c>
      <c r="S85">
        <f>SmtRes!AC270</f>
        <v>0</v>
      </c>
      <c r="T85">
        <f>ROUND(ROUND(Q85*Source!I87, 6)*SmtRes!AK270, 2)</f>
        <v>0</v>
      </c>
      <c r="U85">
        <f>SmtRes!X270</f>
        <v>1597319531</v>
      </c>
      <c r="V85">
        <v>-1753273772</v>
      </c>
      <c r="W85">
        <v>1065130301</v>
      </c>
    </row>
    <row r="86" spans="1:23" x14ac:dyDescent="0.2">
      <c r="A86">
        <f>Source!A87</f>
        <v>17</v>
      </c>
      <c r="C86">
        <v>3</v>
      </c>
      <c r="D86">
        <v>0</v>
      </c>
      <c r="E86">
        <f>SmtRes!AV269</f>
        <v>0</v>
      </c>
      <c r="F86" t="str">
        <f>SmtRes!I269</f>
        <v>01.3.02.02-0002</v>
      </c>
      <c r="G86" t="str">
        <f>SmtRes!K269</f>
        <v>Аргон газообразный, сорт высший</v>
      </c>
      <c r="H86" t="str">
        <f>SmtRes!O269</f>
        <v>м3</v>
      </c>
      <c r="I86">
        <f>SmtRes!Y269*Source!I87</f>
        <v>7.6050000000000004</v>
      </c>
      <c r="J86">
        <f>SmtRes!AO269</f>
        <v>1</v>
      </c>
      <c r="K86">
        <f>SmtRes!AE269</f>
        <v>23.41</v>
      </c>
      <c r="L86">
        <f>SmtRes!DB269</f>
        <v>118.69</v>
      </c>
      <c r="M86">
        <f>ROUND(ROUND(L86*Source!I87, 6)*1, 2)</f>
        <v>178.04</v>
      </c>
      <c r="N86">
        <f>SmtRes!AA269</f>
        <v>165.51</v>
      </c>
      <c r="O86">
        <f>ROUND(ROUND(L86*Source!I87, 6)*SmtRes!DA269, 2)</f>
        <v>1258.71</v>
      </c>
      <c r="P86">
        <f>SmtRes!AG269</f>
        <v>0</v>
      </c>
      <c r="Q86">
        <f>SmtRes!DC269</f>
        <v>0</v>
      </c>
      <c r="R86">
        <f>ROUND(ROUND(Q86*Source!I87, 6)*1, 2)</f>
        <v>0</v>
      </c>
      <c r="S86">
        <f>SmtRes!AC269</f>
        <v>0</v>
      </c>
      <c r="T86">
        <f>ROUND(ROUND(Q86*Source!I87, 6)*SmtRes!AK269, 2)</f>
        <v>0</v>
      </c>
      <c r="U86">
        <f>SmtRes!X269</f>
        <v>-1718793076</v>
      </c>
      <c r="V86">
        <v>331812596</v>
      </c>
      <c r="W86">
        <v>740543675</v>
      </c>
    </row>
    <row r="87" spans="1:23" x14ac:dyDescent="0.2">
      <c r="A87">
        <f>Source!A87</f>
        <v>17</v>
      </c>
      <c r="C87">
        <v>3</v>
      </c>
      <c r="D87">
        <v>0</v>
      </c>
      <c r="E87">
        <f>SmtRes!AV268</f>
        <v>0</v>
      </c>
      <c r="F87" t="str">
        <f>SmtRes!I268</f>
        <v>01.2.01.02-0031</v>
      </c>
      <c r="G87" t="str">
        <f>SmtRes!K268</f>
        <v>Битумы нефтяные строительные изоляционные БНИ-IV-3, БНИ- IV, БНИ-V</v>
      </c>
      <c r="H87" t="str">
        <f>SmtRes!O268</f>
        <v>т</v>
      </c>
      <c r="I87">
        <f>SmtRes!Y268*Source!I87</f>
        <v>6.0000000000000001E-3</v>
      </c>
      <c r="J87">
        <f>SmtRes!AO268</f>
        <v>1</v>
      </c>
      <c r="K87">
        <f>SmtRes!AE268</f>
        <v>1778.75</v>
      </c>
      <c r="L87">
        <f>SmtRes!DB268</f>
        <v>7.12</v>
      </c>
      <c r="M87">
        <f>ROUND(ROUND(L87*Source!I87, 6)*1, 2)</f>
        <v>10.68</v>
      </c>
      <c r="N87">
        <f>SmtRes!AA268</f>
        <v>12575.76</v>
      </c>
      <c r="O87">
        <f>ROUND(ROUND(L87*Source!I87, 6)*SmtRes!DA268, 2)</f>
        <v>75.510000000000005</v>
      </c>
      <c r="P87">
        <f>SmtRes!AG268</f>
        <v>0</v>
      </c>
      <c r="Q87">
        <f>SmtRes!DC268</f>
        <v>0</v>
      </c>
      <c r="R87">
        <f>ROUND(ROUND(Q87*Source!I87, 6)*1, 2)</f>
        <v>0</v>
      </c>
      <c r="S87">
        <f>SmtRes!AC268</f>
        <v>0</v>
      </c>
      <c r="T87">
        <f>ROUND(ROUND(Q87*Source!I87, 6)*SmtRes!AK268, 2)</f>
        <v>0</v>
      </c>
      <c r="U87">
        <f>SmtRes!X268</f>
        <v>21416102</v>
      </c>
      <c r="V87">
        <v>-584080818</v>
      </c>
      <c r="W87">
        <v>519378522</v>
      </c>
    </row>
    <row r="88" spans="1:23" x14ac:dyDescent="0.2">
      <c r="A88">
        <f>Source!A87</f>
        <v>17</v>
      </c>
      <c r="C88">
        <v>3</v>
      </c>
      <c r="D88">
        <v>0</v>
      </c>
      <c r="E88">
        <f>SmtRes!AV267</f>
        <v>0</v>
      </c>
      <c r="F88" t="str">
        <f>SmtRes!I267</f>
        <v>01.1.02.08-0031</v>
      </c>
      <c r="G88" t="str">
        <f>SmtRes!K267</f>
        <v>Прокладки паронитовые</v>
      </c>
      <c r="H88" t="str">
        <f>SmtRes!O267</f>
        <v>кг</v>
      </c>
      <c r="I88">
        <f>SmtRes!Y267*Source!I87</f>
        <v>0.33</v>
      </c>
      <c r="J88">
        <f>SmtRes!AO267</f>
        <v>1</v>
      </c>
      <c r="K88">
        <f>SmtRes!AE267</f>
        <v>27.67</v>
      </c>
      <c r="L88">
        <f>SmtRes!DB267</f>
        <v>6.09</v>
      </c>
      <c r="M88">
        <f>ROUND(ROUND(L88*Source!I87, 6)*1, 2)</f>
        <v>9.14</v>
      </c>
      <c r="N88">
        <f>SmtRes!AA267</f>
        <v>195.63</v>
      </c>
      <c r="O88">
        <f>ROUND(ROUND(L88*Source!I87, 6)*SmtRes!DA267, 2)</f>
        <v>64.58</v>
      </c>
      <c r="P88">
        <f>SmtRes!AG267</f>
        <v>0</v>
      </c>
      <c r="Q88">
        <f>SmtRes!DC267</f>
        <v>0</v>
      </c>
      <c r="R88">
        <f>ROUND(ROUND(Q88*Source!I87, 6)*1, 2)</f>
        <v>0</v>
      </c>
      <c r="S88">
        <f>SmtRes!AC267</f>
        <v>0</v>
      </c>
      <c r="T88">
        <f>ROUND(ROUND(Q88*Source!I87, 6)*SmtRes!AK267, 2)</f>
        <v>0</v>
      </c>
      <c r="U88">
        <f>SmtRes!X267</f>
        <v>291080320</v>
      </c>
      <c r="V88">
        <v>-787115984</v>
      </c>
      <c r="W88">
        <v>1472555162</v>
      </c>
    </row>
    <row r="89" spans="1:23" x14ac:dyDescent="0.2">
      <c r="A89">
        <f>Source!A87</f>
        <v>17</v>
      </c>
      <c r="C89">
        <v>2</v>
      </c>
      <c r="D89">
        <v>0</v>
      </c>
      <c r="E89">
        <f>SmtRes!AV266</f>
        <v>0</v>
      </c>
      <c r="F89" t="str">
        <f>SmtRes!I266</f>
        <v>91.21.19-033</v>
      </c>
      <c r="G89" t="str">
        <f>SmtRes!K266</f>
        <v>Станок токарно-винторезный</v>
      </c>
      <c r="H89" t="str">
        <f>SmtRes!O266</f>
        <v>маш.-ч</v>
      </c>
      <c r="I89">
        <f>SmtRes!Y266*Source!I87</f>
        <v>1.3800000000000001</v>
      </c>
      <c r="J89">
        <f>SmtRes!AO266</f>
        <v>1</v>
      </c>
      <c r="K89">
        <f>SmtRes!AF266</f>
        <v>18.489999999999998</v>
      </c>
      <c r="L89">
        <f>SmtRes!DB266</f>
        <v>17.010000000000002</v>
      </c>
      <c r="M89">
        <f>ROUND(ROUND(L89*Source!I87, 6)*1, 2)</f>
        <v>25.52</v>
      </c>
      <c r="N89">
        <f>SmtRes!AB266</f>
        <v>130.72</v>
      </c>
      <c r="O89">
        <f>ROUND(ROUND(L89*Source!I87, 6)*SmtRes!DA266, 2)</f>
        <v>180.39</v>
      </c>
      <c r="P89">
        <f>SmtRes!AG266</f>
        <v>10.130000000000001</v>
      </c>
      <c r="Q89">
        <f>SmtRes!DC266</f>
        <v>9.32</v>
      </c>
      <c r="R89">
        <f>ROUND(ROUND(Q89*Source!I87, 6)*1, 2)</f>
        <v>13.98</v>
      </c>
      <c r="S89">
        <f>SmtRes!AC266</f>
        <v>10.130000000000001</v>
      </c>
      <c r="T89">
        <f>ROUND(ROUND(Q89*Source!I87, 6)*SmtRes!AK266, 2)</f>
        <v>13.98</v>
      </c>
      <c r="U89">
        <f>SmtRes!X266</f>
        <v>1984034196</v>
      </c>
      <c r="V89">
        <v>-1677384148</v>
      </c>
      <c r="W89">
        <v>-919023176</v>
      </c>
    </row>
    <row r="90" spans="1:23" x14ac:dyDescent="0.2">
      <c r="A90">
        <f>Source!A87</f>
        <v>17</v>
      </c>
      <c r="C90">
        <v>2</v>
      </c>
      <c r="D90">
        <v>0</v>
      </c>
      <c r="E90">
        <f>SmtRes!AV265</f>
        <v>0</v>
      </c>
      <c r="F90" t="str">
        <f>SmtRes!I265</f>
        <v>91.18.01-012</v>
      </c>
      <c r="G90" t="str">
        <f>SmtRes!K265</f>
        <v>Компрессоры передвижные с электродвигателем давлением 600 кПа (6 ат), производительность до 3,5 м3/мин</v>
      </c>
      <c r="H90" t="str">
        <f>SmtRes!O265</f>
        <v>маш.-ч</v>
      </c>
      <c r="I90">
        <f>SmtRes!Y265*Source!I87</f>
        <v>67.86</v>
      </c>
      <c r="J90">
        <f>SmtRes!AO265</f>
        <v>1</v>
      </c>
      <c r="K90">
        <f>SmtRes!AF265</f>
        <v>32.76</v>
      </c>
      <c r="L90">
        <f>SmtRes!DB265</f>
        <v>1482.06</v>
      </c>
      <c r="M90">
        <f>ROUND(ROUND(L90*Source!I87, 6)*1, 2)</f>
        <v>2223.09</v>
      </c>
      <c r="N90">
        <f>SmtRes!AB265</f>
        <v>231.61</v>
      </c>
      <c r="O90">
        <f>ROUND(ROUND(L90*Source!I87, 6)*SmtRes!DA265, 2)</f>
        <v>15717.25</v>
      </c>
      <c r="P90">
        <f>SmtRes!AG265</f>
        <v>0</v>
      </c>
      <c r="Q90">
        <f>SmtRes!DC265</f>
        <v>0</v>
      </c>
      <c r="R90">
        <f>ROUND(ROUND(Q90*Source!I87, 6)*1, 2)</f>
        <v>0</v>
      </c>
      <c r="S90">
        <f>SmtRes!AC265</f>
        <v>0</v>
      </c>
      <c r="T90">
        <f>ROUND(ROUND(Q90*Source!I87, 6)*SmtRes!AK265, 2)</f>
        <v>0</v>
      </c>
      <c r="U90">
        <f>SmtRes!X265</f>
        <v>1758804053</v>
      </c>
      <c r="V90">
        <v>-206144127</v>
      </c>
      <c r="W90">
        <v>1571607482</v>
      </c>
    </row>
    <row r="91" spans="1:23" x14ac:dyDescent="0.2">
      <c r="A91">
        <f>Source!A87</f>
        <v>17</v>
      </c>
      <c r="C91">
        <v>2</v>
      </c>
      <c r="D91">
        <v>0</v>
      </c>
      <c r="E91">
        <f>SmtRes!AV264</f>
        <v>0</v>
      </c>
      <c r="F91" t="str">
        <f>SmtRes!I264</f>
        <v>91.17.04-233</v>
      </c>
      <c r="G91" t="str">
        <f>SmtRes!K264</f>
        <v>Установки для сварки ручной дуговой (постоянного тока)</v>
      </c>
      <c r="H91" t="str">
        <f>SmtRes!O264</f>
        <v>маш.-ч</v>
      </c>
      <c r="I91">
        <f>SmtRes!Y264*Source!I87</f>
        <v>93.15</v>
      </c>
      <c r="J91">
        <f>SmtRes!AO264</f>
        <v>1</v>
      </c>
      <c r="K91">
        <f>SmtRes!AF264</f>
        <v>8.68</v>
      </c>
      <c r="L91">
        <f>SmtRes!DB264</f>
        <v>539.03</v>
      </c>
      <c r="M91">
        <f>ROUND(ROUND(L91*Source!I87, 6)*1, 2)</f>
        <v>808.55</v>
      </c>
      <c r="N91">
        <f>SmtRes!AB264</f>
        <v>61.37</v>
      </c>
      <c r="O91">
        <f>ROUND(ROUND(L91*Source!I87, 6)*SmtRes!DA264, 2)</f>
        <v>5716.41</v>
      </c>
      <c r="P91">
        <f>SmtRes!AG264</f>
        <v>0</v>
      </c>
      <c r="Q91">
        <f>SmtRes!DC264</f>
        <v>0</v>
      </c>
      <c r="R91">
        <f>ROUND(ROUND(Q91*Source!I87, 6)*1, 2)</f>
        <v>0</v>
      </c>
      <c r="S91">
        <f>SmtRes!AC264</f>
        <v>0</v>
      </c>
      <c r="T91">
        <f>ROUND(ROUND(Q91*Source!I87, 6)*SmtRes!AK264, 2)</f>
        <v>0</v>
      </c>
      <c r="U91">
        <f>SmtRes!X264</f>
        <v>-1277097320</v>
      </c>
      <c r="V91">
        <v>1526331246</v>
      </c>
      <c r="W91">
        <v>803811684</v>
      </c>
    </row>
    <row r="92" spans="1:23" x14ac:dyDescent="0.2">
      <c r="A92">
        <f>Source!A87</f>
        <v>17</v>
      </c>
      <c r="C92">
        <v>2</v>
      </c>
      <c r="D92">
        <v>0</v>
      </c>
      <c r="E92">
        <f>SmtRes!AV263</f>
        <v>0</v>
      </c>
      <c r="F92" t="str">
        <f>SmtRes!I263</f>
        <v>91.17.02-032</v>
      </c>
      <c r="G92" t="str">
        <f>SmtRes!K263</f>
        <v>Дефектоскопы ультразвуковые</v>
      </c>
      <c r="H92" t="str">
        <f>SmtRes!O263</f>
        <v>маш.-ч</v>
      </c>
      <c r="I92">
        <f>SmtRes!Y263*Source!I87</f>
        <v>2.25</v>
      </c>
      <c r="J92">
        <f>SmtRes!AO263</f>
        <v>1</v>
      </c>
      <c r="K92">
        <f>SmtRes!AF263</f>
        <v>7.52</v>
      </c>
      <c r="L92">
        <f>SmtRes!DB263</f>
        <v>11.28</v>
      </c>
      <c r="M92">
        <f>ROUND(ROUND(L92*Source!I87, 6)*1, 2)</f>
        <v>16.920000000000002</v>
      </c>
      <c r="N92">
        <f>SmtRes!AB263</f>
        <v>53.17</v>
      </c>
      <c r="O92">
        <f>ROUND(ROUND(L92*Source!I87, 6)*SmtRes!DA263, 2)</f>
        <v>119.62</v>
      </c>
      <c r="P92">
        <f>SmtRes!AG263</f>
        <v>0</v>
      </c>
      <c r="Q92">
        <f>SmtRes!DC263</f>
        <v>0</v>
      </c>
      <c r="R92">
        <f>ROUND(ROUND(Q92*Source!I87, 6)*1, 2)</f>
        <v>0</v>
      </c>
      <c r="S92">
        <f>SmtRes!AC263</f>
        <v>0</v>
      </c>
      <c r="T92">
        <f>ROUND(ROUND(Q92*Source!I87, 6)*SmtRes!AK263, 2)</f>
        <v>0</v>
      </c>
      <c r="U92">
        <f>SmtRes!X263</f>
        <v>2006915083</v>
      </c>
      <c r="V92">
        <v>-1904739255</v>
      </c>
      <c r="W92">
        <v>793844703</v>
      </c>
    </row>
    <row r="93" spans="1:23" x14ac:dyDescent="0.2">
      <c r="A93">
        <f>Source!A87</f>
        <v>17</v>
      </c>
      <c r="C93">
        <v>2</v>
      </c>
      <c r="D93">
        <v>0</v>
      </c>
      <c r="E93">
        <f>SmtRes!AV262</f>
        <v>0</v>
      </c>
      <c r="F93" t="str">
        <f>SmtRes!I262</f>
        <v>91.14.05-011</v>
      </c>
      <c r="G93" t="str">
        <f>SmtRes!K262</f>
        <v>Полуприцепы общего назначения, грузоподъемность 12 т</v>
      </c>
      <c r="H93" t="str">
        <f>SmtRes!O262</f>
        <v>маш.-ч</v>
      </c>
      <c r="I93">
        <f>SmtRes!Y262*Source!I87</f>
        <v>0.27</v>
      </c>
      <c r="J93">
        <f>SmtRes!AO262</f>
        <v>1</v>
      </c>
      <c r="K93">
        <f>SmtRes!AF262</f>
        <v>12</v>
      </c>
      <c r="L93">
        <f>SmtRes!DB262</f>
        <v>2.16</v>
      </c>
      <c r="M93">
        <f>ROUND(ROUND(L93*Source!I87, 6)*1, 2)</f>
        <v>3.24</v>
      </c>
      <c r="N93">
        <f>SmtRes!AB262</f>
        <v>84.84</v>
      </c>
      <c r="O93">
        <f>ROUND(ROUND(L93*Source!I87, 6)*SmtRes!DA262, 2)</f>
        <v>22.91</v>
      </c>
      <c r="P93">
        <f>SmtRes!AG262</f>
        <v>0</v>
      </c>
      <c r="Q93">
        <f>SmtRes!DC262</f>
        <v>0</v>
      </c>
      <c r="R93">
        <f>ROUND(ROUND(Q93*Source!I87, 6)*1, 2)</f>
        <v>0</v>
      </c>
      <c r="S93">
        <f>SmtRes!AC262</f>
        <v>0</v>
      </c>
      <c r="T93">
        <f>ROUND(ROUND(Q93*Source!I87, 6)*SmtRes!AK262, 2)</f>
        <v>0</v>
      </c>
      <c r="U93">
        <f>SmtRes!X262</f>
        <v>1232549298</v>
      </c>
      <c r="V93">
        <v>-242320133</v>
      </c>
      <c r="W93">
        <v>-530770072</v>
      </c>
    </row>
    <row r="94" spans="1:23" x14ac:dyDescent="0.2">
      <c r="A94">
        <f>Source!A87</f>
        <v>17</v>
      </c>
      <c r="C94">
        <v>2</v>
      </c>
      <c r="D94">
        <v>0</v>
      </c>
      <c r="E94">
        <f>SmtRes!AV261</f>
        <v>0</v>
      </c>
      <c r="F94" t="str">
        <f>SmtRes!I261</f>
        <v>91.14.04-001</v>
      </c>
      <c r="G94" t="str">
        <f>SmtRes!K261</f>
        <v>Тягачи седельные, грузоподъемность 12 т</v>
      </c>
      <c r="H94" t="str">
        <f>SmtRes!O261</f>
        <v>маш.-ч</v>
      </c>
      <c r="I94">
        <f>SmtRes!Y261*Source!I87</f>
        <v>0.27</v>
      </c>
      <c r="J94">
        <f>SmtRes!AO261</f>
        <v>1</v>
      </c>
      <c r="K94">
        <f>SmtRes!AF261</f>
        <v>127.86</v>
      </c>
      <c r="L94">
        <f>SmtRes!DB261</f>
        <v>23.01</v>
      </c>
      <c r="M94">
        <f>ROUND(ROUND(L94*Source!I87, 6)*1, 2)</f>
        <v>34.520000000000003</v>
      </c>
      <c r="N94">
        <f>SmtRes!AB261</f>
        <v>903.97</v>
      </c>
      <c r="O94">
        <f>ROUND(ROUND(L94*Source!I87, 6)*SmtRes!DA261, 2)</f>
        <v>244.02</v>
      </c>
      <c r="P94">
        <f>SmtRes!AG261</f>
        <v>11.84</v>
      </c>
      <c r="Q94">
        <f>SmtRes!DC261</f>
        <v>2.13</v>
      </c>
      <c r="R94">
        <f>ROUND(ROUND(Q94*Source!I87, 6)*1, 2)</f>
        <v>3.2</v>
      </c>
      <c r="S94">
        <f>SmtRes!AC261</f>
        <v>11.84</v>
      </c>
      <c r="T94">
        <f>ROUND(ROUND(Q94*Source!I87, 6)*SmtRes!AK261, 2)</f>
        <v>3.2</v>
      </c>
      <c r="U94">
        <f>SmtRes!X261</f>
        <v>-2019686133</v>
      </c>
      <c r="V94">
        <v>480082204</v>
      </c>
      <c r="W94">
        <v>1802518161</v>
      </c>
    </row>
    <row r="95" spans="1:23" x14ac:dyDescent="0.2">
      <c r="A95">
        <f>Source!A87</f>
        <v>17</v>
      </c>
      <c r="C95">
        <v>2</v>
      </c>
      <c r="D95">
        <v>0</v>
      </c>
      <c r="E95">
        <f>SmtRes!AV260</f>
        <v>0</v>
      </c>
      <c r="F95" t="str">
        <f>SmtRes!I260</f>
        <v>91.06.03-062</v>
      </c>
      <c r="G95" t="str">
        <f>SmtRes!K260</f>
        <v>Лебедки электрические тяговым усилием до 31,39 кН (3,2 т)</v>
      </c>
      <c r="H95" t="str">
        <f>SmtRes!O260</f>
        <v>маш.-ч</v>
      </c>
      <c r="I95">
        <f>SmtRes!Y260*Source!I87</f>
        <v>17.850000000000001</v>
      </c>
      <c r="J95">
        <f>SmtRes!AO260</f>
        <v>1</v>
      </c>
      <c r="K95">
        <f>SmtRes!AF260</f>
        <v>6.99</v>
      </c>
      <c r="L95">
        <f>SmtRes!DB260</f>
        <v>83.18</v>
      </c>
      <c r="M95">
        <f>ROUND(ROUND(L95*Source!I87, 6)*1, 2)</f>
        <v>124.77</v>
      </c>
      <c r="N95">
        <f>SmtRes!AB260</f>
        <v>49.42</v>
      </c>
      <c r="O95">
        <f>ROUND(ROUND(L95*Source!I87, 6)*SmtRes!DA260, 2)</f>
        <v>882.12</v>
      </c>
      <c r="P95">
        <f>SmtRes!AG260</f>
        <v>0</v>
      </c>
      <c r="Q95">
        <f>SmtRes!DC260</f>
        <v>0</v>
      </c>
      <c r="R95">
        <f>ROUND(ROUND(Q95*Source!I87, 6)*1, 2)</f>
        <v>0</v>
      </c>
      <c r="S95">
        <f>SmtRes!AC260</f>
        <v>0</v>
      </c>
      <c r="T95">
        <f>ROUND(ROUND(Q95*Source!I87, 6)*SmtRes!AK260, 2)</f>
        <v>0</v>
      </c>
      <c r="U95">
        <f>SmtRes!X260</f>
        <v>-1684488578</v>
      </c>
      <c r="V95">
        <v>-1513977457</v>
      </c>
      <c r="W95">
        <v>-718075602</v>
      </c>
    </row>
    <row r="96" spans="1:23" x14ac:dyDescent="0.2">
      <c r="A96">
        <f>Source!A87</f>
        <v>17</v>
      </c>
      <c r="C96">
        <v>2</v>
      </c>
      <c r="D96">
        <v>0</v>
      </c>
      <c r="E96">
        <f>SmtRes!AV259</f>
        <v>0</v>
      </c>
      <c r="F96" t="str">
        <f>SmtRes!I259</f>
        <v>91.05.06-007</v>
      </c>
      <c r="G96" t="str">
        <f>SmtRes!K259</f>
        <v>Краны на гусеничном ходу, грузоподъемность 25 т</v>
      </c>
      <c r="H96" t="str">
        <f>SmtRes!O259</f>
        <v>маш.-ч</v>
      </c>
      <c r="I96">
        <f>SmtRes!Y259*Source!I87</f>
        <v>7.125</v>
      </c>
      <c r="J96">
        <f>SmtRes!AO259</f>
        <v>1</v>
      </c>
      <c r="K96">
        <f>SmtRes!AF259</f>
        <v>113.19</v>
      </c>
      <c r="L96">
        <f>SmtRes!DB259</f>
        <v>537.65</v>
      </c>
      <c r="M96">
        <f>ROUND(ROUND(L96*Source!I87, 6)*1, 2)</f>
        <v>806.48</v>
      </c>
      <c r="N96">
        <f>SmtRes!AB259</f>
        <v>800.25</v>
      </c>
      <c r="O96">
        <f>ROUND(ROUND(L96*Source!I87, 6)*SmtRes!DA259, 2)</f>
        <v>5701.78</v>
      </c>
      <c r="P96">
        <f>SmtRes!AG259</f>
        <v>11.84</v>
      </c>
      <c r="Q96">
        <f>SmtRes!DC259</f>
        <v>56.24</v>
      </c>
      <c r="R96">
        <f>ROUND(ROUND(Q96*Source!I87, 6)*1, 2)</f>
        <v>84.36</v>
      </c>
      <c r="S96">
        <f>SmtRes!AC259</f>
        <v>11.84</v>
      </c>
      <c r="T96">
        <f>ROUND(ROUND(Q96*Source!I87, 6)*SmtRes!AK259, 2)</f>
        <v>84.36</v>
      </c>
      <c r="U96">
        <f>SmtRes!X259</f>
        <v>1922779253</v>
      </c>
      <c r="V96">
        <v>1126073748</v>
      </c>
      <c r="W96">
        <v>1767853546</v>
      </c>
    </row>
    <row r="97" spans="1:23" x14ac:dyDescent="0.2">
      <c r="A97">
        <f>Source!A87</f>
        <v>17</v>
      </c>
      <c r="C97">
        <v>1</v>
      </c>
      <c r="D97">
        <v>0</v>
      </c>
      <c r="E97">
        <f>SmtRes!AV257</f>
        <v>1</v>
      </c>
      <c r="F97" t="str">
        <f>SmtRes!I257</f>
        <v>1-100-49-82</v>
      </c>
      <c r="G97" t="str">
        <f>SmtRes!K257</f>
        <v>Рабочий среднего разряда 4.9</v>
      </c>
      <c r="H97" t="str">
        <f>SmtRes!O257</f>
        <v>чел.-ч.</v>
      </c>
      <c r="I97">
        <f>SmtRes!Y257*Source!I87</f>
        <v>379.5</v>
      </c>
      <c r="J97">
        <f>SmtRes!AO257</f>
        <v>1</v>
      </c>
      <c r="K97">
        <f>SmtRes!AH257</f>
        <v>9.77</v>
      </c>
      <c r="L97">
        <f>SmtRes!DB257</f>
        <v>2471.81</v>
      </c>
      <c r="M97">
        <f>ROUND(ROUND(L97*Source!I87, 6)*1, 2)</f>
        <v>3707.72</v>
      </c>
      <c r="N97">
        <f>SmtRes!AD257</f>
        <v>69.069999999999993</v>
      </c>
      <c r="O97">
        <f>ROUND(ROUND(L97*Source!I87, 6)*SmtRes!DA257, 2)</f>
        <v>26213.55</v>
      </c>
      <c r="P97">
        <f>SmtRes!AG257</f>
        <v>0</v>
      </c>
      <c r="Q97">
        <f>SmtRes!DC257</f>
        <v>0</v>
      </c>
      <c r="R97">
        <f>ROUND(ROUND(Q97*Source!I87, 6)*1, 2)</f>
        <v>0</v>
      </c>
      <c r="S97">
        <f>SmtRes!AC257</f>
        <v>0</v>
      </c>
      <c r="T97">
        <f>ROUND(ROUND(Q97*Source!I87, 6)*SmtRes!AK257, 2)</f>
        <v>0</v>
      </c>
      <c r="U97">
        <f>SmtRes!X257</f>
        <v>-1674563382</v>
      </c>
      <c r="V97">
        <v>-495356034</v>
      </c>
      <c r="W97">
        <v>1732609508</v>
      </c>
    </row>
    <row r="98" spans="1:23" x14ac:dyDescent="0.2">
      <c r="A98">
        <f>Source!A89</f>
        <v>17</v>
      </c>
      <c r="C98">
        <v>3</v>
      </c>
      <c r="D98">
        <v>0</v>
      </c>
      <c r="E98">
        <f>SmtRes!AV300</f>
        <v>0</v>
      </c>
      <c r="F98" t="str">
        <f>SmtRes!I300</f>
        <v>999-9950</v>
      </c>
      <c r="G98" t="str">
        <f>SmtRes!K300</f>
        <v>Вспомогательные ненормируемые материалы (2% от ОЗП)</v>
      </c>
      <c r="H98" t="str">
        <f>SmtRes!O300</f>
        <v>РУБ</v>
      </c>
      <c r="I98">
        <f>SmtRes!Y300*Source!I89</f>
        <v>33.407639999999994</v>
      </c>
      <c r="J98">
        <f>SmtRes!AO300</f>
        <v>1</v>
      </c>
      <c r="K98">
        <f>SmtRes!AE300</f>
        <v>1</v>
      </c>
      <c r="L98">
        <f>SmtRes!DB300</f>
        <v>34.369999999999997</v>
      </c>
      <c r="M98">
        <f>ROUND(ROUND(L98*Source!I89, 6)*1, 2)</f>
        <v>33.409999999999997</v>
      </c>
      <c r="N98">
        <f>SmtRes!AA300</f>
        <v>1</v>
      </c>
      <c r="O98">
        <f>ROUND(ROUND(L98*Source!I89, 6)*SmtRes!DA300, 2)</f>
        <v>33.409999999999997</v>
      </c>
      <c r="P98">
        <f>SmtRes!AG300</f>
        <v>0</v>
      </c>
      <c r="Q98">
        <f>SmtRes!DC300</f>
        <v>0</v>
      </c>
      <c r="R98">
        <f>ROUND(ROUND(Q98*Source!I89, 6)*1, 2)</f>
        <v>0</v>
      </c>
      <c r="S98">
        <f>SmtRes!AC300</f>
        <v>0</v>
      </c>
      <c r="T98">
        <f>ROUND(ROUND(Q98*Source!I89, 6)*SmtRes!AK300, 2)</f>
        <v>0</v>
      </c>
      <c r="U98">
        <f>SmtRes!X300</f>
        <v>-1731369543</v>
      </c>
      <c r="V98">
        <v>-1976923909</v>
      </c>
      <c r="W98">
        <v>-1976923909</v>
      </c>
    </row>
    <row r="99" spans="1:23" x14ac:dyDescent="0.2">
      <c r="A99">
        <f>Source!A89</f>
        <v>17</v>
      </c>
      <c r="C99">
        <v>3</v>
      </c>
      <c r="D99">
        <v>0</v>
      </c>
      <c r="E99">
        <f>SmtRes!AV299</f>
        <v>0</v>
      </c>
      <c r="F99" t="str">
        <f>SmtRes!I299</f>
        <v>01.7.11.07-0040</v>
      </c>
      <c r="G99" t="str">
        <f>SmtRes!K299</f>
        <v>Электроды диаметром 4 мм Э50А</v>
      </c>
      <c r="H99" t="str">
        <f>SmtRes!O299</f>
        <v>т</v>
      </c>
      <c r="I99">
        <f>SmtRes!Y299*Source!I89</f>
        <v>1.663092E-2</v>
      </c>
      <c r="J99">
        <f>SmtRes!AO299</f>
        <v>1</v>
      </c>
      <c r="K99">
        <f>SmtRes!AE299</f>
        <v>12824.48</v>
      </c>
      <c r="L99">
        <f>SmtRes!DB299</f>
        <v>219.43</v>
      </c>
      <c r="M99">
        <f>ROUND(ROUND(L99*Source!I89, 6)*1, 2)</f>
        <v>213.29</v>
      </c>
      <c r="N99">
        <f>SmtRes!AA299</f>
        <v>90669.07</v>
      </c>
      <c r="O99">
        <f>ROUND(ROUND(L99*Source!I89, 6)*SmtRes!DA299, 2)</f>
        <v>1507.93</v>
      </c>
      <c r="P99">
        <f>SmtRes!AG299</f>
        <v>0</v>
      </c>
      <c r="Q99">
        <f>SmtRes!DC299</f>
        <v>0</v>
      </c>
      <c r="R99">
        <f>ROUND(ROUND(Q99*Source!I89, 6)*1, 2)</f>
        <v>0</v>
      </c>
      <c r="S99">
        <f>SmtRes!AC299</f>
        <v>0</v>
      </c>
      <c r="T99">
        <f>ROUND(ROUND(Q99*Source!I89, 6)*SmtRes!AK299, 2)</f>
        <v>0</v>
      </c>
      <c r="U99">
        <f>SmtRes!X299</f>
        <v>-1204589871</v>
      </c>
      <c r="V99">
        <v>-1187280466</v>
      </c>
      <c r="W99">
        <v>879903946</v>
      </c>
    </row>
    <row r="100" spans="1:23" x14ac:dyDescent="0.2">
      <c r="A100">
        <f>Source!A89</f>
        <v>17</v>
      </c>
      <c r="C100">
        <v>3</v>
      </c>
      <c r="D100">
        <v>0</v>
      </c>
      <c r="E100">
        <f>SmtRes!AV298</f>
        <v>0</v>
      </c>
      <c r="F100" t="str">
        <f>SmtRes!I298</f>
        <v>01.3.02.02-0002</v>
      </c>
      <c r="G100" t="str">
        <f>SmtRes!K298</f>
        <v>Аргон газообразный, сорт высший</v>
      </c>
      <c r="H100" t="str">
        <f>SmtRes!O298</f>
        <v>м3</v>
      </c>
      <c r="I100">
        <f>SmtRes!Y298*Source!I89</f>
        <v>1.3413599999999999</v>
      </c>
      <c r="J100">
        <f>SmtRes!AO298</f>
        <v>1</v>
      </c>
      <c r="K100">
        <f>SmtRes!AE298</f>
        <v>23.41</v>
      </c>
      <c r="L100">
        <f>SmtRes!DB298</f>
        <v>32.31</v>
      </c>
      <c r="M100">
        <f>ROUND(ROUND(L100*Source!I89, 6)*1, 2)</f>
        <v>31.41</v>
      </c>
      <c r="N100">
        <f>SmtRes!AA298</f>
        <v>165.51</v>
      </c>
      <c r="O100">
        <f>ROUND(ROUND(L100*Source!I89, 6)*SmtRes!DA298, 2)</f>
        <v>222.04</v>
      </c>
      <c r="P100">
        <f>SmtRes!AG298</f>
        <v>0</v>
      </c>
      <c r="Q100">
        <f>SmtRes!DC298</f>
        <v>0</v>
      </c>
      <c r="R100">
        <f>ROUND(ROUND(Q100*Source!I89, 6)*1, 2)</f>
        <v>0</v>
      </c>
      <c r="S100">
        <f>SmtRes!AC298</f>
        <v>0</v>
      </c>
      <c r="T100">
        <f>ROUND(ROUND(Q100*Source!I89, 6)*SmtRes!AK298, 2)</f>
        <v>0</v>
      </c>
      <c r="U100">
        <f>SmtRes!X298</f>
        <v>-1718793076</v>
      </c>
      <c r="V100">
        <v>331812596</v>
      </c>
      <c r="W100">
        <v>740543675</v>
      </c>
    </row>
    <row r="101" spans="1:23" x14ac:dyDescent="0.2">
      <c r="A101">
        <f>Source!A89</f>
        <v>17</v>
      </c>
      <c r="C101">
        <v>2</v>
      </c>
      <c r="D101">
        <v>0</v>
      </c>
      <c r="E101">
        <f>SmtRes!AV297</f>
        <v>0</v>
      </c>
      <c r="F101" t="str">
        <f>SmtRes!I297</f>
        <v>91.21.19-033</v>
      </c>
      <c r="G101" t="str">
        <f>SmtRes!K297</f>
        <v>Станок токарно-винторезный</v>
      </c>
      <c r="H101" t="str">
        <f>SmtRes!O297</f>
        <v>маш.-ч</v>
      </c>
      <c r="I101">
        <f>SmtRes!Y297*Source!I89</f>
        <v>4.0046400000000002</v>
      </c>
      <c r="J101">
        <f>SmtRes!AO297</f>
        <v>1</v>
      </c>
      <c r="K101">
        <f>SmtRes!AF297</f>
        <v>18.489999999999998</v>
      </c>
      <c r="L101">
        <f>SmtRes!DB297</f>
        <v>76.180000000000007</v>
      </c>
      <c r="M101">
        <f>ROUND(ROUND(L101*Source!I89, 6)*1, 2)</f>
        <v>74.05</v>
      </c>
      <c r="N101">
        <f>SmtRes!AB297</f>
        <v>130.72</v>
      </c>
      <c r="O101">
        <f>ROUND(ROUND(L101*Source!I89, 6)*SmtRes!DA297, 2)</f>
        <v>523.51</v>
      </c>
      <c r="P101">
        <f>SmtRes!AG297</f>
        <v>10.130000000000001</v>
      </c>
      <c r="Q101">
        <f>SmtRes!DC297</f>
        <v>41.74</v>
      </c>
      <c r="R101">
        <f>ROUND(ROUND(Q101*Source!I89, 6)*1, 2)</f>
        <v>40.57</v>
      </c>
      <c r="S101">
        <f>SmtRes!AC297</f>
        <v>10.130000000000001</v>
      </c>
      <c r="T101">
        <f>ROUND(ROUND(Q101*Source!I89, 6)*SmtRes!AK297, 2)</f>
        <v>40.57</v>
      </c>
      <c r="U101">
        <f>SmtRes!X297</f>
        <v>1984034196</v>
      </c>
      <c r="V101">
        <v>-1677384148</v>
      </c>
      <c r="W101">
        <v>-919023176</v>
      </c>
    </row>
    <row r="102" spans="1:23" x14ac:dyDescent="0.2">
      <c r="A102">
        <f>Source!A89</f>
        <v>17</v>
      </c>
      <c r="C102">
        <v>2</v>
      </c>
      <c r="D102">
        <v>0</v>
      </c>
      <c r="E102">
        <f>SmtRes!AV296</f>
        <v>0</v>
      </c>
      <c r="F102" t="str">
        <f>SmtRes!I296</f>
        <v>91.17.04-233</v>
      </c>
      <c r="G102" t="str">
        <f>SmtRes!K296</f>
        <v>Установки для сварки ручной дуговой (постоянного тока)</v>
      </c>
      <c r="H102" t="str">
        <f>SmtRes!O296</f>
        <v>маш.-ч</v>
      </c>
      <c r="I102">
        <f>SmtRes!Y296*Source!I89</f>
        <v>52.5852</v>
      </c>
      <c r="J102">
        <f>SmtRes!AO296</f>
        <v>1</v>
      </c>
      <c r="K102">
        <f>SmtRes!AF296</f>
        <v>8.68</v>
      </c>
      <c r="L102">
        <f>SmtRes!DB296</f>
        <v>469.59</v>
      </c>
      <c r="M102">
        <f>ROUND(ROUND(L102*Source!I89, 6)*1, 2)</f>
        <v>456.44</v>
      </c>
      <c r="N102">
        <f>SmtRes!AB296</f>
        <v>61.37</v>
      </c>
      <c r="O102">
        <f>ROUND(ROUND(L102*Source!I89, 6)*SmtRes!DA296, 2)</f>
        <v>3227.04</v>
      </c>
      <c r="P102">
        <f>SmtRes!AG296</f>
        <v>0</v>
      </c>
      <c r="Q102">
        <f>SmtRes!DC296</f>
        <v>0</v>
      </c>
      <c r="R102">
        <f>ROUND(ROUND(Q102*Source!I89, 6)*1, 2)</f>
        <v>0</v>
      </c>
      <c r="S102">
        <f>SmtRes!AC296</f>
        <v>0</v>
      </c>
      <c r="T102">
        <f>ROUND(ROUND(Q102*Source!I89, 6)*SmtRes!AK296, 2)</f>
        <v>0</v>
      </c>
      <c r="U102">
        <f>SmtRes!X296</f>
        <v>-1277097320</v>
      </c>
      <c r="V102">
        <v>1526331246</v>
      </c>
      <c r="W102">
        <v>803811684</v>
      </c>
    </row>
    <row r="103" spans="1:23" x14ac:dyDescent="0.2">
      <c r="A103">
        <f>Source!A89</f>
        <v>17</v>
      </c>
      <c r="C103">
        <v>2</v>
      </c>
      <c r="D103">
        <v>0</v>
      </c>
      <c r="E103">
        <f>SmtRes!AV295</f>
        <v>0</v>
      </c>
      <c r="F103" t="str">
        <f>SmtRes!I295</f>
        <v>91.17.02-032</v>
      </c>
      <c r="G103" t="str">
        <f>SmtRes!K295</f>
        <v>Дефектоскопы ультразвуковые</v>
      </c>
      <c r="H103" t="str">
        <f>SmtRes!O295</f>
        <v>маш.-ч</v>
      </c>
      <c r="I103">
        <f>SmtRes!Y295*Source!I89</f>
        <v>1.4288399999999999</v>
      </c>
      <c r="J103">
        <f>SmtRes!AO295</f>
        <v>1</v>
      </c>
      <c r="K103">
        <f>SmtRes!AF295</f>
        <v>7.52</v>
      </c>
      <c r="L103">
        <f>SmtRes!DB295</f>
        <v>11.05</v>
      </c>
      <c r="M103">
        <f>ROUND(ROUND(L103*Source!I89, 6)*1, 2)</f>
        <v>10.74</v>
      </c>
      <c r="N103">
        <f>SmtRes!AB295</f>
        <v>53.17</v>
      </c>
      <c r="O103">
        <f>ROUND(ROUND(L103*Source!I89, 6)*SmtRes!DA295, 2)</f>
        <v>75.94</v>
      </c>
      <c r="P103">
        <f>SmtRes!AG295</f>
        <v>0</v>
      </c>
      <c r="Q103">
        <f>SmtRes!DC295</f>
        <v>0</v>
      </c>
      <c r="R103">
        <f>ROUND(ROUND(Q103*Source!I89, 6)*1, 2)</f>
        <v>0</v>
      </c>
      <c r="S103">
        <f>SmtRes!AC295</f>
        <v>0</v>
      </c>
      <c r="T103">
        <f>ROUND(ROUND(Q103*Source!I89, 6)*SmtRes!AK295, 2)</f>
        <v>0</v>
      </c>
      <c r="U103">
        <f>SmtRes!X295</f>
        <v>2006915083</v>
      </c>
      <c r="V103">
        <v>-1904739255</v>
      </c>
      <c r="W103">
        <v>793844703</v>
      </c>
    </row>
    <row r="104" spans="1:23" x14ac:dyDescent="0.2">
      <c r="A104">
        <f>Source!A89</f>
        <v>17</v>
      </c>
      <c r="C104">
        <v>2</v>
      </c>
      <c r="D104">
        <v>0</v>
      </c>
      <c r="E104">
        <f>SmtRes!AV294</f>
        <v>0</v>
      </c>
      <c r="F104" t="str">
        <f>SmtRes!I294</f>
        <v>91.14.05-011</v>
      </c>
      <c r="G104" t="str">
        <f>SmtRes!K294</f>
        <v>Полуприцепы общего назначения, грузоподъемность 12 т</v>
      </c>
      <c r="H104" t="str">
        <f>SmtRes!O294</f>
        <v>маш.-ч</v>
      </c>
      <c r="I104">
        <f>SmtRes!Y294*Source!I89</f>
        <v>0.16524</v>
      </c>
      <c r="J104">
        <f>SmtRes!AO294</f>
        <v>1</v>
      </c>
      <c r="K104">
        <f>SmtRes!AF294</f>
        <v>12</v>
      </c>
      <c r="L104">
        <f>SmtRes!DB294</f>
        <v>2.04</v>
      </c>
      <c r="M104">
        <f>ROUND(ROUND(L104*Source!I89, 6)*1, 2)</f>
        <v>1.98</v>
      </c>
      <c r="N104">
        <f>SmtRes!AB294</f>
        <v>84.84</v>
      </c>
      <c r="O104">
        <f>ROUND(ROUND(L104*Source!I89, 6)*SmtRes!DA294, 2)</f>
        <v>14.02</v>
      </c>
      <c r="P104">
        <f>SmtRes!AG294</f>
        <v>0</v>
      </c>
      <c r="Q104">
        <f>SmtRes!DC294</f>
        <v>0</v>
      </c>
      <c r="R104">
        <f>ROUND(ROUND(Q104*Source!I89, 6)*1, 2)</f>
        <v>0</v>
      </c>
      <c r="S104">
        <f>SmtRes!AC294</f>
        <v>0</v>
      </c>
      <c r="T104">
        <f>ROUND(ROUND(Q104*Source!I89, 6)*SmtRes!AK294, 2)</f>
        <v>0</v>
      </c>
      <c r="U104">
        <f>SmtRes!X294</f>
        <v>1232549298</v>
      </c>
      <c r="V104">
        <v>-242320133</v>
      </c>
      <c r="W104">
        <v>-530770072</v>
      </c>
    </row>
    <row r="105" spans="1:23" x14ac:dyDescent="0.2">
      <c r="A105">
        <f>Source!A89</f>
        <v>17</v>
      </c>
      <c r="C105">
        <v>2</v>
      </c>
      <c r="D105">
        <v>0</v>
      </c>
      <c r="E105">
        <f>SmtRes!AV293</f>
        <v>0</v>
      </c>
      <c r="F105" t="str">
        <f>SmtRes!I293</f>
        <v>91.14.04-001</v>
      </c>
      <c r="G105" t="str">
        <f>SmtRes!K293</f>
        <v>Тягачи седельные, грузоподъемность 12 т</v>
      </c>
      <c r="H105" t="str">
        <f>SmtRes!O293</f>
        <v>маш.-ч</v>
      </c>
      <c r="I105">
        <f>SmtRes!Y293*Source!I89</f>
        <v>0.16524</v>
      </c>
      <c r="J105">
        <f>SmtRes!AO293</f>
        <v>1</v>
      </c>
      <c r="K105">
        <f>SmtRes!AF293</f>
        <v>127.86</v>
      </c>
      <c r="L105">
        <f>SmtRes!DB293</f>
        <v>21.74</v>
      </c>
      <c r="M105">
        <f>ROUND(ROUND(L105*Source!I89, 6)*1, 2)</f>
        <v>21.13</v>
      </c>
      <c r="N105">
        <f>SmtRes!AB293</f>
        <v>903.97</v>
      </c>
      <c r="O105">
        <f>ROUND(ROUND(L105*Source!I89, 6)*SmtRes!DA293, 2)</f>
        <v>149.4</v>
      </c>
      <c r="P105">
        <f>SmtRes!AG293</f>
        <v>11.84</v>
      </c>
      <c r="Q105">
        <f>SmtRes!DC293</f>
        <v>2.0099999999999998</v>
      </c>
      <c r="R105">
        <f>ROUND(ROUND(Q105*Source!I89, 6)*1, 2)</f>
        <v>1.95</v>
      </c>
      <c r="S105">
        <f>SmtRes!AC293</f>
        <v>11.84</v>
      </c>
      <c r="T105">
        <f>ROUND(ROUND(Q105*Source!I89, 6)*SmtRes!AK293, 2)</f>
        <v>1.95</v>
      </c>
      <c r="U105">
        <f>SmtRes!X293</f>
        <v>-2019686133</v>
      </c>
      <c r="V105">
        <v>480082204</v>
      </c>
      <c r="W105">
        <v>1802518161</v>
      </c>
    </row>
    <row r="106" spans="1:23" x14ac:dyDescent="0.2">
      <c r="A106">
        <f>Source!A89</f>
        <v>17</v>
      </c>
      <c r="C106">
        <v>2</v>
      </c>
      <c r="D106">
        <v>0</v>
      </c>
      <c r="E106">
        <f>SmtRes!AV292</f>
        <v>0</v>
      </c>
      <c r="F106" t="str">
        <f>SmtRes!I292</f>
        <v>91.06.03-062</v>
      </c>
      <c r="G106" t="str">
        <f>SmtRes!K292</f>
        <v>Лебедки электрические тяговым усилием до 31,39 кН (3,2 т)</v>
      </c>
      <c r="H106" t="str">
        <f>SmtRes!O292</f>
        <v>маш.-ч</v>
      </c>
      <c r="I106">
        <f>SmtRes!Y292*Source!I89</f>
        <v>7.4649599999999996</v>
      </c>
      <c r="J106">
        <f>SmtRes!AO292</f>
        <v>1</v>
      </c>
      <c r="K106">
        <f>SmtRes!AF292</f>
        <v>6.99</v>
      </c>
      <c r="L106">
        <f>SmtRes!DB292</f>
        <v>53.68</v>
      </c>
      <c r="M106">
        <f>ROUND(ROUND(L106*Source!I89, 6)*1, 2)</f>
        <v>52.18</v>
      </c>
      <c r="N106">
        <f>SmtRes!AB292</f>
        <v>49.42</v>
      </c>
      <c r="O106">
        <f>ROUND(ROUND(L106*Source!I89, 6)*SmtRes!DA292, 2)</f>
        <v>368.89</v>
      </c>
      <c r="P106">
        <f>SmtRes!AG292</f>
        <v>0</v>
      </c>
      <c r="Q106">
        <f>SmtRes!DC292</f>
        <v>0</v>
      </c>
      <c r="R106">
        <f>ROUND(ROUND(Q106*Source!I89, 6)*1, 2)</f>
        <v>0</v>
      </c>
      <c r="S106">
        <f>SmtRes!AC292</f>
        <v>0</v>
      </c>
      <c r="T106">
        <f>ROUND(ROUND(Q106*Source!I89, 6)*SmtRes!AK292, 2)</f>
        <v>0</v>
      </c>
      <c r="U106">
        <f>SmtRes!X292</f>
        <v>-1684488578</v>
      </c>
      <c r="V106">
        <v>-1513977457</v>
      </c>
      <c r="W106">
        <v>-718075602</v>
      </c>
    </row>
    <row r="107" spans="1:23" x14ac:dyDescent="0.2">
      <c r="A107">
        <f>Source!A89</f>
        <v>17</v>
      </c>
      <c r="C107">
        <v>2</v>
      </c>
      <c r="D107">
        <v>0</v>
      </c>
      <c r="E107">
        <f>SmtRes!AV291</f>
        <v>0</v>
      </c>
      <c r="F107" t="str">
        <f>SmtRes!I291</f>
        <v>91.05.05-014</v>
      </c>
      <c r="G107" t="str">
        <f>SmtRes!K291</f>
        <v>Краны на автомобильном ходу, грузоподъемность 10 т</v>
      </c>
      <c r="H107" t="str">
        <f>SmtRes!O291</f>
        <v>маш.-ч</v>
      </c>
      <c r="I107">
        <f>SmtRes!Y291*Source!I89</f>
        <v>0.16524</v>
      </c>
      <c r="J107">
        <f>SmtRes!AO291</f>
        <v>1</v>
      </c>
      <c r="K107">
        <f>SmtRes!AF291</f>
        <v>112.77</v>
      </c>
      <c r="L107">
        <f>SmtRes!DB291</f>
        <v>19.170000000000002</v>
      </c>
      <c r="M107">
        <f>ROUND(ROUND(L107*Source!I89, 6)*1, 2)</f>
        <v>18.63</v>
      </c>
      <c r="N107">
        <f>SmtRes!AB291</f>
        <v>797.28</v>
      </c>
      <c r="O107">
        <f>ROUND(ROUND(L107*Source!I89, 6)*SmtRes!DA291, 2)</f>
        <v>131.74</v>
      </c>
      <c r="P107">
        <f>SmtRes!AG291</f>
        <v>11.84</v>
      </c>
      <c r="Q107">
        <f>SmtRes!DC291</f>
        <v>2.0099999999999998</v>
      </c>
      <c r="R107">
        <f>ROUND(ROUND(Q107*Source!I89, 6)*1, 2)</f>
        <v>1.95</v>
      </c>
      <c r="S107">
        <f>SmtRes!AC291</f>
        <v>11.84</v>
      </c>
      <c r="T107">
        <f>ROUND(ROUND(Q107*Source!I89, 6)*SmtRes!AK291, 2)</f>
        <v>1.95</v>
      </c>
      <c r="U107">
        <f>SmtRes!X291</f>
        <v>903590057</v>
      </c>
      <c r="V107">
        <v>1764324061</v>
      </c>
      <c r="W107">
        <v>1427555303</v>
      </c>
    </row>
    <row r="108" spans="1:23" x14ac:dyDescent="0.2">
      <c r="A108">
        <f>Source!A89</f>
        <v>17</v>
      </c>
      <c r="C108">
        <v>1</v>
      </c>
      <c r="D108">
        <v>0</v>
      </c>
      <c r="E108">
        <f>SmtRes!AV289</f>
        <v>1</v>
      </c>
      <c r="F108" t="str">
        <f>SmtRes!I289</f>
        <v>1-100-45-82</v>
      </c>
      <c r="G108" t="str">
        <f>SmtRes!K289</f>
        <v>Рабочий среднего разряда 4.5</v>
      </c>
      <c r="H108" t="str">
        <f>SmtRes!O289</f>
        <v>чел.-ч.</v>
      </c>
      <c r="I108">
        <f>SmtRes!Y289*Source!I89</f>
        <v>180.792</v>
      </c>
      <c r="J108">
        <f>SmtRes!AO289</f>
        <v>1</v>
      </c>
      <c r="K108">
        <f>SmtRes!AH289</f>
        <v>9.24</v>
      </c>
      <c r="L108">
        <f>SmtRes!DB289</f>
        <v>1718.64</v>
      </c>
      <c r="M108">
        <f>ROUND(ROUND(L108*Source!I89, 6)*1, 2)</f>
        <v>1670.52</v>
      </c>
      <c r="N108">
        <f>SmtRes!AD289</f>
        <v>65.33</v>
      </c>
      <c r="O108">
        <f>ROUND(ROUND(L108*Source!I89, 6)*SmtRes!DA289, 2)</f>
        <v>11810.56</v>
      </c>
      <c r="P108">
        <f>SmtRes!AG289</f>
        <v>0</v>
      </c>
      <c r="Q108">
        <f>SmtRes!DC289</f>
        <v>0</v>
      </c>
      <c r="R108">
        <f>ROUND(ROUND(Q108*Source!I89, 6)*1, 2)</f>
        <v>0</v>
      </c>
      <c r="S108">
        <f>SmtRes!AC289</f>
        <v>0</v>
      </c>
      <c r="T108">
        <f>ROUND(ROUND(Q108*Source!I89, 6)*SmtRes!AK289, 2)</f>
        <v>0</v>
      </c>
      <c r="U108">
        <f>SmtRes!X289</f>
        <v>1554607928</v>
      </c>
      <c r="V108">
        <v>-276706783</v>
      </c>
      <c r="W108">
        <v>-672364426</v>
      </c>
    </row>
    <row r="109" spans="1:23" x14ac:dyDescent="0.2">
      <c r="A109">
        <f>Source!A91</f>
        <v>17</v>
      </c>
      <c r="C109">
        <v>3</v>
      </c>
      <c r="D109">
        <v>0</v>
      </c>
      <c r="E109">
        <f>SmtRes!AV342</f>
        <v>0</v>
      </c>
      <c r="F109" t="str">
        <f>SmtRes!I342</f>
        <v>14.5.09.07-0029</v>
      </c>
      <c r="G109" t="str">
        <f>SmtRes!K342</f>
        <v>Растворитель марки Р-4</v>
      </c>
      <c r="H109" t="str">
        <f>SmtRes!O342</f>
        <v>т</v>
      </c>
      <c r="I109">
        <f>SmtRes!Y342*Source!I91</f>
        <v>7.1999999999999994E-4</v>
      </c>
      <c r="J109">
        <f>SmtRes!AO342</f>
        <v>1</v>
      </c>
      <c r="K109">
        <f>SmtRes!AE342</f>
        <v>11149.43</v>
      </c>
      <c r="L109">
        <f>SmtRes!DB342</f>
        <v>6.69</v>
      </c>
      <c r="M109">
        <f>ROUND(ROUND(L109*Source!I91, 6)*1, 2)</f>
        <v>8.0299999999999994</v>
      </c>
      <c r="N109">
        <f>SmtRes!AA342</f>
        <v>78826.47</v>
      </c>
      <c r="O109">
        <f>ROUND(ROUND(L109*Source!I91, 6)*SmtRes!DA342, 2)</f>
        <v>56.76</v>
      </c>
      <c r="P109">
        <f>SmtRes!AG342</f>
        <v>0</v>
      </c>
      <c r="Q109">
        <f>SmtRes!DC342</f>
        <v>0</v>
      </c>
      <c r="R109">
        <f>ROUND(ROUND(Q109*Source!I91, 6)*1, 2)</f>
        <v>0</v>
      </c>
      <c r="S109">
        <f>SmtRes!AC342</f>
        <v>0</v>
      </c>
      <c r="T109">
        <f>ROUND(ROUND(Q109*Source!I91, 6)*SmtRes!AK342, 2)</f>
        <v>0</v>
      </c>
      <c r="U109">
        <f>SmtRes!X342</f>
        <v>-296986458</v>
      </c>
      <c r="V109">
        <v>-1741398169</v>
      </c>
      <c r="W109">
        <v>1015178004</v>
      </c>
    </row>
    <row r="110" spans="1:23" x14ac:dyDescent="0.2">
      <c r="A110">
        <f>Source!A91</f>
        <v>17</v>
      </c>
      <c r="C110">
        <v>3</v>
      </c>
      <c r="D110">
        <v>0</v>
      </c>
      <c r="E110">
        <f>SmtRes!AV341</f>
        <v>0</v>
      </c>
      <c r="F110" t="str">
        <f>SmtRes!I341</f>
        <v>14.4.01.01-0003</v>
      </c>
      <c r="G110" t="str">
        <f>SmtRes!K341</f>
        <v>Грунтовка ГФ-021 красно-коричневая</v>
      </c>
      <c r="H110" t="str">
        <f>SmtRes!O341</f>
        <v>т</v>
      </c>
      <c r="I110">
        <f>SmtRes!Y341*Source!I91</f>
        <v>3.7199999999999999E-4</v>
      </c>
      <c r="J110">
        <f>SmtRes!AO341</f>
        <v>1</v>
      </c>
      <c r="K110">
        <f>SmtRes!AE341</f>
        <v>12560.85</v>
      </c>
      <c r="L110">
        <f>SmtRes!DB341</f>
        <v>3.89</v>
      </c>
      <c r="M110">
        <f>ROUND(ROUND(L110*Source!I91, 6)*1, 2)</f>
        <v>4.67</v>
      </c>
      <c r="N110">
        <f>SmtRes!AA341</f>
        <v>88805.21</v>
      </c>
      <c r="O110">
        <f>ROUND(ROUND(L110*Source!I91, 6)*SmtRes!DA341, 2)</f>
        <v>33</v>
      </c>
      <c r="P110">
        <f>SmtRes!AG341</f>
        <v>0</v>
      </c>
      <c r="Q110">
        <f>SmtRes!DC341</f>
        <v>0</v>
      </c>
      <c r="R110">
        <f>ROUND(ROUND(Q110*Source!I91, 6)*1, 2)</f>
        <v>0</v>
      </c>
      <c r="S110">
        <f>SmtRes!AC341</f>
        <v>0</v>
      </c>
      <c r="T110">
        <f>ROUND(ROUND(Q110*Source!I91, 6)*SmtRes!AK341, 2)</f>
        <v>0</v>
      </c>
      <c r="U110">
        <f>SmtRes!X341</f>
        <v>1741082987</v>
      </c>
      <c r="V110">
        <v>-601490634</v>
      </c>
      <c r="W110">
        <v>-1634171508</v>
      </c>
    </row>
    <row r="111" spans="1:23" x14ac:dyDescent="0.2">
      <c r="A111">
        <f>Source!A91</f>
        <v>17</v>
      </c>
      <c r="C111">
        <v>3</v>
      </c>
      <c r="D111">
        <v>0</v>
      </c>
      <c r="E111">
        <f>SmtRes!AV340</f>
        <v>0</v>
      </c>
      <c r="F111" t="str">
        <f>SmtRes!I340</f>
        <v>11.1.03.01-0077</v>
      </c>
      <c r="G111" t="str">
        <f>SmtRes!K340</f>
        <v>Бруски обрезные хвойных пород длиной 4-6,5 м, шириной 75-150 мм, толщиной 40-75 мм, I сорта</v>
      </c>
      <c r="H111" t="str">
        <f>SmtRes!O340</f>
        <v>м3</v>
      </c>
      <c r="I111">
        <f>SmtRes!Y340*Source!I91</f>
        <v>1.2360000000000001E-3</v>
      </c>
      <c r="J111">
        <f>SmtRes!AO340</f>
        <v>1</v>
      </c>
      <c r="K111">
        <f>SmtRes!AE340</f>
        <v>1793.05</v>
      </c>
      <c r="L111">
        <f>SmtRes!DB340</f>
        <v>1.85</v>
      </c>
      <c r="M111">
        <f>ROUND(ROUND(L111*Source!I91, 6)*1, 2)</f>
        <v>2.2200000000000002</v>
      </c>
      <c r="N111">
        <f>SmtRes!AA340</f>
        <v>12676.86</v>
      </c>
      <c r="O111">
        <f>ROUND(ROUND(L111*Source!I91, 6)*SmtRes!DA340, 2)</f>
        <v>15.7</v>
      </c>
      <c r="P111">
        <f>SmtRes!AG340</f>
        <v>0</v>
      </c>
      <c r="Q111">
        <f>SmtRes!DC340</f>
        <v>0</v>
      </c>
      <c r="R111">
        <f>ROUND(ROUND(Q111*Source!I91, 6)*1, 2)</f>
        <v>0</v>
      </c>
      <c r="S111">
        <f>SmtRes!AC340</f>
        <v>0</v>
      </c>
      <c r="T111">
        <f>ROUND(ROUND(Q111*Source!I91, 6)*SmtRes!AK340, 2)</f>
        <v>0</v>
      </c>
      <c r="U111">
        <f>SmtRes!X340</f>
        <v>-128313133</v>
      </c>
      <c r="V111">
        <v>452590984</v>
      </c>
      <c r="W111">
        <v>924393707</v>
      </c>
    </row>
    <row r="112" spans="1:23" x14ac:dyDescent="0.2">
      <c r="A112">
        <f>Source!A91</f>
        <v>17</v>
      </c>
      <c r="C112">
        <v>3</v>
      </c>
      <c r="D112">
        <v>0</v>
      </c>
      <c r="E112">
        <f>SmtRes!AV339</f>
        <v>0</v>
      </c>
      <c r="F112" t="str">
        <f>SmtRes!I339</f>
        <v>08.3.11.01-0091</v>
      </c>
      <c r="G112" t="str">
        <f>SmtRes!K339</f>
        <v>Швеллеры № 40 из стали марки Ст0</v>
      </c>
      <c r="H112" t="str">
        <f>SmtRes!O339</f>
        <v>т</v>
      </c>
      <c r="I112">
        <f>SmtRes!Y339*Source!I91</f>
        <v>2.3280000000000002E-3</v>
      </c>
      <c r="J112">
        <f>SmtRes!AO339</f>
        <v>1</v>
      </c>
      <c r="K112">
        <f>SmtRes!AE339</f>
        <v>6246.56</v>
      </c>
      <c r="L112">
        <f>SmtRes!DB339</f>
        <v>12.12</v>
      </c>
      <c r="M112">
        <f>ROUND(ROUND(L112*Source!I91, 6)*1, 2)</f>
        <v>14.54</v>
      </c>
      <c r="N112">
        <f>SmtRes!AA339</f>
        <v>44163.18</v>
      </c>
      <c r="O112">
        <f>ROUND(ROUND(L112*Source!I91, 6)*SmtRes!DA339, 2)</f>
        <v>102.83</v>
      </c>
      <c r="P112">
        <f>SmtRes!AG339</f>
        <v>0</v>
      </c>
      <c r="Q112">
        <f>SmtRes!DC339</f>
        <v>0</v>
      </c>
      <c r="R112">
        <f>ROUND(ROUND(Q112*Source!I91, 6)*1, 2)</f>
        <v>0</v>
      </c>
      <c r="S112">
        <f>SmtRes!AC339</f>
        <v>0</v>
      </c>
      <c r="T112">
        <f>ROUND(ROUND(Q112*Source!I91, 6)*SmtRes!AK339, 2)</f>
        <v>0</v>
      </c>
      <c r="U112">
        <f>SmtRes!X339</f>
        <v>1261042718</v>
      </c>
      <c r="V112">
        <v>376088072</v>
      </c>
      <c r="W112">
        <v>-784769150</v>
      </c>
    </row>
    <row r="113" spans="1:23" x14ac:dyDescent="0.2">
      <c r="A113">
        <f>Source!A91</f>
        <v>17</v>
      </c>
      <c r="C113">
        <v>3</v>
      </c>
      <c r="D113">
        <v>0</v>
      </c>
      <c r="E113">
        <f>SmtRes!AV338</f>
        <v>0</v>
      </c>
      <c r="F113" t="str">
        <f>SmtRes!I338</f>
        <v>08.3.03.06-0002</v>
      </c>
      <c r="G113" t="str">
        <f>SmtRes!K338</f>
        <v>Проволока горячекатаная в мотках, диаметром 6,3-6,5 мм</v>
      </c>
      <c r="H113" t="str">
        <f>SmtRes!O338</f>
        <v>т</v>
      </c>
      <c r="I113">
        <f>SmtRes!Y338*Source!I91</f>
        <v>3.6000000000000001E-5</v>
      </c>
      <c r="J113">
        <f>SmtRes!AO338</f>
        <v>1</v>
      </c>
      <c r="K113">
        <f>SmtRes!AE338</f>
        <v>4751.12</v>
      </c>
      <c r="L113">
        <f>SmtRes!DB338</f>
        <v>0.14000000000000001</v>
      </c>
      <c r="M113">
        <f>ROUND(ROUND(L113*Source!I91, 6)*1, 2)</f>
        <v>0.17</v>
      </c>
      <c r="N113">
        <f>SmtRes!AA338</f>
        <v>33590.42</v>
      </c>
      <c r="O113">
        <f>ROUND(ROUND(L113*Source!I91, 6)*SmtRes!DA338, 2)</f>
        <v>1.19</v>
      </c>
      <c r="P113">
        <f>SmtRes!AG338</f>
        <v>0</v>
      </c>
      <c r="Q113">
        <f>SmtRes!DC338</f>
        <v>0</v>
      </c>
      <c r="R113">
        <f>ROUND(ROUND(Q113*Source!I91, 6)*1, 2)</f>
        <v>0</v>
      </c>
      <c r="S113">
        <f>SmtRes!AC338</f>
        <v>0</v>
      </c>
      <c r="T113">
        <f>ROUND(ROUND(Q113*Source!I91, 6)*SmtRes!AK338, 2)</f>
        <v>0</v>
      </c>
      <c r="U113">
        <f>SmtRes!X338</f>
        <v>-936363311</v>
      </c>
      <c r="V113">
        <v>-1369155824</v>
      </c>
      <c r="W113">
        <v>-1856121993</v>
      </c>
    </row>
    <row r="114" spans="1:23" x14ac:dyDescent="0.2">
      <c r="A114">
        <f>Source!A91</f>
        <v>17</v>
      </c>
      <c r="C114">
        <v>3</v>
      </c>
      <c r="D114">
        <v>0</v>
      </c>
      <c r="E114">
        <f>SmtRes!AV337</f>
        <v>0</v>
      </c>
      <c r="F114" t="str">
        <f>SmtRes!I337</f>
        <v>08.2.02.11-0007</v>
      </c>
      <c r="G114" t="str">
        <f>SmtRes!K337</f>
        <v>Канат двойной свивки типа ТК, конструкции 6х19(1+6+12)+1 о.с., оцинкованный из проволок марки В, маркировочная группа 1770 н/мм2, диаметром 5,5 мм</v>
      </c>
      <c r="H114" t="str">
        <f>SmtRes!O337</f>
        <v>10 м</v>
      </c>
      <c r="I114">
        <f>SmtRes!Y337*Source!I91</f>
        <v>2.2440000000000002E-2</v>
      </c>
      <c r="J114">
        <f>SmtRes!AO337</f>
        <v>1</v>
      </c>
      <c r="K114">
        <f>SmtRes!AE337</f>
        <v>64.47</v>
      </c>
      <c r="L114">
        <f>SmtRes!DB337</f>
        <v>1.21</v>
      </c>
      <c r="M114">
        <f>ROUND(ROUND(L114*Source!I91, 6)*1, 2)</f>
        <v>1.45</v>
      </c>
      <c r="N114">
        <f>SmtRes!AA337</f>
        <v>455.8</v>
      </c>
      <c r="O114">
        <f>ROUND(ROUND(L114*Source!I91, 6)*SmtRes!DA337, 2)</f>
        <v>10.27</v>
      </c>
      <c r="P114">
        <f>SmtRes!AG337</f>
        <v>0</v>
      </c>
      <c r="Q114">
        <f>SmtRes!DC337</f>
        <v>0</v>
      </c>
      <c r="R114">
        <f>ROUND(ROUND(Q114*Source!I91, 6)*1, 2)</f>
        <v>0</v>
      </c>
      <c r="S114">
        <f>SmtRes!AC337</f>
        <v>0</v>
      </c>
      <c r="T114">
        <f>ROUND(ROUND(Q114*Source!I91, 6)*SmtRes!AK337, 2)</f>
        <v>0</v>
      </c>
      <c r="U114">
        <f>SmtRes!X337</f>
        <v>4483628</v>
      </c>
      <c r="V114">
        <v>-1609074340</v>
      </c>
      <c r="W114">
        <v>1664634990</v>
      </c>
    </row>
    <row r="115" spans="1:23" x14ac:dyDescent="0.2">
      <c r="A115">
        <f>Source!A91</f>
        <v>17</v>
      </c>
      <c r="C115">
        <v>3</v>
      </c>
      <c r="D115">
        <v>0</v>
      </c>
      <c r="E115">
        <f>SmtRes!AV336</f>
        <v>0</v>
      </c>
      <c r="F115" t="str">
        <f>SmtRes!I336</f>
        <v>07.2.07.12-0020</v>
      </c>
      <c r="G115" t="str">
        <f>SmtRes!K336</f>
        <v>Отдельные конструктивные элементы зданий и сооружений с преобладанием горячекатаных профилей, средняя масса сборочной единицы от 0,1 до 0,5 т</v>
      </c>
      <c r="H115" t="str">
        <f>SmtRes!O336</f>
        <v>т</v>
      </c>
      <c r="I115">
        <f>SmtRes!Y336*Source!I91</f>
        <v>1.1999999999999999E-3</v>
      </c>
      <c r="J115">
        <f>SmtRes!AO336</f>
        <v>1</v>
      </c>
      <c r="K115">
        <f>SmtRes!AE336</f>
        <v>8041.65</v>
      </c>
      <c r="L115">
        <f>SmtRes!DB336</f>
        <v>8.0399999999999991</v>
      </c>
      <c r="M115">
        <f>ROUND(ROUND(L115*Source!I91, 6)*1, 2)</f>
        <v>9.65</v>
      </c>
      <c r="N115">
        <f>SmtRes!AA336</f>
        <v>56854.47</v>
      </c>
      <c r="O115">
        <f>ROUND(ROUND(L115*Source!I91, 6)*SmtRes!DA336, 2)</f>
        <v>68.209999999999994</v>
      </c>
      <c r="P115">
        <f>SmtRes!AG336</f>
        <v>0</v>
      </c>
      <c r="Q115">
        <f>SmtRes!DC336</f>
        <v>0</v>
      </c>
      <c r="R115">
        <f>ROUND(ROUND(Q115*Source!I91, 6)*1, 2)</f>
        <v>0</v>
      </c>
      <c r="S115">
        <f>SmtRes!AC336</f>
        <v>0</v>
      </c>
      <c r="T115">
        <f>ROUND(ROUND(Q115*Source!I91, 6)*SmtRes!AK336, 2)</f>
        <v>0</v>
      </c>
      <c r="U115">
        <f>SmtRes!X336</f>
        <v>192534767</v>
      </c>
      <c r="V115">
        <v>1051078306</v>
      </c>
      <c r="W115">
        <v>-1245118289</v>
      </c>
    </row>
    <row r="116" spans="1:23" x14ac:dyDescent="0.2">
      <c r="A116">
        <f>Source!A91</f>
        <v>17</v>
      </c>
      <c r="C116">
        <v>3</v>
      </c>
      <c r="D116">
        <v>0</v>
      </c>
      <c r="E116">
        <f>SmtRes!AV335</f>
        <v>0</v>
      </c>
      <c r="F116" t="str">
        <f>SmtRes!I335</f>
        <v>01.7.20.08-0071</v>
      </c>
      <c r="G116" t="str">
        <f>SmtRes!K335</f>
        <v>Канаты пеньковые пропитанные</v>
      </c>
      <c r="H116" t="str">
        <f>SmtRes!O335</f>
        <v>т</v>
      </c>
      <c r="I116">
        <f>SmtRes!Y335*Source!I91</f>
        <v>1.2E-4</v>
      </c>
      <c r="J116">
        <f>SmtRes!AO335</f>
        <v>1</v>
      </c>
      <c r="K116">
        <f>SmtRes!AE335</f>
        <v>30728.69</v>
      </c>
      <c r="L116">
        <f>SmtRes!DB335</f>
        <v>3.07</v>
      </c>
      <c r="M116">
        <f>ROUND(ROUND(L116*Source!I91, 6)*1, 2)</f>
        <v>3.68</v>
      </c>
      <c r="N116">
        <f>SmtRes!AA335</f>
        <v>217251.84</v>
      </c>
      <c r="O116">
        <f>ROUND(ROUND(L116*Source!I91, 6)*SmtRes!DA335, 2)</f>
        <v>26.05</v>
      </c>
      <c r="P116">
        <f>SmtRes!AG335</f>
        <v>0</v>
      </c>
      <c r="Q116">
        <f>SmtRes!DC335</f>
        <v>0</v>
      </c>
      <c r="R116">
        <f>ROUND(ROUND(Q116*Source!I91, 6)*1, 2)</f>
        <v>0</v>
      </c>
      <c r="S116">
        <f>SmtRes!AC335</f>
        <v>0</v>
      </c>
      <c r="T116">
        <f>ROUND(ROUND(Q116*Source!I91, 6)*SmtRes!AK335, 2)</f>
        <v>0</v>
      </c>
      <c r="U116">
        <f>SmtRes!X335</f>
        <v>-1850711024</v>
      </c>
      <c r="V116">
        <v>1176607216</v>
      </c>
      <c r="W116">
        <v>-942309260</v>
      </c>
    </row>
    <row r="117" spans="1:23" x14ac:dyDescent="0.2">
      <c r="A117">
        <f>Source!A91</f>
        <v>17</v>
      </c>
      <c r="C117">
        <v>3</v>
      </c>
      <c r="D117">
        <v>0</v>
      </c>
      <c r="E117">
        <f>SmtRes!AV334</f>
        <v>0</v>
      </c>
      <c r="F117" t="str">
        <f>SmtRes!I334</f>
        <v>01.7.15.06-0111</v>
      </c>
      <c r="G117" t="str">
        <f>SmtRes!K334</f>
        <v>Гвозди строительные</v>
      </c>
      <c r="H117" t="str">
        <f>SmtRes!O334</f>
        <v>т</v>
      </c>
      <c r="I117">
        <f>SmtRes!Y334*Source!I91</f>
        <v>1.2E-5</v>
      </c>
      <c r="J117">
        <f>SmtRes!AO334</f>
        <v>1</v>
      </c>
      <c r="K117">
        <f>SmtRes!AE334</f>
        <v>7671.42</v>
      </c>
      <c r="L117">
        <f>SmtRes!DB334</f>
        <v>0.08</v>
      </c>
      <c r="M117">
        <f>ROUND(ROUND(L117*Source!I91, 6)*1, 2)</f>
        <v>0.1</v>
      </c>
      <c r="N117">
        <f>SmtRes!AA334</f>
        <v>54236.94</v>
      </c>
      <c r="O117">
        <f>ROUND(ROUND(L117*Source!I91, 6)*SmtRes!DA334, 2)</f>
        <v>0.68</v>
      </c>
      <c r="P117">
        <f>SmtRes!AG334</f>
        <v>0</v>
      </c>
      <c r="Q117">
        <f>SmtRes!DC334</f>
        <v>0</v>
      </c>
      <c r="R117">
        <f>ROUND(ROUND(Q117*Source!I91, 6)*1, 2)</f>
        <v>0</v>
      </c>
      <c r="S117">
        <f>SmtRes!AC334</f>
        <v>0</v>
      </c>
      <c r="T117">
        <f>ROUND(ROUND(Q117*Source!I91, 6)*SmtRes!AK334, 2)</f>
        <v>0</v>
      </c>
      <c r="U117">
        <f>SmtRes!X334</f>
        <v>628974256</v>
      </c>
      <c r="V117">
        <v>-1366016583</v>
      </c>
      <c r="W117">
        <v>1886899282</v>
      </c>
    </row>
    <row r="118" spans="1:23" x14ac:dyDescent="0.2">
      <c r="A118">
        <f>Source!A91</f>
        <v>17</v>
      </c>
      <c r="C118">
        <v>3</v>
      </c>
      <c r="D118">
        <v>0</v>
      </c>
      <c r="E118">
        <f>SmtRes!AV333</f>
        <v>0</v>
      </c>
      <c r="F118" t="str">
        <f>SmtRes!I333</f>
        <v>01.7.11.07-0035</v>
      </c>
      <c r="G118" t="str">
        <f>SmtRes!K333</f>
        <v>Электроды диаметром 4 мм Э46</v>
      </c>
      <c r="H118" t="str">
        <f>SmtRes!O333</f>
        <v>т</v>
      </c>
      <c r="I118">
        <f>SmtRes!Y333*Source!I91</f>
        <v>4.7999999999999996E-3</v>
      </c>
      <c r="J118">
        <f>SmtRes!AO333</f>
        <v>1</v>
      </c>
      <c r="K118">
        <f>SmtRes!AE333</f>
        <v>11891.1</v>
      </c>
      <c r="L118">
        <f>SmtRes!DB333</f>
        <v>47.56</v>
      </c>
      <c r="M118">
        <f>ROUND(ROUND(L118*Source!I91, 6)*1, 2)</f>
        <v>57.07</v>
      </c>
      <c r="N118">
        <f>SmtRes!AA333</f>
        <v>84070.080000000002</v>
      </c>
      <c r="O118">
        <f>ROUND(ROUND(L118*Source!I91, 6)*SmtRes!DA333, 2)</f>
        <v>403.5</v>
      </c>
      <c r="P118">
        <f>SmtRes!AG333</f>
        <v>0</v>
      </c>
      <c r="Q118">
        <f>SmtRes!DC333</f>
        <v>0</v>
      </c>
      <c r="R118">
        <f>ROUND(ROUND(Q118*Source!I91, 6)*1, 2)</f>
        <v>0</v>
      </c>
      <c r="S118">
        <f>SmtRes!AC333</f>
        <v>0</v>
      </c>
      <c r="T118">
        <f>ROUND(ROUND(Q118*Source!I91, 6)*SmtRes!AK333, 2)</f>
        <v>0</v>
      </c>
      <c r="U118">
        <f>SmtRes!X333</f>
        <v>-2063612885</v>
      </c>
      <c r="V118">
        <v>1779957388</v>
      </c>
      <c r="W118">
        <v>-1579691710</v>
      </c>
    </row>
    <row r="119" spans="1:23" x14ac:dyDescent="0.2">
      <c r="A119">
        <f>Source!A91</f>
        <v>17</v>
      </c>
      <c r="C119">
        <v>3</v>
      </c>
      <c r="D119">
        <v>0</v>
      </c>
      <c r="E119">
        <f>SmtRes!AV332</f>
        <v>0</v>
      </c>
      <c r="F119" t="str">
        <f>SmtRes!I332</f>
        <v>01.3.02.09-0022</v>
      </c>
      <c r="G119" t="str">
        <f>SmtRes!K332</f>
        <v>Пропан-бутан, смесь техническая</v>
      </c>
      <c r="H119" t="str">
        <f>SmtRes!O332</f>
        <v>кг</v>
      </c>
      <c r="I119">
        <f>SmtRes!Y332*Source!I91</f>
        <v>0.49199999999999994</v>
      </c>
      <c r="J119">
        <f>SmtRes!AO332</f>
        <v>1</v>
      </c>
      <c r="K119">
        <f>SmtRes!AE332</f>
        <v>4.47</v>
      </c>
      <c r="L119">
        <f>SmtRes!DB332</f>
        <v>1.83</v>
      </c>
      <c r="M119">
        <f>ROUND(ROUND(L119*Source!I91, 6)*1, 2)</f>
        <v>2.2000000000000002</v>
      </c>
      <c r="N119">
        <f>SmtRes!AA332</f>
        <v>31.6</v>
      </c>
      <c r="O119">
        <f>ROUND(ROUND(L119*Source!I91, 6)*SmtRes!DA332, 2)</f>
        <v>15.53</v>
      </c>
      <c r="P119">
        <f>SmtRes!AG332</f>
        <v>0</v>
      </c>
      <c r="Q119">
        <f>SmtRes!DC332</f>
        <v>0</v>
      </c>
      <c r="R119">
        <f>ROUND(ROUND(Q119*Source!I91, 6)*1, 2)</f>
        <v>0</v>
      </c>
      <c r="S119">
        <f>SmtRes!AC332</f>
        <v>0</v>
      </c>
      <c r="T119">
        <f>ROUND(ROUND(Q119*Source!I91, 6)*SmtRes!AK332, 2)</f>
        <v>0</v>
      </c>
      <c r="U119">
        <f>SmtRes!X332</f>
        <v>-1411127917</v>
      </c>
      <c r="V119">
        <v>-1635374561</v>
      </c>
      <c r="W119">
        <v>-491550134</v>
      </c>
    </row>
    <row r="120" spans="1:23" x14ac:dyDescent="0.2">
      <c r="A120">
        <f>Source!A91</f>
        <v>17</v>
      </c>
      <c r="C120">
        <v>3</v>
      </c>
      <c r="D120">
        <v>0</v>
      </c>
      <c r="E120">
        <f>SmtRes!AV331</f>
        <v>0</v>
      </c>
      <c r="F120" t="str">
        <f>SmtRes!I331</f>
        <v>01.3.02.08-0001</v>
      </c>
      <c r="G120" t="str">
        <f>SmtRes!K331</f>
        <v>Кислород технический газообразный</v>
      </c>
      <c r="H120" t="str">
        <f>SmtRes!O331</f>
        <v>м3</v>
      </c>
      <c r="I120">
        <f>SmtRes!Y331*Source!I91</f>
        <v>1.6440000000000001</v>
      </c>
      <c r="J120">
        <f>SmtRes!AO331</f>
        <v>1</v>
      </c>
      <c r="K120">
        <f>SmtRes!AE331</f>
        <v>8.7899999999999991</v>
      </c>
      <c r="L120">
        <f>SmtRes!DB331</f>
        <v>12.04</v>
      </c>
      <c r="M120">
        <f>ROUND(ROUND(L120*Source!I91, 6)*1, 2)</f>
        <v>14.45</v>
      </c>
      <c r="N120">
        <f>SmtRes!AA331</f>
        <v>62.15</v>
      </c>
      <c r="O120">
        <f>ROUND(ROUND(L120*Source!I91, 6)*SmtRes!DA331, 2)</f>
        <v>102.15</v>
      </c>
      <c r="P120">
        <f>SmtRes!AG331</f>
        <v>0</v>
      </c>
      <c r="Q120">
        <f>SmtRes!DC331</f>
        <v>0</v>
      </c>
      <c r="R120">
        <f>ROUND(ROUND(Q120*Source!I91, 6)*1, 2)</f>
        <v>0</v>
      </c>
      <c r="S120">
        <f>SmtRes!AC331</f>
        <v>0</v>
      </c>
      <c r="T120">
        <f>ROUND(ROUND(Q120*Source!I91, 6)*SmtRes!AK331, 2)</f>
        <v>0</v>
      </c>
      <c r="U120">
        <f>SmtRes!X331</f>
        <v>1597319531</v>
      </c>
      <c r="V120">
        <v>-1753273772</v>
      </c>
      <c r="W120">
        <v>1065130301</v>
      </c>
    </row>
    <row r="121" spans="1:23" x14ac:dyDescent="0.2">
      <c r="A121">
        <f>Source!A91</f>
        <v>17</v>
      </c>
      <c r="C121">
        <v>2</v>
      </c>
      <c r="D121">
        <v>0</v>
      </c>
      <c r="E121">
        <f>SmtRes!AV330</f>
        <v>0</v>
      </c>
      <c r="F121" t="str">
        <f>SmtRes!I330</f>
        <v>91.17.04-171</v>
      </c>
      <c r="G121" t="str">
        <f>SmtRes!K330</f>
        <v>Преобразователи сварочные номинальным сварочным током 315-500 А</v>
      </c>
      <c r="H121" t="str">
        <f>SmtRes!O330</f>
        <v>маш.-ч</v>
      </c>
      <c r="I121">
        <f>SmtRes!Y330*Source!I91</f>
        <v>11.543999999999999</v>
      </c>
      <c r="J121">
        <f>SmtRes!AO330</f>
        <v>1</v>
      </c>
      <c r="K121">
        <f>SmtRes!AF330</f>
        <v>13.92</v>
      </c>
      <c r="L121">
        <f>SmtRes!DB330</f>
        <v>133.91</v>
      </c>
      <c r="M121">
        <f>ROUND(ROUND(L121*Source!I91, 6)*1, 2)</f>
        <v>160.69</v>
      </c>
      <c r="N121">
        <f>SmtRes!AB330</f>
        <v>98.41</v>
      </c>
      <c r="O121">
        <f>ROUND(ROUND(L121*Source!I91, 6)*SmtRes!DA330, 2)</f>
        <v>1136.0899999999999</v>
      </c>
      <c r="P121">
        <f>SmtRes!AG330</f>
        <v>0</v>
      </c>
      <c r="Q121">
        <f>SmtRes!DC330</f>
        <v>0</v>
      </c>
      <c r="R121">
        <f>ROUND(ROUND(Q121*Source!I91, 6)*1, 2)</f>
        <v>0</v>
      </c>
      <c r="S121">
        <f>SmtRes!AC330</f>
        <v>0</v>
      </c>
      <c r="T121">
        <f>ROUND(ROUND(Q121*Source!I91, 6)*SmtRes!AK330, 2)</f>
        <v>0</v>
      </c>
      <c r="U121">
        <f>SmtRes!X330</f>
        <v>-700358725</v>
      </c>
      <c r="V121">
        <v>-667172335</v>
      </c>
      <c r="W121">
        <v>334307622</v>
      </c>
    </row>
    <row r="122" spans="1:23" x14ac:dyDescent="0.2">
      <c r="A122">
        <f>Source!A91</f>
        <v>17</v>
      </c>
      <c r="C122">
        <v>2</v>
      </c>
      <c r="D122">
        <v>0</v>
      </c>
      <c r="E122">
        <f>SmtRes!AV329</f>
        <v>0</v>
      </c>
      <c r="F122" t="str">
        <f>SmtRes!I329</f>
        <v>91.17.04-042</v>
      </c>
      <c r="G122" t="str">
        <f>SmtRes!K329</f>
        <v>Аппарат для газовой сварки и резки</v>
      </c>
      <c r="H122" t="str">
        <f>SmtRes!O329</f>
        <v>маш.-ч</v>
      </c>
      <c r="I122">
        <f>SmtRes!Y329*Source!I91</f>
        <v>2.016</v>
      </c>
      <c r="J122">
        <f>SmtRes!AO329</f>
        <v>1</v>
      </c>
      <c r="K122">
        <f>SmtRes!AF329</f>
        <v>1.2</v>
      </c>
      <c r="L122">
        <f>SmtRes!DB329</f>
        <v>2.02</v>
      </c>
      <c r="M122">
        <f>ROUND(ROUND(L122*Source!I91, 6)*1, 2)</f>
        <v>2.42</v>
      </c>
      <c r="N122">
        <f>SmtRes!AB329</f>
        <v>8.48</v>
      </c>
      <c r="O122">
        <f>ROUND(ROUND(L122*Source!I91, 6)*SmtRes!DA329, 2)</f>
        <v>17.14</v>
      </c>
      <c r="P122">
        <f>SmtRes!AG329</f>
        <v>0</v>
      </c>
      <c r="Q122">
        <f>SmtRes!DC329</f>
        <v>0</v>
      </c>
      <c r="R122">
        <f>ROUND(ROUND(Q122*Source!I91, 6)*1, 2)</f>
        <v>0</v>
      </c>
      <c r="S122">
        <f>SmtRes!AC329</f>
        <v>0</v>
      </c>
      <c r="T122">
        <f>ROUND(ROUND(Q122*Source!I91, 6)*SmtRes!AK329, 2)</f>
        <v>0</v>
      </c>
      <c r="U122">
        <f>SmtRes!X329</f>
        <v>-1135352110</v>
      </c>
      <c r="V122">
        <v>-946305176</v>
      </c>
      <c r="W122">
        <v>-1828925710</v>
      </c>
    </row>
    <row r="123" spans="1:23" x14ac:dyDescent="0.2">
      <c r="A123">
        <f>Source!A91</f>
        <v>17</v>
      </c>
      <c r="C123">
        <v>2</v>
      </c>
      <c r="D123">
        <v>0</v>
      </c>
      <c r="E123">
        <f>SmtRes!AV328</f>
        <v>0</v>
      </c>
      <c r="F123" t="str">
        <f>SmtRes!I328</f>
        <v>91.14.02-001</v>
      </c>
      <c r="G123" t="str">
        <f>SmtRes!K328</f>
        <v>Автомобили бортовые, грузоподъемность до 5 т</v>
      </c>
      <c r="H123" t="str">
        <f>SmtRes!O328</f>
        <v>маш.-ч</v>
      </c>
      <c r="I123">
        <f>SmtRes!Y328*Source!I91</f>
        <v>0.22799999999999998</v>
      </c>
      <c r="J123">
        <f>SmtRes!AO328</f>
        <v>1</v>
      </c>
      <c r="K123">
        <f>SmtRes!AF328</f>
        <v>86.79</v>
      </c>
      <c r="L123">
        <f>SmtRes!DB328</f>
        <v>16.489999999999998</v>
      </c>
      <c r="M123">
        <f>ROUND(ROUND(L123*Source!I91, 6)*1, 2)</f>
        <v>19.79</v>
      </c>
      <c r="N123">
        <f>SmtRes!AB328</f>
        <v>613.61</v>
      </c>
      <c r="O123">
        <f>ROUND(ROUND(L123*Source!I91, 6)*SmtRes!DA328, 2)</f>
        <v>139.9</v>
      </c>
      <c r="P123">
        <f>SmtRes!AG328</f>
        <v>10.130000000000001</v>
      </c>
      <c r="Q123">
        <f>SmtRes!DC328</f>
        <v>1.92</v>
      </c>
      <c r="R123">
        <f>ROUND(ROUND(Q123*Source!I91, 6)*1, 2)</f>
        <v>2.2999999999999998</v>
      </c>
      <c r="S123">
        <f>SmtRes!AC328</f>
        <v>10.130000000000001</v>
      </c>
      <c r="T123">
        <f>ROUND(ROUND(Q123*Source!I91, 6)*SmtRes!AK328, 2)</f>
        <v>2.2999999999999998</v>
      </c>
      <c r="U123">
        <f>SmtRes!X328</f>
        <v>1171957361</v>
      </c>
      <c r="V123">
        <v>-219440089</v>
      </c>
      <c r="W123">
        <v>832510903</v>
      </c>
    </row>
    <row r="124" spans="1:23" x14ac:dyDescent="0.2">
      <c r="A124">
        <f>Source!A91</f>
        <v>17</v>
      </c>
      <c r="C124">
        <v>2</v>
      </c>
      <c r="D124">
        <v>0</v>
      </c>
      <c r="E124">
        <f>SmtRes!AV327</f>
        <v>0</v>
      </c>
      <c r="F124" t="str">
        <f>SmtRes!I327</f>
        <v>91.06.01-003</v>
      </c>
      <c r="G124" t="str">
        <f>SmtRes!K327</f>
        <v>Домкраты гидравлические, грузоподъемность 63-100 т</v>
      </c>
      <c r="H124" t="str">
        <f>SmtRes!O327</f>
        <v>маш.-ч</v>
      </c>
      <c r="I124">
        <f>SmtRes!Y327*Source!I91</f>
        <v>1.1519999999999999</v>
      </c>
      <c r="J124">
        <f>SmtRes!AO327</f>
        <v>1</v>
      </c>
      <c r="K124">
        <f>SmtRes!AF327</f>
        <v>0.83</v>
      </c>
      <c r="L124">
        <f>SmtRes!DB327</f>
        <v>0.8</v>
      </c>
      <c r="M124">
        <f>ROUND(ROUND(L124*Source!I91, 6)*1, 2)</f>
        <v>0.96</v>
      </c>
      <c r="N124">
        <f>SmtRes!AB327</f>
        <v>5.87</v>
      </c>
      <c r="O124">
        <f>ROUND(ROUND(L124*Source!I91, 6)*SmtRes!DA327, 2)</f>
        <v>6.79</v>
      </c>
      <c r="P124">
        <f>SmtRes!AG327</f>
        <v>0</v>
      </c>
      <c r="Q124">
        <f>SmtRes!DC327</f>
        <v>0</v>
      </c>
      <c r="R124">
        <f>ROUND(ROUND(Q124*Source!I91, 6)*1, 2)</f>
        <v>0</v>
      </c>
      <c r="S124">
        <f>SmtRes!AC327</f>
        <v>0</v>
      </c>
      <c r="T124">
        <f>ROUND(ROUND(Q124*Source!I91, 6)*SmtRes!AK327, 2)</f>
        <v>0</v>
      </c>
      <c r="U124">
        <f>SmtRes!X327</f>
        <v>452270374</v>
      </c>
      <c r="V124">
        <v>-1457368439</v>
      </c>
      <c r="W124">
        <v>-1718524254</v>
      </c>
    </row>
    <row r="125" spans="1:23" x14ac:dyDescent="0.2">
      <c r="A125">
        <f>Source!A91</f>
        <v>17</v>
      </c>
      <c r="C125">
        <v>2</v>
      </c>
      <c r="D125">
        <v>0</v>
      </c>
      <c r="E125">
        <f>SmtRes!AV326</f>
        <v>0</v>
      </c>
      <c r="F125" t="str">
        <f>SmtRes!I326</f>
        <v>91.05.06-012</v>
      </c>
      <c r="G125" t="str">
        <f>SmtRes!K326</f>
        <v>Краны на гусеничном ходу, грузоподъемность до 16 т</v>
      </c>
      <c r="H125" t="str">
        <f>SmtRes!O326</f>
        <v>маш.-ч</v>
      </c>
      <c r="I125">
        <f>SmtRes!Y326*Source!I91</f>
        <v>6.54</v>
      </c>
      <c r="J125">
        <f>SmtRes!AO326</f>
        <v>1</v>
      </c>
      <c r="K125">
        <f>SmtRes!AF326</f>
        <v>96.9</v>
      </c>
      <c r="L125">
        <f>SmtRes!DB326</f>
        <v>528.11</v>
      </c>
      <c r="M125">
        <f>ROUND(ROUND(L125*Source!I91, 6)*1, 2)</f>
        <v>633.73</v>
      </c>
      <c r="N125">
        <f>SmtRes!AB326</f>
        <v>685.08</v>
      </c>
      <c r="O125">
        <f>ROUND(ROUND(L125*Source!I91, 6)*SmtRes!DA326, 2)</f>
        <v>4480.49</v>
      </c>
      <c r="P125">
        <f>SmtRes!AG326</f>
        <v>11.84</v>
      </c>
      <c r="Q125">
        <f>SmtRes!DC326</f>
        <v>64.53</v>
      </c>
      <c r="R125">
        <f>ROUND(ROUND(Q125*Source!I91, 6)*1, 2)</f>
        <v>77.44</v>
      </c>
      <c r="S125">
        <f>SmtRes!AC326</f>
        <v>11.84</v>
      </c>
      <c r="T125">
        <f>ROUND(ROUND(Q125*Source!I91, 6)*SmtRes!AK326, 2)</f>
        <v>77.44</v>
      </c>
      <c r="U125">
        <f>SmtRes!X326</f>
        <v>-1335108231</v>
      </c>
      <c r="V125">
        <v>1511733048</v>
      </c>
      <c r="W125">
        <v>1613081159</v>
      </c>
    </row>
    <row r="126" spans="1:23" x14ac:dyDescent="0.2">
      <c r="A126">
        <f>Source!A91</f>
        <v>17</v>
      </c>
      <c r="C126">
        <v>2</v>
      </c>
      <c r="D126">
        <v>0</v>
      </c>
      <c r="E126">
        <f>SmtRes!AV325</f>
        <v>0</v>
      </c>
      <c r="F126" t="str">
        <f>SmtRes!I325</f>
        <v>91.05.05-014</v>
      </c>
      <c r="G126" t="str">
        <f>SmtRes!K325</f>
        <v>Краны на автомобильном ходу, грузоподъемность 10 т</v>
      </c>
      <c r="H126" t="str">
        <f>SmtRes!O325</f>
        <v>маш.-ч</v>
      </c>
      <c r="I126">
        <f>SmtRes!Y325*Source!I91</f>
        <v>0.14399999999999999</v>
      </c>
      <c r="J126">
        <f>SmtRes!AO325</f>
        <v>1</v>
      </c>
      <c r="K126">
        <f>SmtRes!AF325</f>
        <v>112.77</v>
      </c>
      <c r="L126">
        <f>SmtRes!DB325</f>
        <v>13.53</v>
      </c>
      <c r="M126">
        <f>ROUND(ROUND(L126*Source!I91, 6)*1, 2)</f>
        <v>16.239999999999998</v>
      </c>
      <c r="N126">
        <f>SmtRes!AB325</f>
        <v>797.28</v>
      </c>
      <c r="O126">
        <f>ROUND(ROUND(L126*Source!I91, 6)*SmtRes!DA325, 2)</f>
        <v>114.79</v>
      </c>
      <c r="P126">
        <f>SmtRes!AG325</f>
        <v>11.84</v>
      </c>
      <c r="Q126">
        <f>SmtRes!DC325</f>
        <v>1.42</v>
      </c>
      <c r="R126">
        <f>ROUND(ROUND(Q126*Source!I91, 6)*1, 2)</f>
        <v>1.7</v>
      </c>
      <c r="S126">
        <f>SmtRes!AC325</f>
        <v>11.84</v>
      </c>
      <c r="T126">
        <f>ROUND(ROUND(Q126*Source!I91, 6)*SmtRes!AK325, 2)</f>
        <v>1.7</v>
      </c>
      <c r="U126">
        <f>SmtRes!X325</f>
        <v>903590057</v>
      </c>
      <c r="V126">
        <v>1764324061</v>
      </c>
      <c r="W126">
        <v>1427555303</v>
      </c>
    </row>
    <row r="127" spans="1:23" x14ac:dyDescent="0.2">
      <c r="A127">
        <f>Source!A91</f>
        <v>17</v>
      </c>
      <c r="C127">
        <v>2</v>
      </c>
      <c r="D127">
        <v>0</v>
      </c>
      <c r="E127">
        <f>SmtRes!AV324</f>
        <v>0</v>
      </c>
      <c r="F127" t="str">
        <f>SmtRes!I324</f>
        <v>91.05.02-005</v>
      </c>
      <c r="G127" t="str">
        <f>SmtRes!K324</f>
        <v>Краны козловые, грузоподъемность 32 т</v>
      </c>
      <c r="H127" t="str">
        <f>SmtRes!O324</f>
        <v>маш.-ч</v>
      </c>
      <c r="I127">
        <f>SmtRes!Y324*Source!I91</f>
        <v>8.4000000000000005E-2</v>
      </c>
      <c r="J127">
        <f>SmtRes!AO324</f>
        <v>1</v>
      </c>
      <c r="K127">
        <f>SmtRes!AF324</f>
        <v>121.8</v>
      </c>
      <c r="L127">
        <f>SmtRes!DB324</f>
        <v>8.5299999999999994</v>
      </c>
      <c r="M127">
        <f>ROUND(ROUND(L127*Source!I91, 6)*1, 2)</f>
        <v>10.24</v>
      </c>
      <c r="N127">
        <f>SmtRes!AB324</f>
        <v>861.13</v>
      </c>
      <c r="O127">
        <f>ROUND(ROUND(L127*Source!I91, 6)*SmtRes!DA324, 2)</f>
        <v>72.37</v>
      </c>
      <c r="P127">
        <f>SmtRes!AG324</f>
        <v>13.49</v>
      </c>
      <c r="Q127">
        <f>SmtRes!DC324</f>
        <v>0.94</v>
      </c>
      <c r="R127">
        <f>ROUND(ROUND(Q127*Source!I91, 6)*1, 2)</f>
        <v>1.1299999999999999</v>
      </c>
      <c r="S127">
        <f>SmtRes!AC324</f>
        <v>13.49</v>
      </c>
      <c r="T127">
        <f>ROUND(ROUND(Q127*Source!I91, 6)*SmtRes!AK324, 2)</f>
        <v>1.1299999999999999</v>
      </c>
      <c r="U127">
        <f>SmtRes!X324</f>
        <v>1732737796</v>
      </c>
      <c r="V127">
        <v>2058629183</v>
      </c>
      <c r="W127">
        <v>-662479913</v>
      </c>
    </row>
    <row r="128" spans="1:23" x14ac:dyDescent="0.2">
      <c r="A128">
        <f>Source!A91</f>
        <v>17</v>
      </c>
      <c r="C128">
        <v>1</v>
      </c>
      <c r="D128">
        <v>0</v>
      </c>
      <c r="E128">
        <f>SmtRes!AV322</f>
        <v>1</v>
      </c>
      <c r="F128" t="str">
        <f>SmtRes!I322</f>
        <v>1-100-38-82</v>
      </c>
      <c r="G128" t="str">
        <f>SmtRes!K322</f>
        <v>Рабочий среднего разряда 3.8</v>
      </c>
      <c r="H128" t="str">
        <f>SmtRes!O322</f>
        <v>чел.-ч.</v>
      </c>
      <c r="I128">
        <f>SmtRes!Y322*Source!I91</f>
        <v>38.843999999999994</v>
      </c>
      <c r="J128">
        <f>SmtRes!AO322</f>
        <v>1</v>
      </c>
      <c r="K128">
        <f>SmtRes!AH322</f>
        <v>8.4</v>
      </c>
      <c r="L128">
        <f>SmtRes!DB322</f>
        <v>271.91000000000003</v>
      </c>
      <c r="M128">
        <f>ROUND(ROUND(L128*Source!I91, 6)*1, 2)</f>
        <v>326.29000000000002</v>
      </c>
      <c r="N128">
        <f>SmtRes!AD322</f>
        <v>59.39</v>
      </c>
      <c r="O128">
        <f>ROUND(ROUND(L128*Source!I91, 6)*SmtRes!DA322, 2)</f>
        <v>2306.88</v>
      </c>
      <c r="P128">
        <f>SmtRes!AG322</f>
        <v>0</v>
      </c>
      <c r="Q128">
        <f>SmtRes!DC322</f>
        <v>0</v>
      </c>
      <c r="R128">
        <f>ROUND(ROUND(Q128*Source!I91, 6)*1, 2)</f>
        <v>0</v>
      </c>
      <c r="S128">
        <f>SmtRes!AC322</f>
        <v>0</v>
      </c>
      <c r="T128">
        <f>ROUND(ROUND(Q128*Source!I91, 6)*SmtRes!AK322, 2)</f>
        <v>0</v>
      </c>
      <c r="U128">
        <f>SmtRes!X322</f>
        <v>300547253</v>
      </c>
      <c r="V128">
        <v>-1289899487</v>
      </c>
      <c r="W128">
        <v>-836429235</v>
      </c>
    </row>
    <row r="129" spans="1:23" x14ac:dyDescent="0.2">
      <c r="A129">
        <f>Source!A93</f>
        <v>17</v>
      </c>
      <c r="C129">
        <v>3</v>
      </c>
      <c r="D129">
        <v>0</v>
      </c>
      <c r="E129">
        <f>SmtRes!AV366</f>
        <v>0</v>
      </c>
      <c r="F129" t="str">
        <f>SmtRes!I366</f>
        <v>999-9950</v>
      </c>
      <c r="G129" t="str">
        <f>SmtRes!K366</f>
        <v>Вспомогательные ненормируемые материалы (2% от ОЗП)</v>
      </c>
      <c r="H129" t="str">
        <f>SmtRes!O366</f>
        <v>РУБ</v>
      </c>
      <c r="I129">
        <f>SmtRes!Y366*Source!I93</f>
        <v>143.45000000000002</v>
      </c>
      <c r="J129">
        <f>SmtRes!AO366</f>
        <v>1</v>
      </c>
      <c r="K129">
        <f>SmtRes!AE366</f>
        <v>1</v>
      </c>
      <c r="L129">
        <f>SmtRes!DB366</f>
        <v>28.69</v>
      </c>
      <c r="M129">
        <f>ROUND(ROUND(L129*Source!I93, 6)*1, 2)</f>
        <v>143.44999999999999</v>
      </c>
      <c r="N129">
        <f>SmtRes!AA366</f>
        <v>1</v>
      </c>
      <c r="O129">
        <f>ROUND(ROUND(L129*Source!I93, 6)*SmtRes!DA366, 2)</f>
        <v>143.44999999999999</v>
      </c>
      <c r="P129">
        <f>SmtRes!AG366</f>
        <v>0</v>
      </c>
      <c r="Q129">
        <f>SmtRes!DC366</f>
        <v>0</v>
      </c>
      <c r="R129">
        <f>ROUND(ROUND(Q129*Source!I93, 6)*1, 2)</f>
        <v>0</v>
      </c>
      <c r="S129">
        <f>SmtRes!AC366</f>
        <v>0</v>
      </c>
      <c r="T129">
        <f>ROUND(ROUND(Q129*Source!I93, 6)*SmtRes!AK366, 2)</f>
        <v>0</v>
      </c>
      <c r="U129">
        <f>SmtRes!X366</f>
        <v>-1731369543</v>
      </c>
      <c r="V129">
        <v>-1976923909</v>
      </c>
      <c r="W129">
        <v>-1976923909</v>
      </c>
    </row>
    <row r="130" spans="1:23" x14ac:dyDescent="0.2">
      <c r="A130">
        <f>Source!A93</f>
        <v>17</v>
      </c>
      <c r="C130">
        <v>3</v>
      </c>
      <c r="D130">
        <v>0</v>
      </c>
      <c r="E130">
        <f>SmtRes!AV365</f>
        <v>0</v>
      </c>
      <c r="F130" t="str">
        <f>SmtRes!I365</f>
        <v>01.7.11.07-0041</v>
      </c>
      <c r="G130" t="str">
        <f>SmtRes!K365</f>
        <v>Электроды диаметром 4 мм Э55</v>
      </c>
      <c r="H130" t="str">
        <f>SmtRes!O365</f>
        <v>т</v>
      </c>
      <c r="I130">
        <f>SmtRes!Y365*Source!I93</f>
        <v>6.5000000000000002E-2</v>
      </c>
      <c r="J130">
        <f>SmtRes!AO365</f>
        <v>1</v>
      </c>
      <c r="K130">
        <f>SmtRes!AE365</f>
        <v>13245.25</v>
      </c>
      <c r="L130">
        <f>SmtRes!DB365</f>
        <v>172.19</v>
      </c>
      <c r="M130">
        <f>ROUND(ROUND(L130*Source!I93, 6)*1, 2)</f>
        <v>860.95</v>
      </c>
      <c r="N130">
        <f>SmtRes!AA365</f>
        <v>93643.92</v>
      </c>
      <c r="O130">
        <f>ROUND(ROUND(L130*Source!I93, 6)*SmtRes!DA365, 2)</f>
        <v>6086.92</v>
      </c>
      <c r="P130">
        <f>SmtRes!AG365</f>
        <v>0</v>
      </c>
      <c r="Q130">
        <f>SmtRes!DC365</f>
        <v>0</v>
      </c>
      <c r="R130">
        <f>ROUND(ROUND(Q130*Source!I93, 6)*1, 2)</f>
        <v>0</v>
      </c>
      <c r="S130">
        <f>SmtRes!AC365</f>
        <v>0</v>
      </c>
      <c r="T130">
        <f>ROUND(ROUND(Q130*Source!I93, 6)*SmtRes!AK365, 2)</f>
        <v>0</v>
      </c>
      <c r="U130">
        <f>SmtRes!X365</f>
        <v>-1570597375</v>
      </c>
      <c r="V130">
        <v>-1790774134</v>
      </c>
      <c r="W130">
        <v>-2050113891</v>
      </c>
    </row>
    <row r="131" spans="1:23" x14ac:dyDescent="0.2">
      <c r="A131">
        <f>Source!A93</f>
        <v>17</v>
      </c>
      <c r="C131">
        <v>3</v>
      </c>
      <c r="D131">
        <v>0</v>
      </c>
      <c r="E131">
        <f>SmtRes!AV364</f>
        <v>0</v>
      </c>
      <c r="F131" t="str">
        <f>SmtRes!I364</f>
        <v>01.7.03.01-0002</v>
      </c>
      <c r="G131" t="str">
        <f>SmtRes!K364</f>
        <v>Вода водопроводная</v>
      </c>
      <c r="H131" t="str">
        <f>SmtRes!O364</f>
        <v>м3</v>
      </c>
      <c r="I131">
        <f>SmtRes!Y364*Source!I93</f>
        <v>10</v>
      </c>
      <c r="J131">
        <f>SmtRes!AO364</f>
        <v>1</v>
      </c>
      <c r="K131">
        <f>SmtRes!AE364</f>
        <v>3.15</v>
      </c>
      <c r="L131">
        <f>SmtRes!DB364</f>
        <v>6.3</v>
      </c>
      <c r="M131">
        <f>ROUND(ROUND(L131*Source!I93, 6)*1, 2)</f>
        <v>31.5</v>
      </c>
      <c r="N131">
        <f>SmtRes!AA364</f>
        <v>22.27</v>
      </c>
      <c r="O131">
        <f>ROUND(ROUND(L131*Source!I93, 6)*SmtRes!DA364, 2)</f>
        <v>222.71</v>
      </c>
      <c r="P131">
        <f>SmtRes!AG364</f>
        <v>0</v>
      </c>
      <c r="Q131">
        <f>SmtRes!DC364</f>
        <v>0</v>
      </c>
      <c r="R131">
        <f>ROUND(ROUND(Q131*Source!I93, 6)*1, 2)</f>
        <v>0</v>
      </c>
      <c r="S131">
        <f>SmtRes!AC364</f>
        <v>0</v>
      </c>
      <c r="T131">
        <f>ROUND(ROUND(Q131*Source!I93, 6)*SmtRes!AK364, 2)</f>
        <v>0</v>
      </c>
      <c r="U131">
        <f>SmtRes!X364</f>
        <v>1490861376</v>
      </c>
      <c r="V131">
        <v>535664615</v>
      </c>
      <c r="W131">
        <v>-2099806410</v>
      </c>
    </row>
    <row r="132" spans="1:23" x14ac:dyDescent="0.2">
      <c r="A132">
        <f>Source!A93</f>
        <v>17</v>
      </c>
      <c r="C132">
        <v>3</v>
      </c>
      <c r="D132">
        <v>0</v>
      </c>
      <c r="E132">
        <f>SmtRes!AV363</f>
        <v>0</v>
      </c>
      <c r="F132" t="str">
        <f>SmtRes!I363</f>
        <v>01.3.02.09-0022</v>
      </c>
      <c r="G132" t="str">
        <f>SmtRes!K363</f>
        <v>Пропан-бутан, смесь техническая</v>
      </c>
      <c r="H132" t="str">
        <f>SmtRes!O363</f>
        <v>кг</v>
      </c>
      <c r="I132">
        <f>SmtRes!Y363*Source!I93</f>
        <v>5.5</v>
      </c>
      <c r="J132">
        <f>SmtRes!AO363</f>
        <v>1</v>
      </c>
      <c r="K132">
        <f>SmtRes!AE363</f>
        <v>4.47</v>
      </c>
      <c r="L132">
        <f>SmtRes!DB363</f>
        <v>4.92</v>
      </c>
      <c r="M132">
        <f>ROUND(ROUND(L132*Source!I93, 6)*1, 2)</f>
        <v>24.6</v>
      </c>
      <c r="N132">
        <f>SmtRes!AA363</f>
        <v>31.6</v>
      </c>
      <c r="O132">
        <f>ROUND(ROUND(L132*Source!I93, 6)*SmtRes!DA363, 2)</f>
        <v>173.92</v>
      </c>
      <c r="P132">
        <f>SmtRes!AG363</f>
        <v>0</v>
      </c>
      <c r="Q132">
        <f>SmtRes!DC363</f>
        <v>0</v>
      </c>
      <c r="R132">
        <f>ROUND(ROUND(Q132*Source!I93, 6)*1, 2)</f>
        <v>0</v>
      </c>
      <c r="S132">
        <f>SmtRes!AC363</f>
        <v>0</v>
      </c>
      <c r="T132">
        <f>ROUND(ROUND(Q132*Source!I93, 6)*SmtRes!AK363, 2)</f>
        <v>0</v>
      </c>
      <c r="U132">
        <f>SmtRes!X363</f>
        <v>-1411127917</v>
      </c>
      <c r="V132">
        <v>-1635374561</v>
      </c>
      <c r="W132">
        <v>-491550134</v>
      </c>
    </row>
    <row r="133" spans="1:23" x14ac:dyDescent="0.2">
      <c r="A133">
        <f>Source!A93</f>
        <v>17</v>
      </c>
      <c r="C133">
        <v>3</v>
      </c>
      <c r="D133">
        <v>0</v>
      </c>
      <c r="E133">
        <f>SmtRes!AV362</f>
        <v>0</v>
      </c>
      <c r="F133" t="str">
        <f>SmtRes!I362</f>
        <v>01.3.02.08-0001</v>
      </c>
      <c r="G133" t="str">
        <f>SmtRes!K362</f>
        <v>Кислород технический газообразный</v>
      </c>
      <c r="H133" t="str">
        <f>SmtRes!O362</f>
        <v>м3</v>
      </c>
      <c r="I133">
        <f>SmtRes!Y362*Source!I93</f>
        <v>20</v>
      </c>
      <c r="J133">
        <f>SmtRes!AO362</f>
        <v>1</v>
      </c>
      <c r="K133">
        <f>SmtRes!AE362</f>
        <v>8.7899999999999991</v>
      </c>
      <c r="L133">
        <f>SmtRes!DB362</f>
        <v>35.159999999999997</v>
      </c>
      <c r="M133">
        <f>ROUND(ROUND(L133*Source!I93, 6)*1, 2)</f>
        <v>175.8</v>
      </c>
      <c r="N133">
        <f>SmtRes!AA362</f>
        <v>62.15</v>
      </c>
      <c r="O133">
        <f>ROUND(ROUND(L133*Source!I93, 6)*SmtRes!DA362, 2)</f>
        <v>1242.9100000000001</v>
      </c>
      <c r="P133">
        <f>SmtRes!AG362</f>
        <v>0</v>
      </c>
      <c r="Q133">
        <f>SmtRes!DC362</f>
        <v>0</v>
      </c>
      <c r="R133">
        <f>ROUND(ROUND(Q133*Source!I93, 6)*1, 2)</f>
        <v>0</v>
      </c>
      <c r="S133">
        <f>SmtRes!AC362</f>
        <v>0</v>
      </c>
      <c r="T133">
        <f>ROUND(ROUND(Q133*Source!I93, 6)*SmtRes!AK362, 2)</f>
        <v>0</v>
      </c>
      <c r="U133">
        <f>SmtRes!X362</f>
        <v>1597319531</v>
      </c>
      <c r="V133">
        <v>-1753273772</v>
      </c>
      <c r="W133">
        <v>1065130301</v>
      </c>
    </row>
    <row r="134" spans="1:23" x14ac:dyDescent="0.2">
      <c r="A134">
        <f>Source!A93</f>
        <v>17</v>
      </c>
      <c r="C134">
        <v>2</v>
      </c>
      <c r="D134">
        <v>0</v>
      </c>
      <c r="E134">
        <f>SmtRes!AV361</f>
        <v>0</v>
      </c>
      <c r="F134" t="str">
        <f>SmtRes!I361</f>
        <v>91.17.04-233</v>
      </c>
      <c r="G134" t="str">
        <f>SmtRes!K361</f>
        <v>Установки для сварки ручной дуговой (постоянного тока)</v>
      </c>
      <c r="H134" t="str">
        <f>SmtRes!O361</f>
        <v>маш.-ч</v>
      </c>
      <c r="I134">
        <f>SmtRes!Y361*Source!I93</f>
        <v>155.35</v>
      </c>
      <c r="J134">
        <f>SmtRes!AO361</f>
        <v>1</v>
      </c>
      <c r="K134">
        <f>SmtRes!AF361</f>
        <v>8.68</v>
      </c>
      <c r="L134">
        <f>SmtRes!DB361</f>
        <v>269.69</v>
      </c>
      <c r="M134">
        <f>ROUND(ROUND(L134*Source!I93, 6)*1, 2)</f>
        <v>1348.45</v>
      </c>
      <c r="N134">
        <f>SmtRes!AB361</f>
        <v>61.37</v>
      </c>
      <c r="O134">
        <f>ROUND(ROUND(L134*Source!I93, 6)*SmtRes!DA361, 2)</f>
        <v>9533.5400000000009</v>
      </c>
      <c r="P134">
        <f>SmtRes!AG361</f>
        <v>0</v>
      </c>
      <c r="Q134">
        <f>SmtRes!DC361</f>
        <v>0</v>
      </c>
      <c r="R134">
        <f>ROUND(ROUND(Q134*Source!I93, 6)*1, 2)</f>
        <v>0</v>
      </c>
      <c r="S134">
        <f>SmtRes!AC361</f>
        <v>0</v>
      </c>
      <c r="T134">
        <f>ROUND(ROUND(Q134*Source!I93, 6)*SmtRes!AK361, 2)</f>
        <v>0</v>
      </c>
      <c r="U134">
        <f>SmtRes!X361</f>
        <v>-1277097320</v>
      </c>
      <c r="V134">
        <v>1526331246</v>
      </c>
      <c r="W134">
        <v>803811684</v>
      </c>
    </row>
    <row r="135" spans="1:23" x14ac:dyDescent="0.2">
      <c r="A135">
        <f>Source!A93</f>
        <v>17</v>
      </c>
      <c r="C135">
        <v>2</v>
      </c>
      <c r="D135">
        <v>0</v>
      </c>
      <c r="E135">
        <f>SmtRes!AV360</f>
        <v>0</v>
      </c>
      <c r="F135" t="str">
        <f>SmtRes!I360</f>
        <v>91.14.05-011</v>
      </c>
      <c r="G135" t="str">
        <f>SmtRes!K360</f>
        <v>Полуприцепы общего назначения, грузоподъемность 12 т</v>
      </c>
      <c r="H135" t="str">
        <f>SmtRes!O360</f>
        <v>маш.-ч</v>
      </c>
      <c r="I135">
        <f>SmtRes!Y360*Source!I93</f>
        <v>1.35</v>
      </c>
      <c r="J135">
        <f>SmtRes!AO360</f>
        <v>1</v>
      </c>
      <c r="K135">
        <f>SmtRes!AF360</f>
        <v>12</v>
      </c>
      <c r="L135">
        <f>SmtRes!DB360</f>
        <v>3.24</v>
      </c>
      <c r="M135">
        <f>ROUND(ROUND(L135*Source!I93, 6)*1, 2)</f>
        <v>16.2</v>
      </c>
      <c r="N135">
        <f>SmtRes!AB360</f>
        <v>84.84</v>
      </c>
      <c r="O135">
        <f>ROUND(ROUND(L135*Source!I93, 6)*SmtRes!DA360, 2)</f>
        <v>114.53</v>
      </c>
      <c r="P135">
        <f>SmtRes!AG360</f>
        <v>0</v>
      </c>
      <c r="Q135">
        <f>SmtRes!DC360</f>
        <v>0</v>
      </c>
      <c r="R135">
        <f>ROUND(ROUND(Q135*Source!I93, 6)*1, 2)</f>
        <v>0</v>
      </c>
      <c r="S135">
        <f>SmtRes!AC360</f>
        <v>0</v>
      </c>
      <c r="T135">
        <f>ROUND(ROUND(Q135*Source!I93, 6)*SmtRes!AK360, 2)</f>
        <v>0</v>
      </c>
      <c r="U135">
        <f>SmtRes!X360</f>
        <v>1232549298</v>
      </c>
      <c r="V135">
        <v>-242320133</v>
      </c>
      <c r="W135">
        <v>-530770072</v>
      </c>
    </row>
    <row r="136" spans="1:23" x14ac:dyDescent="0.2">
      <c r="A136">
        <f>Source!A93</f>
        <v>17</v>
      </c>
      <c r="C136">
        <v>2</v>
      </c>
      <c r="D136">
        <v>0</v>
      </c>
      <c r="E136">
        <f>SmtRes!AV359</f>
        <v>0</v>
      </c>
      <c r="F136" t="str">
        <f>SmtRes!I359</f>
        <v>91.14.04-001</v>
      </c>
      <c r="G136" t="str">
        <f>SmtRes!K359</f>
        <v>Тягачи седельные, грузоподъемность 12 т</v>
      </c>
      <c r="H136" t="str">
        <f>SmtRes!O359</f>
        <v>маш.-ч</v>
      </c>
      <c r="I136">
        <f>SmtRes!Y359*Source!I93</f>
        <v>1.35</v>
      </c>
      <c r="J136">
        <f>SmtRes!AO359</f>
        <v>1</v>
      </c>
      <c r="K136">
        <f>SmtRes!AF359</f>
        <v>127.86</v>
      </c>
      <c r="L136">
        <f>SmtRes!DB359</f>
        <v>34.520000000000003</v>
      </c>
      <c r="M136">
        <f>ROUND(ROUND(L136*Source!I93, 6)*1, 2)</f>
        <v>172.6</v>
      </c>
      <c r="N136">
        <f>SmtRes!AB359</f>
        <v>903.97</v>
      </c>
      <c r="O136">
        <f>ROUND(ROUND(L136*Source!I93, 6)*SmtRes!DA359, 2)</f>
        <v>1220.28</v>
      </c>
      <c r="P136">
        <f>SmtRes!AG359</f>
        <v>11.84</v>
      </c>
      <c r="Q136">
        <f>SmtRes!DC359</f>
        <v>3.2</v>
      </c>
      <c r="R136">
        <f>ROUND(ROUND(Q136*Source!I93, 6)*1, 2)</f>
        <v>16</v>
      </c>
      <c r="S136">
        <f>SmtRes!AC359</f>
        <v>11.84</v>
      </c>
      <c r="T136">
        <f>ROUND(ROUND(Q136*Source!I93, 6)*SmtRes!AK359, 2)</f>
        <v>16</v>
      </c>
      <c r="U136">
        <f>SmtRes!X359</f>
        <v>-2019686133</v>
      </c>
      <c r="V136">
        <v>480082204</v>
      </c>
      <c r="W136">
        <v>1802518161</v>
      </c>
    </row>
    <row r="137" spans="1:23" x14ac:dyDescent="0.2">
      <c r="A137">
        <f>Source!A93</f>
        <v>17</v>
      </c>
      <c r="C137">
        <v>2</v>
      </c>
      <c r="D137">
        <v>0</v>
      </c>
      <c r="E137">
        <f>SmtRes!AV358</f>
        <v>0</v>
      </c>
      <c r="F137" t="str">
        <f>SmtRes!I358</f>
        <v>91.10.01-002</v>
      </c>
      <c r="G137" t="str">
        <f>SmtRes!K358</f>
        <v>Агрегаты наполнительно-опрессовочные до 300 м3/ч</v>
      </c>
      <c r="H137" t="str">
        <f>SmtRes!O358</f>
        <v>маш.-ч</v>
      </c>
      <c r="I137">
        <f>SmtRes!Y358*Source!I93</f>
        <v>38.849999999999994</v>
      </c>
      <c r="J137">
        <f>SmtRes!AO358</f>
        <v>1</v>
      </c>
      <c r="K137">
        <f>SmtRes!AF358</f>
        <v>298.48</v>
      </c>
      <c r="L137">
        <f>SmtRes!DB358</f>
        <v>2319.19</v>
      </c>
      <c r="M137">
        <f>ROUND(ROUND(L137*Source!I93, 6)*1, 2)</f>
        <v>11595.95</v>
      </c>
      <c r="N137">
        <f>SmtRes!AB358</f>
        <v>2110.25</v>
      </c>
      <c r="O137">
        <f>ROUND(ROUND(L137*Source!I93, 6)*SmtRes!DA358, 2)</f>
        <v>81983.37</v>
      </c>
      <c r="P137">
        <f>SmtRes!AG358</f>
        <v>10.130000000000001</v>
      </c>
      <c r="Q137">
        <f>SmtRes!DC358</f>
        <v>78.709999999999994</v>
      </c>
      <c r="R137">
        <f>ROUND(ROUND(Q137*Source!I93, 6)*1, 2)</f>
        <v>393.55</v>
      </c>
      <c r="S137">
        <f>SmtRes!AC358</f>
        <v>10.130000000000001</v>
      </c>
      <c r="T137">
        <f>ROUND(ROUND(Q137*Source!I93, 6)*SmtRes!AK358, 2)</f>
        <v>393.55</v>
      </c>
      <c r="U137">
        <f>SmtRes!X358</f>
        <v>1511014073</v>
      </c>
      <c r="V137">
        <v>-2051680678</v>
      </c>
      <c r="W137">
        <v>484193515</v>
      </c>
    </row>
    <row r="138" spans="1:23" x14ac:dyDescent="0.2">
      <c r="A138">
        <f>Source!A93</f>
        <v>17</v>
      </c>
      <c r="C138">
        <v>2</v>
      </c>
      <c r="D138">
        <v>0</v>
      </c>
      <c r="E138">
        <f>SmtRes!AV357</f>
        <v>0</v>
      </c>
      <c r="F138" t="str">
        <f>SmtRes!I357</f>
        <v>91.05.05-014</v>
      </c>
      <c r="G138" t="str">
        <f>SmtRes!K357</f>
        <v>Краны на автомобильном ходу, грузоподъемность 10 т</v>
      </c>
      <c r="H138" t="str">
        <f>SmtRes!O357</f>
        <v>маш.-ч</v>
      </c>
      <c r="I138">
        <f>SmtRes!Y357*Source!I93</f>
        <v>65.400000000000006</v>
      </c>
      <c r="J138">
        <f>SmtRes!AO357</f>
        <v>1</v>
      </c>
      <c r="K138">
        <f>SmtRes!AF357</f>
        <v>112.77</v>
      </c>
      <c r="L138">
        <f>SmtRes!DB357</f>
        <v>1475.03</v>
      </c>
      <c r="M138">
        <f>ROUND(ROUND(L138*Source!I93, 6)*1, 2)</f>
        <v>7375.15</v>
      </c>
      <c r="N138">
        <f>SmtRes!AB357</f>
        <v>797.28</v>
      </c>
      <c r="O138">
        <f>ROUND(ROUND(L138*Source!I93, 6)*SmtRes!DA357, 2)</f>
        <v>52142.31</v>
      </c>
      <c r="P138">
        <f>SmtRes!AG357</f>
        <v>11.84</v>
      </c>
      <c r="Q138">
        <f>SmtRes!DC357</f>
        <v>154.87</v>
      </c>
      <c r="R138">
        <f>ROUND(ROUND(Q138*Source!I93, 6)*1, 2)</f>
        <v>774.35</v>
      </c>
      <c r="S138">
        <f>SmtRes!AC357</f>
        <v>11.84</v>
      </c>
      <c r="T138">
        <f>ROUND(ROUND(Q138*Source!I93, 6)*SmtRes!AK357, 2)</f>
        <v>774.35</v>
      </c>
      <c r="U138">
        <f>SmtRes!X357</f>
        <v>903590057</v>
      </c>
      <c r="V138">
        <v>1764324061</v>
      </c>
      <c r="W138">
        <v>1427555303</v>
      </c>
    </row>
    <row r="139" spans="1:23" x14ac:dyDescent="0.2">
      <c r="A139">
        <f>Source!A93</f>
        <v>17</v>
      </c>
      <c r="C139">
        <v>1</v>
      </c>
      <c r="D139">
        <v>0</v>
      </c>
      <c r="E139">
        <f>SmtRes!AV355</f>
        <v>1</v>
      </c>
      <c r="F139" t="str">
        <f>SmtRes!I355</f>
        <v>1-100-40-82</v>
      </c>
      <c r="G139" t="str">
        <f>SmtRes!K355</f>
        <v>Рабочий среднего разряда 4</v>
      </c>
      <c r="H139" t="str">
        <f>SmtRes!O355</f>
        <v>чел.-ч.</v>
      </c>
      <c r="I139">
        <f>SmtRes!Y355*Source!I93</f>
        <v>835</v>
      </c>
      <c r="J139">
        <f>SmtRes!AO355</f>
        <v>1</v>
      </c>
      <c r="K139">
        <f>SmtRes!AH355</f>
        <v>8.59</v>
      </c>
      <c r="L139">
        <f>SmtRes!DB355</f>
        <v>1434.53</v>
      </c>
      <c r="M139">
        <f>ROUND(ROUND(L139*Source!I93, 6)*1, 2)</f>
        <v>7172.65</v>
      </c>
      <c r="N139">
        <f>SmtRes!AD355</f>
        <v>60.73</v>
      </c>
      <c r="O139">
        <f>ROUND(ROUND(L139*Source!I93, 6)*SmtRes!DA355, 2)</f>
        <v>50710.64</v>
      </c>
      <c r="P139">
        <f>SmtRes!AG355</f>
        <v>0</v>
      </c>
      <c r="Q139">
        <f>SmtRes!DC355</f>
        <v>0</v>
      </c>
      <c r="R139">
        <f>ROUND(ROUND(Q139*Source!I93, 6)*1, 2)</f>
        <v>0</v>
      </c>
      <c r="S139">
        <f>SmtRes!AC355</f>
        <v>0</v>
      </c>
      <c r="T139">
        <f>ROUND(ROUND(Q139*Source!I93, 6)*SmtRes!AK355, 2)</f>
        <v>0</v>
      </c>
      <c r="U139">
        <f>SmtRes!X355</f>
        <v>-1853062777</v>
      </c>
      <c r="V139">
        <v>431606558</v>
      </c>
      <c r="W139">
        <v>-1085282044</v>
      </c>
    </row>
    <row r="140" spans="1:23" x14ac:dyDescent="0.2">
      <c r="A140">
        <f>Source!A95</f>
        <v>17</v>
      </c>
      <c r="C140">
        <v>3</v>
      </c>
      <c r="D140">
        <f>Source!BI95</f>
        <v>1</v>
      </c>
      <c r="E140">
        <f>Source!FS95</f>
        <v>0</v>
      </c>
      <c r="F140" t="str">
        <f>Source!F95</f>
        <v>23.7.02.02-0069</v>
      </c>
      <c r="G140" t="str">
        <f>Source!G95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H140" t="str">
        <f>Source!H95</f>
        <v>т</v>
      </c>
      <c r="I140">
        <f>Source!I95</f>
        <v>9.1</v>
      </c>
      <c r="J140">
        <v>1</v>
      </c>
      <c r="K140">
        <f>Source!AC95</f>
        <v>16814.38</v>
      </c>
      <c r="M140">
        <f>ROUND(K140*I140, 2)</f>
        <v>153010.85999999999</v>
      </c>
      <c r="N140">
        <f>Source!AC95*IF(Source!BC95&lt;&gt; 0, Source!BC95, 1)</f>
        <v>118877.66660000001</v>
      </c>
      <c r="O140">
        <f>ROUND(N140*I140, 2)</f>
        <v>1081786.77</v>
      </c>
      <c r="P140">
        <f>Source!AE95</f>
        <v>0</v>
      </c>
      <c r="R140">
        <f>ROUND(P140*I140, 2)</f>
        <v>0</v>
      </c>
      <c r="S140">
        <f>Source!AE95*IF(Source!BS95&lt;&gt; 0, Source!BS95, 1)</f>
        <v>0</v>
      </c>
      <c r="T140">
        <f>ROUND(S140*I140, 2)</f>
        <v>0</v>
      </c>
      <c r="U140">
        <f>Source!GF95</f>
        <v>460463380</v>
      </c>
      <c r="V140">
        <v>1354642966</v>
      </c>
      <c r="W140">
        <v>-2090202297</v>
      </c>
    </row>
    <row r="141" spans="1:23" x14ac:dyDescent="0.2">
      <c r="A141">
        <f>Source!A97</f>
        <v>17</v>
      </c>
      <c r="C141">
        <v>3</v>
      </c>
      <c r="D141">
        <v>0</v>
      </c>
      <c r="E141">
        <f>SmtRes!AV390</f>
        <v>0</v>
      </c>
      <c r="F141" t="str">
        <f>SmtRes!I390</f>
        <v>999-9950</v>
      </c>
      <c r="G141" t="str">
        <f>SmtRes!K390</f>
        <v>Вспомогательные ненормируемые материалы (2% от ОЗП)</v>
      </c>
      <c r="H141" t="str">
        <f>SmtRes!O390</f>
        <v>РУБ</v>
      </c>
      <c r="I141">
        <f>SmtRes!Y390*Source!I97</f>
        <v>14.8</v>
      </c>
      <c r="J141">
        <f>SmtRes!AO390</f>
        <v>1</v>
      </c>
      <c r="K141">
        <f>SmtRes!AE390</f>
        <v>1</v>
      </c>
      <c r="L141">
        <f>SmtRes!DB390</f>
        <v>14.8</v>
      </c>
      <c r="M141">
        <f>ROUND(ROUND(L141*Source!I97, 6)*1, 2)</f>
        <v>14.8</v>
      </c>
      <c r="N141">
        <f>SmtRes!AA390</f>
        <v>1</v>
      </c>
      <c r="O141">
        <f>ROUND(ROUND(L141*Source!I97, 6)*SmtRes!DA390, 2)</f>
        <v>14.8</v>
      </c>
      <c r="P141">
        <f>SmtRes!AG390</f>
        <v>0</v>
      </c>
      <c r="Q141">
        <f>SmtRes!DC390</f>
        <v>0</v>
      </c>
      <c r="R141">
        <f>ROUND(ROUND(Q141*Source!I97, 6)*1, 2)</f>
        <v>0</v>
      </c>
      <c r="S141">
        <f>SmtRes!AC390</f>
        <v>0</v>
      </c>
      <c r="T141">
        <f>ROUND(ROUND(Q141*Source!I97, 6)*SmtRes!AK390, 2)</f>
        <v>0</v>
      </c>
      <c r="U141">
        <f>SmtRes!X390</f>
        <v>-1731369543</v>
      </c>
      <c r="V141">
        <v>-1976923909</v>
      </c>
      <c r="W141">
        <v>-1976923909</v>
      </c>
    </row>
    <row r="142" spans="1:23" x14ac:dyDescent="0.2">
      <c r="A142">
        <f>Source!A97</f>
        <v>17</v>
      </c>
      <c r="C142">
        <v>3</v>
      </c>
      <c r="D142">
        <v>0</v>
      </c>
      <c r="E142">
        <f>SmtRes!AV389</f>
        <v>0</v>
      </c>
      <c r="F142" t="str">
        <f>SmtRes!I389</f>
        <v>01.7.11.07-0040</v>
      </c>
      <c r="G142" t="str">
        <f>SmtRes!K389</f>
        <v>Электроды диаметром 4 мм Э50А</v>
      </c>
      <c r="H142" t="str">
        <f>SmtRes!O389</f>
        <v>т</v>
      </c>
      <c r="I142">
        <f>SmtRes!Y389*Source!I97</f>
        <v>2.1900000000000001E-3</v>
      </c>
      <c r="J142">
        <f>SmtRes!AO389</f>
        <v>1</v>
      </c>
      <c r="K142">
        <f>SmtRes!AE389</f>
        <v>12824.48</v>
      </c>
      <c r="L142">
        <f>SmtRes!DB389</f>
        <v>28.09</v>
      </c>
      <c r="M142">
        <f>ROUND(ROUND(L142*Source!I97, 6)*1, 2)</f>
        <v>28.09</v>
      </c>
      <c r="N142">
        <f>SmtRes!AA389</f>
        <v>90669.07</v>
      </c>
      <c r="O142">
        <f>ROUND(ROUND(L142*Source!I97, 6)*SmtRes!DA389, 2)</f>
        <v>198.6</v>
      </c>
      <c r="P142">
        <f>SmtRes!AG389</f>
        <v>0</v>
      </c>
      <c r="Q142">
        <f>SmtRes!DC389</f>
        <v>0</v>
      </c>
      <c r="R142">
        <f>ROUND(ROUND(Q142*Source!I97, 6)*1, 2)</f>
        <v>0</v>
      </c>
      <c r="S142">
        <f>SmtRes!AC389</f>
        <v>0</v>
      </c>
      <c r="T142">
        <f>ROUND(ROUND(Q142*Source!I97, 6)*SmtRes!AK389, 2)</f>
        <v>0</v>
      </c>
      <c r="U142">
        <f>SmtRes!X389</f>
        <v>-1204589871</v>
      </c>
      <c r="V142">
        <v>-1187280466</v>
      </c>
      <c r="W142">
        <v>879903946</v>
      </c>
    </row>
    <row r="143" spans="1:23" x14ac:dyDescent="0.2">
      <c r="A143">
        <f>Source!A97</f>
        <v>17</v>
      </c>
      <c r="C143">
        <v>3</v>
      </c>
      <c r="D143">
        <v>0</v>
      </c>
      <c r="E143">
        <f>SmtRes!AV388</f>
        <v>0</v>
      </c>
      <c r="F143" t="str">
        <f>SmtRes!I388</f>
        <v>01.7.03.01-0006</v>
      </c>
      <c r="G143" t="str">
        <f>SmtRes!K388</f>
        <v>Вода химически очищенная</v>
      </c>
      <c r="H143" t="str">
        <f>SmtRes!O388</f>
        <v>м3</v>
      </c>
      <c r="I143">
        <f>SmtRes!Y388*Source!I97</f>
        <v>32</v>
      </c>
      <c r="J143">
        <f>SmtRes!AO388</f>
        <v>1</v>
      </c>
      <c r="K143">
        <f>SmtRes!AE388</f>
        <v>10.67</v>
      </c>
      <c r="L143">
        <f>SmtRes!DB388</f>
        <v>341.44</v>
      </c>
      <c r="M143">
        <f>ROUND(ROUND(L143*Source!I97, 6)*1, 2)</f>
        <v>341.44</v>
      </c>
      <c r="N143">
        <f>SmtRes!AA388</f>
        <v>75.44</v>
      </c>
      <c r="O143">
        <f>ROUND(ROUND(L143*Source!I97, 6)*SmtRes!DA388, 2)</f>
        <v>2413.98</v>
      </c>
      <c r="P143">
        <f>SmtRes!AG388</f>
        <v>0</v>
      </c>
      <c r="Q143">
        <f>SmtRes!DC388</f>
        <v>0</v>
      </c>
      <c r="R143">
        <f>ROUND(ROUND(Q143*Source!I97, 6)*1, 2)</f>
        <v>0</v>
      </c>
      <c r="S143">
        <f>SmtRes!AC388</f>
        <v>0</v>
      </c>
      <c r="T143">
        <f>ROUND(ROUND(Q143*Source!I97, 6)*SmtRes!AK388, 2)</f>
        <v>0</v>
      </c>
      <c r="U143">
        <f>SmtRes!X388</f>
        <v>1982624400</v>
      </c>
      <c r="V143">
        <v>1361103076</v>
      </c>
      <c r="W143">
        <v>1115815502</v>
      </c>
    </row>
    <row r="144" spans="1:23" x14ac:dyDescent="0.2">
      <c r="A144">
        <f>Source!A97</f>
        <v>17</v>
      </c>
      <c r="C144">
        <v>3</v>
      </c>
      <c r="D144">
        <v>0</v>
      </c>
      <c r="E144">
        <f>SmtRes!AV387</f>
        <v>0</v>
      </c>
      <c r="F144" t="str">
        <f>SmtRes!I387</f>
        <v>01.3.02.02-0002</v>
      </c>
      <c r="G144" t="str">
        <f>SmtRes!K387</f>
        <v>Аргон газообразный, сорт высший</v>
      </c>
      <c r="H144" t="str">
        <f>SmtRes!O387</f>
        <v>м3</v>
      </c>
      <c r="I144">
        <f>SmtRes!Y387*Source!I97</f>
        <v>0.28999999999999998</v>
      </c>
      <c r="J144">
        <f>SmtRes!AO387</f>
        <v>1</v>
      </c>
      <c r="K144">
        <f>SmtRes!AE387</f>
        <v>23.41</v>
      </c>
      <c r="L144">
        <f>SmtRes!DB387</f>
        <v>6.79</v>
      </c>
      <c r="M144">
        <f>ROUND(ROUND(L144*Source!I97, 6)*1, 2)</f>
        <v>6.79</v>
      </c>
      <c r="N144">
        <f>SmtRes!AA387</f>
        <v>165.51</v>
      </c>
      <c r="O144">
        <f>ROUND(ROUND(L144*Source!I97, 6)*SmtRes!DA387, 2)</f>
        <v>48.01</v>
      </c>
      <c r="P144">
        <f>SmtRes!AG387</f>
        <v>0</v>
      </c>
      <c r="Q144">
        <f>SmtRes!DC387</f>
        <v>0</v>
      </c>
      <c r="R144">
        <f>ROUND(ROUND(Q144*Source!I97, 6)*1, 2)</f>
        <v>0</v>
      </c>
      <c r="S144">
        <f>SmtRes!AC387</f>
        <v>0</v>
      </c>
      <c r="T144">
        <f>ROUND(ROUND(Q144*Source!I97, 6)*SmtRes!AK387, 2)</f>
        <v>0</v>
      </c>
      <c r="U144">
        <f>SmtRes!X387</f>
        <v>-1718793076</v>
      </c>
      <c r="V144">
        <v>331812596</v>
      </c>
      <c r="W144">
        <v>740543675</v>
      </c>
    </row>
    <row r="145" spans="1:23" x14ac:dyDescent="0.2">
      <c r="A145">
        <f>Source!A97</f>
        <v>17</v>
      </c>
      <c r="C145">
        <v>2</v>
      </c>
      <c r="D145">
        <v>0</v>
      </c>
      <c r="E145">
        <f>SmtRes!AV386</f>
        <v>0</v>
      </c>
      <c r="F145" t="str">
        <f>SmtRes!I386</f>
        <v>91.17.04-233</v>
      </c>
      <c r="G145" t="str">
        <f>SmtRes!K386</f>
        <v>Установки для сварки ручной дуговой (постоянного тока)</v>
      </c>
      <c r="H145" t="str">
        <f>SmtRes!O386</f>
        <v>маш.-ч</v>
      </c>
      <c r="I145">
        <f>SmtRes!Y386*Source!I97</f>
        <v>9.7799999999999994</v>
      </c>
      <c r="J145">
        <f>SmtRes!AO386</f>
        <v>1</v>
      </c>
      <c r="K145">
        <f>SmtRes!AF386</f>
        <v>8.68</v>
      </c>
      <c r="L145">
        <f>SmtRes!DB386</f>
        <v>84.89</v>
      </c>
      <c r="M145">
        <f>ROUND(ROUND(L145*Source!I97, 6)*1, 2)</f>
        <v>84.89</v>
      </c>
      <c r="N145">
        <f>SmtRes!AB386</f>
        <v>61.37</v>
      </c>
      <c r="O145">
        <f>ROUND(ROUND(L145*Source!I97, 6)*SmtRes!DA386, 2)</f>
        <v>600.16999999999996</v>
      </c>
      <c r="P145">
        <f>SmtRes!AG386</f>
        <v>0</v>
      </c>
      <c r="Q145">
        <f>SmtRes!DC386</f>
        <v>0</v>
      </c>
      <c r="R145">
        <f>ROUND(ROUND(Q145*Source!I97, 6)*1, 2)</f>
        <v>0</v>
      </c>
      <c r="S145">
        <f>SmtRes!AC386</f>
        <v>0</v>
      </c>
      <c r="T145">
        <f>ROUND(ROUND(Q145*Source!I97, 6)*SmtRes!AK386, 2)</f>
        <v>0</v>
      </c>
      <c r="U145">
        <f>SmtRes!X386</f>
        <v>-1277097320</v>
      </c>
      <c r="V145">
        <v>1526331246</v>
      </c>
      <c r="W145">
        <v>803811684</v>
      </c>
    </row>
    <row r="146" spans="1:23" x14ac:dyDescent="0.2">
      <c r="A146">
        <f>Source!A97</f>
        <v>17</v>
      </c>
      <c r="C146">
        <v>2</v>
      </c>
      <c r="D146">
        <v>0</v>
      </c>
      <c r="E146">
        <f>SmtRes!AV385</f>
        <v>0</v>
      </c>
      <c r="F146" t="str">
        <f>SmtRes!I385</f>
        <v>91.14.05-011</v>
      </c>
      <c r="G146" t="str">
        <f>SmtRes!K385</f>
        <v>Полуприцепы общего назначения, грузоподъемность 12 т</v>
      </c>
      <c r="H146" t="str">
        <f>SmtRes!O385</f>
        <v>маш.-ч</v>
      </c>
      <c r="I146">
        <f>SmtRes!Y385*Source!I97</f>
        <v>0.06</v>
      </c>
      <c r="J146">
        <f>SmtRes!AO385</f>
        <v>1</v>
      </c>
      <c r="K146">
        <f>SmtRes!AF385</f>
        <v>12</v>
      </c>
      <c r="L146">
        <f>SmtRes!DB385</f>
        <v>0.72</v>
      </c>
      <c r="M146">
        <f>ROUND(ROUND(L146*Source!I97, 6)*1, 2)</f>
        <v>0.72</v>
      </c>
      <c r="N146">
        <f>SmtRes!AB385</f>
        <v>84.84</v>
      </c>
      <c r="O146">
        <f>ROUND(ROUND(L146*Source!I97, 6)*SmtRes!DA385, 2)</f>
        <v>5.09</v>
      </c>
      <c r="P146">
        <f>SmtRes!AG385</f>
        <v>0</v>
      </c>
      <c r="Q146">
        <f>SmtRes!DC385</f>
        <v>0</v>
      </c>
      <c r="R146">
        <f>ROUND(ROUND(Q146*Source!I97, 6)*1, 2)</f>
        <v>0</v>
      </c>
      <c r="S146">
        <f>SmtRes!AC385</f>
        <v>0</v>
      </c>
      <c r="T146">
        <f>ROUND(ROUND(Q146*Source!I97, 6)*SmtRes!AK385, 2)</f>
        <v>0</v>
      </c>
      <c r="U146">
        <f>SmtRes!X385</f>
        <v>1232549298</v>
      </c>
      <c r="V146">
        <v>-242320133</v>
      </c>
      <c r="W146">
        <v>-530770072</v>
      </c>
    </row>
    <row r="147" spans="1:23" x14ac:dyDescent="0.2">
      <c r="A147">
        <f>Source!A97</f>
        <v>17</v>
      </c>
      <c r="C147">
        <v>2</v>
      </c>
      <c r="D147">
        <v>0</v>
      </c>
      <c r="E147">
        <f>SmtRes!AV384</f>
        <v>0</v>
      </c>
      <c r="F147" t="str">
        <f>SmtRes!I384</f>
        <v>91.14.04-001</v>
      </c>
      <c r="G147" t="str">
        <f>SmtRes!K384</f>
        <v>Тягачи седельные, грузоподъемность 12 т</v>
      </c>
      <c r="H147" t="str">
        <f>SmtRes!O384</f>
        <v>маш.-ч</v>
      </c>
      <c r="I147">
        <f>SmtRes!Y384*Source!I97</f>
        <v>0.06</v>
      </c>
      <c r="J147">
        <f>SmtRes!AO384</f>
        <v>1</v>
      </c>
      <c r="K147">
        <f>SmtRes!AF384</f>
        <v>127.86</v>
      </c>
      <c r="L147">
        <f>SmtRes!DB384</f>
        <v>7.67</v>
      </c>
      <c r="M147">
        <f>ROUND(ROUND(L147*Source!I97, 6)*1, 2)</f>
        <v>7.67</v>
      </c>
      <c r="N147">
        <f>SmtRes!AB384</f>
        <v>903.97</v>
      </c>
      <c r="O147">
        <f>ROUND(ROUND(L147*Source!I97, 6)*SmtRes!DA384, 2)</f>
        <v>54.23</v>
      </c>
      <c r="P147">
        <f>SmtRes!AG384</f>
        <v>11.84</v>
      </c>
      <c r="Q147">
        <f>SmtRes!DC384</f>
        <v>0.71</v>
      </c>
      <c r="R147">
        <f>ROUND(ROUND(Q147*Source!I97, 6)*1, 2)</f>
        <v>0.71</v>
      </c>
      <c r="S147">
        <f>SmtRes!AC384</f>
        <v>11.84</v>
      </c>
      <c r="T147">
        <f>ROUND(ROUND(Q147*Source!I97, 6)*SmtRes!AK384, 2)</f>
        <v>0.71</v>
      </c>
      <c r="U147">
        <f>SmtRes!X384</f>
        <v>-2019686133</v>
      </c>
      <c r="V147">
        <v>480082204</v>
      </c>
      <c r="W147">
        <v>1802518161</v>
      </c>
    </row>
    <row r="148" spans="1:23" x14ac:dyDescent="0.2">
      <c r="A148">
        <f>Source!A97</f>
        <v>17</v>
      </c>
      <c r="C148">
        <v>2</v>
      </c>
      <c r="D148">
        <v>0</v>
      </c>
      <c r="E148">
        <f>SmtRes!AV383</f>
        <v>0</v>
      </c>
      <c r="F148" t="str">
        <f>SmtRes!I383</f>
        <v>91.10.01-001</v>
      </c>
      <c r="G148" t="str">
        <f>SmtRes!K383</f>
        <v>Агрегаты наполнительно-опрессовочные до 70 м3/ч</v>
      </c>
      <c r="H148" t="str">
        <f>SmtRes!O383</f>
        <v>маш.-ч</v>
      </c>
      <c r="I148">
        <f>SmtRes!Y383*Source!I97</f>
        <v>9.4</v>
      </c>
      <c r="J148">
        <f>SmtRes!AO383</f>
        <v>1</v>
      </c>
      <c r="K148">
        <f>SmtRes!AF383</f>
        <v>134.31</v>
      </c>
      <c r="L148">
        <f>SmtRes!DB383</f>
        <v>1262.51</v>
      </c>
      <c r="M148">
        <f>ROUND(ROUND(L148*Source!I97, 6)*1, 2)</f>
        <v>1262.51</v>
      </c>
      <c r="N148">
        <f>SmtRes!AB383</f>
        <v>949.57</v>
      </c>
      <c r="O148">
        <f>ROUND(ROUND(L148*Source!I97, 6)*SmtRes!DA383, 2)</f>
        <v>8925.9500000000007</v>
      </c>
      <c r="P148">
        <f>SmtRes!AG383</f>
        <v>8.82</v>
      </c>
      <c r="Q148">
        <f>SmtRes!DC383</f>
        <v>82.91</v>
      </c>
      <c r="R148">
        <f>ROUND(ROUND(Q148*Source!I97, 6)*1, 2)</f>
        <v>82.91</v>
      </c>
      <c r="S148">
        <f>SmtRes!AC383</f>
        <v>8.82</v>
      </c>
      <c r="T148">
        <f>ROUND(ROUND(Q148*Source!I97, 6)*SmtRes!AK383, 2)</f>
        <v>82.91</v>
      </c>
      <c r="U148">
        <f>SmtRes!X383</f>
        <v>-1745769638</v>
      </c>
      <c r="V148">
        <v>-1946662931</v>
      </c>
      <c r="W148">
        <v>-1730624514</v>
      </c>
    </row>
    <row r="149" spans="1:23" x14ac:dyDescent="0.2">
      <c r="A149">
        <f>Source!A97</f>
        <v>17</v>
      </c>
      <c r="C149">
        <v>2</v>
      </c>
      <c r="D149">
        <v>0</v>
      </c>
      <c r="E149">
        <f>SmtRes!AV382</f>
        <v>0</v>
      </c>
      <c r="F149" t="str">
        <f>SmtRes!I382</f>
        <v>91.06.03-062</v>
      </c>
      <c r="G149" t="str">
        <f>SmtRes!K382</f>
        <v>Лебедки электрические тяговым усилием до 31,39 кН (3,2 т)</v>
      </c>
      <c r="H149" t="str">
        <f>SmtRes!O382</f>
        <v>маш.-ч</v>
      </c>
      <c r="I149">
        <f>SmtRes!Y382*Source!I97</f>
        <v>0.7</v>
      </c>
      <c r="J149">
        <f>SmtRes!AO382</f>
        <v>1</v>
      </c>
      <c r="K149">
        <f>SmtRes!AF382</f>
        <v>6.99</v>
      </c>
      <c r="L149">
        <f>SmtRes!DB382</f>
        <v>4.8899999999999997</v>
      </c>
      <c r="M149">
        <f>ROUND(ROUND(L149*Source!I97, 6)*1, 2)</f>
        <v>4.8899999999999997</v>
      </c>
      <c r="N149">
        <f>SmtRes!AB382</f>
        <v>49.42</v>
      </c>
      <c r="O149">
        <f>ROUND(ROUND(L149*Source!I97, 6)*SmtRes!DA382, 2)</f>
        <v>34.57</v>
      </c>
      <c r="P149">
        <f>SmtRes!AG382</f>
        <v>0</v>
      </c>
      <c r="Q149">
        <f>SmtRes!DC382</f>
        <v>0</v>
      </c>
      <c r="R149">
        <f>ROUND(ROUND(Q149*Source!I97, 6)*1, 2)</f>
        <v>0</v>
      </c>
      <c r="S149">
        <f>SmtRes!AC382</f>
        <v>0</v>
      </c>
      <c r="T149">
        <f>ROUND(ROUND(Q149*Source!I97, 6)*SmtRes!AK382, 2)</f>
        <v>0</v>
      </c>
      <c r="U149">
        <f>SmtRes!X382</f>
        <v>-1684488578</v>
      </c>
      <c r="V149">
        <v>-1513977457</v>
      </c>
      <c r="W149">
        <v>-718075602</v>
      </c>
    </row>
    <row r="150" spans="1:23" x14ac:dyDescent="0.2">
      <c r="A150">
        <f>Source!A97</f>
        <v>17</v>
      </c>
      <c r="C150">
        <v>2</v>
      </c>
      <c r="D150">
        <v>0</v>
      </c>
      <c r="E150">
        <f>SmtRes!AV381</f>
        <v>0</v>
      </c>
      <c r="F150" t="str">
        <f>SmtRes!I381</f>
        <v>91.05.05-014</v>
      </c>
      <c r="G150" t="str">
        <f>SmtRes!K381</f>
        <v>Краны на автомобильном ходу, грузоподъемность 10 т</v>
      </c>
      <c r="H150" t="str">
        <f>SmtRes!O381</f>
        <v>маш.-ч</v>
      </c>
      <c r="I150">
        <f>SmtRes!Y381*Source!I97</f>
        <v>7.0000000000000007E-2</v>
      </c>
      <c r="J150">
        <f>SmtRes!AO381</f>
        <v>1</v>
      </c>
      <c r="K150">
        <f>SmtRes!AF381</f>
        <v>112.77</v>
      </c>
      <c r="L150">
        <f>SmtRes!DB381</f>
        <v>7.89</v>
      </c>
      <c r="M150">
        <f>ROUND(ROUND(L150*Source!I97, 6)*1, 2)</f>
        <v>7.89</v>
      </c>
      <c r="N150">
        <f>SmtRes!AB381</f>
        <v>797.28</v>
      </c>
      <c r="O150">
        <f>ROUND(ROUND(L150*Source!I97, 6)*SmtRes!DA381, 2)</f>
        <v>55.78</v>
      </c>
      <c r="P150">
        <f>SmtRes!AG381</f>
        <v>11.84</v>
      </c>
      <c r="Q150">
        <f>SmtRes!DC381</f>
        <v>0.83</v>
      </c>
      <c r="R150">
        <f>ROUND(ROUND(Q150*Source!I97, 6)*1, 2)</f>
        <v>0.83</v>
      </c>
      <c r="S150">
        <f>SmtRes!AC381</f>
        <v>11.84</v>
      </c>
      <c r="T150">
        <f>ROUND(ROUND(Q150*Source!I97, 6)*SmtRes!AK381, 2)</f>
        <v>0.83</v>
      </c>
      <c r="U150">
        <f>SmtRes!X381</f>
        <v>903590057</v>
      </c>
      <c r="V150">
        <v>1764324061</v>
      </c>
      <c r="W150">
        <v>1427555303</v>
      </c>
    </row>
    <row r="151" spans="1:23" x14ac:dyDescent="0.2">
      <c r="A151">
        <f>Source!A97</f>
        <v>17</v>
      </c>
      <c r="C151">
        <v>1</v>
      </c>
      <c r="D151">
        <v>0</v>
      </c>
      <c r="E151">
        <f>SmtRes!AV379</f>
        <v>1</v>
      </c>
      <c r="F151" t="str">
        <f>SmtRes!I379</f>
        <v>1-100-42-82</v>
      </c>
      <c r="G151" t="str">
        <f>SmtRes!K379</f>
        <v>Рабочий среднего разряда 4.2</v>
      </c>
      <c r="H151" t="str">
        <f>SmtRes!O379</f>
        <v>чел.-ч.</v>
      </c>
      <c r="I151">
        <f>SmtRes!Y379*Source!I97</f>
        <v>83.6</v>
      </c>
      <c r="J151">
        <f>SmtRes!AO379</f>
        <v>1</v>
      </c>
      <c r="K151">
        <f>SmtRes!AH379</f>
        <v>8.85</v>
      </c>
      <c r="L151">
        <f>SmtRes!DB379</f>
        <v>739.86</v>
      </c>
      <c r="M151">
        <f>ROUND(ROUND(L151*Source!I97, 6)*1, 2)</f>
        <v>739.86</v>
      </c>
      <c r="N151">
        <f>SmtRes!AD379</f>
        <v>62.57</v>
      </c>
      <c r="O151">
        <f>ROUND(ROUND(L151*Source!I97, 6)*SmtRes!DA379, 2)</f>
        <v>5230.8100000000004</v>
      </c>
      <c r="P151">
        <f>SmtRes!AG379</f>
        <v>0</v>
      </c>
      <c r="Q151">
        <f>SmtRes!DC379</f>
        <v>0</v>
      </c>
      <c r="R151">
        <f>ROUND(ROUND(Q151*Source!I97, 6)*1, 2)</f>
        <v>0</v>
      </c>
      <c r="S151">
        <f>SmtRes!AC379</f>
        <v>0</v>
      </c>
      <c r="T151">
        <f>ROUND(ROUND(Q151*Source!I97, 6)*SmtRes!AK379, 2)</f>
        <v>0</v>
      </c>
      <c r="U151">
        <f>SmtRes!X379</f>
        <v>2034902790</v>
      </c>
      <c r="V151">
        <v>-1066995304</v>
      </c>
      <c r="W151">
        <v>-2139970972</v>
      </c>
    </row>
    <row r="152" spans="1:23" x14ac:dyDescent="0.2">
      <c r="A152">
        <f>Source!A99</f>
        <v>17</v>
      </c>
      <c r="C152">
        <v>3</v>
      </c>
      <c r="D152">
        <v>0</v>
      </c>
      <c r="E152">
        <f>SmtRes!AV408</f>
        <v>0</v>
      </c>
      <c r="F152" t="str">
        <f>SmtRes!I408</f>
        <v>999-9950</v>
      </c>
      <c r="G152" t="str">
        <f>SmtRes!K408</f>
        <v>Вспомогательные ненормируемые материалы (2% от ОЗП)</v>
      </c>
      <c r="H152" t="str">
        <f>SmtRes!O408</f>
        <v>РУБ</v>
      </c>
      <c r="I152">
        <f>SmtRes!Y408*Source!I99</f>
        <v>75.400000000000006</v>
      </c>
      <c r="J152">
        <f>SmtRes!AO408</f>
        <v>1</v>
      </c>
      <c r="K152">
        <f>SmtRes!AE408</f>
        <v>1</v>
      </c>
      <c r="L152">
        <f>SmtRes!DB408</f>
        <v>75.400000000000006</v>
      </c>
      <c r="M152">
        <f>ROUND(ROUND(L152*Source!I99, 6)*1, 2)</f>
        <v>75.400000000000006</v>
      </c>
      <c r="N152">
        <f>SmtRes!AA408</f>
        <v>1</v>
      </c>
      <c r="O152">
        <f>ROUND(ROUND(L152*Source!I99, 6)*SmtRes!DA408, 2)</f>
        <v>75.400000000000006</v>
      </c>
      <c r="P152">
        <f>SmtRes!AG408</f>
        <v>0</v>
      </c>
      <c r="Q152">
        <f>SmtRes!DC408</f>
        <v>0</v>
      </c>
      <c r="R152">
        <f>ROUND(ROUND(Q152*Source!I99, 6)*1, 2)</f>
        <v>0</v>
      </c>
      <c r="S152">
        <f>SmtRes!AC408</f>
        <v>0</v>
      </c>
      <c r="T152">
        <f>ROUND(ROUND(Q152*Source!I99, 6)*SmtRes!AK408, 2)</f>
        <v>0</v>
      </c>
      <c r="U152">
        <f>SmtRes!X408</f>
        <v>-1731369543</v>
      </c>
      <c r="V152">
        <v>-1976923909</v>
      </c>
      <c r="W152">
        <v>-1976923909</v>
      </c>
    </row>
    <row r="153" spans="1:23" x14ac:dyDescent="0.2">
      <c r="A153">
        <f>Source!A99</f>
        <v>17</v>
      </c>
      <c r="C153">
        <v>3</v>
      </c>
      <c r="D153">
        <v>0</v>
      </c>
      <c r="E153">
        <f>SmtRes!AV407</f>
        <v>0</v>
      </c>
      <c r="F153" t="str">
        <f>SmtRes!I407</f>
        <v>01.7.11.07-0040</v>
      </c>
      <c r="G153" t="str">
        <f>SmtRes!K407</f>
        <v>Электроды диаметром 4 мм Э50А</v>
      </c>
      <c r="H153" t="str">
        <f>SmtRes!O407</f>
        <v>т</v>
      </c>
      <c r="I153">
        <f>SmtRes!Y407*Source!I99</f>
        <v>2.9700000000000001E-2</v>
      </c>
      <c r="J153">
        <f>SmtRes!AO407</f>
        <v>1</v>
      </c>
      <c r="K153">
        <f>SmtRes!AE407</f>
        <v>12824.48</v>
      </c>
      <c r="L153">
        <f>SmtRes!DB407</f>
        <v>380.89</v>
      </c>
      <c r="M153">
        <f>ROUND(ROUND(L153*Source!I99, 6)*1, 2)</f>
        <v>380.89</v>
      </c>
      <c r="N153">
        <f>SmtRes!AA407</f>
        <v>90669.07</v>
      </c>
      <c r="O153">
        <f>ROUND(ROUND(L153*Source!I99, 6)*SmtRes!DA407, 2)</f>
        <v>2692.89</v>
      </c>
      <c r="P153">
        <f>SmtRes!AG407</f>
        <v>0</v>
      </c>
      <c r="Q153">
        <f>SmtRes!DC407</f>
        <v>0</v>
      </c>
      <c r="R153">
        <f>ROUND(ROUND(Q153*Source!I99, 6)*1, 2)</f>
        <v>0</v>
      </c>
      <c r="S153">
        <f>SmtRes!AC407</f>
        <v>0</v>
      </c>
      <c r="T153">
        <f>ROUND(ROUND(Q153*Source!I99, 6)*SmtRes!AK407, 2)</f>
        <v>0</v>
      </c>
      <c r="U153">
        <f>SmtRes!X407</f>
        <v>-1204589871</v>
      </c>
      <c r="V153">
        <v>-1187280466</v>
      </c>
      <c r="W153">
        <v>879903946</v>
      </c>
    </row>
    <row r="154" spans="1:23" x14ac:dyDescent="0.2">
      <c r="A154">
        <f>Source!A99</f>
        <v>17</v>
      </c>
      <c r="C154">
        <v>3</v>
      </c>
      <c r="D154">
        <v>0</v>
      </c>
      <c r="E154">
        <f>SmtRes!AV406</f>
        <v>0</v>
      </c>
      <c r="F154" t="str">
        <f>SmtRes!I406</f>
        <v>01.7.08.04-0003</v>
      </c>
      <c r="G154" t="str">
        <f>SmtRes!K406</f>
        <v>Мел природный молотый</v>
      </c>
      <c r="H154" t="str">
        <f>SmtRes!O406</f>
        <v>т</v>
      </c>
      <c r="I154">
        <f>SmtRes!Y406*Source!I99</f>
        <v>8.0000000000000002E-3</v>
      </c>
      <c r="J154">
        <f>SmtRes!AO406</f>
        <v>1</v>
      </c>
      <c r="K154">
        <f>SmtRes!AE406</f>
        <v>1926.41</v>
      </c>
      <c r="L154">
        <f>SmtRes!DB406</f>
        <v>15.41</v>
      </c>
      <c r="M154">
        <f>ROUND(ROUND(L154*Source!I99, 6)*1, 2)</f>
        <v>15.41</v>
      </c>
      <c r="N154">
        <f>SmtRes!AA406</f>
        <v>13619.72</v>
      </c>
      <c r="O154">
        <f>ROUND(ROUND(L154*Source!I99, 6)*SmtRes!DA406, 2)</f>
        <v>108.95</v>
      </c>
      <c r="P154">
        <f>SmtRes!AG406</f>
        <v>0</v>
      </c>
      <c r="Q154">
        <f>SmtRes!DC406</f>
        <v>0</v>
      </c>
      <c r="R154">
        <f>ROUND(ROUND(Q154*Source!I99, 6)*1, 2)</f>
        <v>0</v>
      </c>
      <c r="S154">
        <f>SmtRes!AC406</f>
        <v>0</v>
      </c>
      <c r="T154">
        <f>ROUND(ROUND(Q154*Source!I99, 6)*SmtRes!AK406, 2)</f>
        <v>0</v>
      </c>
      <c r="U154">
        <f>SmtRes!X406</f>
        <v>-1907798261</v>
      </c>
      <c r="V154">
        <v>1061129169</v>
      </c>
      <c r="W154">
        <v>1163350127</v>
      </c>
    </row>
    <row r="155" spans="1:23" x14ac:dyDescent="0.2">
      <c r="A155">
        <f>Source!A99</f>
        <v>17</v>
      </c>
      <c r="C155">
        <v>3</v>
      </c>
      <c r="D155">
        <v>0</v>
      </c>
      <c r="E155">
        <f>SmtRes!AV405</f>
        <v>0</v>
      </c>
      <c r="F155" t="str">
        <f>SmtRes!I405</f>
        <v>01.7.03.04-0001</v>
      </c>
      <c r="G155" t="str">
        <f>SmtRes!K405</f>
        <v>Электроэнергия</v>
      </c>
      <c r="H155" t="str">
        <f>SmtRes!O405</f>
        <v>КВТ-Ч</v>
      </c>
      <c r="I155">
        <f>SmtRes!Y405*Source!I99</f>
        <v>345</v>
      </c>
      <c r="J155">
        <f>SmtRes!AO405</f>
        <v>1</v>
      </c>
      <c r="K155">
        <f>SmtRes!AE405</f>
        <v>0.51</v>
      </c>
      <c r="L155">
        <f>SmtRes!DB405</f>
        <v>175.95</v>
      </c>
      <c r="M155">
        <f>ROUND(ROUND(L155*Source!I99, 6)*1, 2)</f>
        <v>175.95</v>
      </c>
      <c r="N155">
        <f>SmtRes!AA405</f>
        <v>3.61</v>
      </c>
      <c r="O155">
        <f>ROUND(ROUND(L155*Source!I99, 6)*SmtRes!DA405, 2)</f>
        <v>1243.97</v>
      </c>
      <c r="P155">
        <f>SmtRes!AG405</f>
        <v>0</v>
      </c>
      <c r="Q155">
        <f>SmtRes!DC405</f>
        <v>0</v>
      </c>
      <c r="R155">
        <f>ROUND(ROUND(Q155*Source!I99, 6)*1, 2)</f>
        <v>0</v>
      </c>
      <c r="S155">
        <f>SmtRes!AC405</f>
        <v>0</v>
      </c>
      <c r="T155">
        <f>ROUND(ROUND(Q155*Source!I99, 6)*SmtRes!AK405, 2)</f>
        <v>0</v>
      </c>
      <c r="U155">
        <f>SmtRes!X405</f>
        <v>-285286901</v>
      </c>
      <c r="V155">
        <v>1383665598</v>
      </c>
      <c r="W155">
        <v>1809970067</v>
      </c>
    </row>
    <row r="156" spans="1:23" x14ac:dyDescent="0.2">
      <c r="A156">
        <f>Source!A99</f>
        <v>17</v>
      </c>
      <c r="C156">
        <v>3</v>
      </c>
      <c r="D156">
        <v>0</v>
      </c>
      <c r="E156">
        <f>SmtRes!AV404</f>
        <v>0</v>
      </c>
      <c r="F156" t="str">
        <f>SmtRes!I404</f>
        <v>01.7.03.01-0006</v>
      </c>
      <c r="G156" t="str">
        <f>SmtRes!K404</f>
        <v>Вода химически очищенная</v>
      </c>
      <c r="H156" t="str">
        <f>SmtRes!O404</f>
        <v>м3</v>
      </c>
      <c r="I156">
        <f>SmtRes!Y404*Source!I99</f>
        <v>0.69</v>
      </c>
      <c r="J156">
        <f>SmtRes!AO404</f>
        <v>1</v>
      </c>
      <c r="K156">
        <f>SmtRes!AE404</f>
        <v>10.67</v>
      </c>
      <c r="L156">
        <f>SmtRes!DB404</f>
        <v>7.36</v>
      </c>
      <c r="M156">
        <f>ROUND(ROUND(L156*Source!I99, 6)*1, 2)</f>
        <v>7.36</v>
      </c>
      <c r="N156">
        <f>SmtRes!AA404</f>
        <v>75.44</v>
      </c>
      <c r="O156">
        <f>ROUND(ROUND(L156*Source!I99, 6)*SmtRes!DA404, 2)</f>
        <v>52.04</v>
      </c>
      <c r="P156">
        <f>SmtRes!AG404</f>
        <v>0</v>
      </c>
      <c r="Q156">
        <f>SmtRes!DC404</f>
        <v>0</v>
      </c>
      <c r="R156">
        <f>ROUND(ROUND(Q156*Source!I99, 6)*1, 2)</f>
        <v>0</v>
      </c>
      <c r="S156">
        <f>SmtRes!AC404</f>
        <v>0</v>
      </c>
      <c r="T156">
        <f>ROUND(ROUND(Q156*Source!I99, 6)*SmtRes!AK404, 2)</f>
        <v>0</v>
      </c>
      <c r="U156">
        <f>SmtRes!X404</f>
        <v>1982624400</v>
      </c>
      <c r="V156">
        <v>1361103076</v>
      </c>
      <c r="W156">
        <v>1115815502</v>
      </c>
    </row>
    <row r="157" spans="1:23" x14ac:dyDescent="0.2">
      <c r="A157">
        <f>Source!A99</f>
        <v>17</v>
      </c>
      <c r="C157">
        <v>3</v>
      </c>
      <c r="D157">
        <v>0</v>
      </c>
      <c r="E157">
        <f>SmtRes!AV403</f>
        <v>0</v>
      </c>
      <c r="F157" t="str">
        <f>SmtRes!I403</f>
        <v>01.3.02.09-0022</v>
      </c>
      <c r="G157" t="str">
        <f>SmtRes!K403</f>
        <v>Пропан-бутан, смесь техническая</v>
      </c>
      <c r="H157" t="str">
        <f>SmtRes!O403</f>
        <v>кг</v>
      </c>
      <c r="I157">
        <f>SmtRes!Y403*Source!I99</f>
        <v>5.16</v>
      </c>
      <c r="J157">
        <f>SmtRes!AO403</f>
        <v>1</v>
      </c>
      <c r="K157">
        <f>SmtRes!AE403</f>
        <v>4.47</v>
      </c>
      <c r="L157">
        <f>SmtRes!DB403</f>
        <v>23.07</v>
      </c>
      <c r="M157">
        <f>ROUND(ROUND(L157*Source!I99, 6)*1, 2)</f>
        <v>23.07</v>
      </c>
      <c r="N157">
        <f>SmtRes!AA403</f>
        <v>31.6</v>
      </c>
      <c r="O157">
        <f>ROUND(ROUND(L157*Source!I99, 6)*SmtRes!DA403, 2)</f>
        <v>163.1</v>
      </c>
      <c r="P157">
        <f>SmtRes!AG403</f>
        <v>0</v>
      </c>
      <c r="Q157">
        <f>SmtRes!DC403</f>
        <v>0</v>
      </c>
      <c r="R157">
        <f>ROUND(ROUND(Q157*Source!I99, 6)*1, 2)</f>
        <v>0</v>
      </c>
      <c r="S157">
        <f>SmtRes!AC403</f>
        <v>0</v>
      </c>
      <c r="T157">
        <f>ROUND(ROUND(Q157*Source!I99, 6)*SmtRes!AK403, 2)</f>
        <v>0</v>
      </c>
      <c r="U157">
        <f>SmtRes!X403</f>
        <v>-1411127917</v>
      </c>
      <c r="V157">
        <v>-1635374561</v>
      </c>
      <c r="W157">
        <v>-491550134</v>
      </c>
    </row>
    <row r="158" spans="1:23" x14ac:dyDescent="0.2">
      <c r="A158">
        <f>Source!A99</f>
        <v>17</v>
      </c>
      <c r="C158">
        <v>3</v>
      </c>
      <c r="D158">
        <v>0</v>
      </c>
      <c r="E158">
        <f>SmtRes!AV402</f>
        <v>0</v>
      </c>
      <c r="F158" t="str">
        <f>SmtRes!I402</f>
        <v>01.3.02.08-0001</v>
      </c>
      <c r="G158" t="str">
        <f>SmtRes!K402</f>
        <v>Кислород технический газообразный</v>
      </c>
      <c r="H158" t="str">
        <f>SmtRes!O402</f>
        <v>м3</v>
      </c>
      <c r="I158">
        <f>SmtRes!Y402*Source!I99</f>
        <v>17.5</v>
      </c>
      <c r="J158">
        <f>SmtRes!AO402</f>
        <v>1</v>
      </c>
      <c r="K158">
        <f>SmtRes!AE402</f>
        <v>8.7899999999999991</v>
      </c>
      <c r="L158">
        <f>SmtRes!DB402</f>
        <v>153.83000000000001</v>
      </c>
      <c r="M158">
        <f>ROUND(ROUND(L158*Source!I99, 6)*1, 2)</f>
        <v>153.83000000000001</v>
      </c>
      <c r="N158">
        <f>SmtRes!AA402</f>
        <v>62.15</v>
      </c>
      <c r="O158">
        <f>ROUND(ROUND(L158*Source!I99, 6)*SmtRes!DA402, 2)</f>
        <v>1087.58</v>
      </c>
      <c r="P158">
        <f>SmtRes!AG402</f>
        <v>0</v>
      </c>
      <c r="Q158">
        <f>SmtRes!DC402</f>
        <v>0</v>
      </c>
      <c r="R158">
        <f>ROUND(ROUND(Q158*Source!I99, 6)*1, 2)</f>
        <v>0</v>
      </c>
      <c r="S158">
        <f>SmtRes!AC402</f>
        <v>0</v>
      </c>
      <c r="T158">
        <f>ROUND(ROUND(Q158*Source!I99, 6)*SmtRes!AK402, 2)</f>
        <v>0</v>
      </c>
      <c r="U158">
        <f>SmtRes!X402</f>
        <v>1597319531</v>
      </c>
      <c r="V158">
        <v>-1753273772</v>
      </c>
      <c r="W158">
        <v>1065130301</v>
      </c>
    </row>
    <row r="159" spans="1:23" x14ac:dyDescent="0.2">
      <c r="A159">
        <f>Source!A99</f>
        <v>17</v>
      </c>
      <c r="C159">
        <v>2</v>
      </c>
      <c r="D159">
        <v>0</v>
      </c>
      <c r="E159">
        <f>SmtRes!AV401</f>
        <v>0</v>
      </c>
      <c r="F159" t="str">
        <f>SmtRes!I401</f>
        <v>91.17.04-233</v>
      </c>
      <c r="G159" t="str">
        <f>SmtRes!K401</f>
        <v>Установки для сварки ручной дуговой (постоянного тока)</v>
      </c>
      <c r="H159" t="str">
        <f>SmtRes!O401</f>
        <v>маш.-ч</v>
      </c>
      <c r="I159">
        <f>SmtRes!Y401*Source!I99</f>
        <v>19.3</v>
      </c>
      <c r="J159">
        <f>SmtRes!AO401</f>
        <v>1</v>
      </c>
      <c r="K159">
        <f>SmtRes!AF401</f>
        <v>8.68</v>
      </c>
      <c r="L159">
        <f>SmtRes!DB401</f>
        <v>167.52</v>
      </c>
      <c r="M159">
        <f>ROUND(ROUND(L159*Source!I99, 6)*1, 2)</f>
        <v>167.52</v>
      </c>
      <c r="N159">
        <f>SmtRes!AB401</f>
        <v>61.37</v>
      </c>
      <c r="O159">
        <f>ROUND(ROUND(L159*Source!I99, 6)*SmtRes!DA401, 2)</f>
        <v>1184.3699999999999</v>
      </c>
      <c r="P159">
        <f>SmtRes!AG401</f>
        <v>0</v>
      </c>
      <c r="Q159">
        <f>SmtRes!DC401</f>
        <v>0</v>
      </c>
      <c r="R159">
        <f>ROUND(ROUND(Q159*Source!I99, 6)*1, 2)</f>
        <v>0</v>
      </c>
      <c r="S159">
        <f>SmtRes!AC401</f>
        <v>0</v>
      </c>
      <c r="T159">
        <f>ROUND(ROUND(Q159*Source!I99, 6)*SmtRes!AK401, 2)</f>
        <v>0</v>
      </c>
      <c r="U159">
        <f>SmtRes!X401</f>
        <v>-1277097320</v>
      </c>
      <c r="V159">
        <v>1526331246</v>
      </c>
      <c r="W159">
        <v>803811684</v>
      </c>
    </row>
    <row r="160" spans="1:23" x14ac:dyDescent="0.2">
      <c r="A160">
        <f>Source!A99</f>
        <v>17</v>
      </c>
      <c r="C160">
        <v>1</v>
      </c>
      <c r="D160">
        <v>0</v>
      </c>
      <c r="E160">
        <f>SmtRes!AV400</f>
        <v>1</v>
      </c>
      <c r="F160" t="str">
        <f>SmtRes!I400</f>
        <v>1-100-42-82</v>
      </c>
      <c r="G160" t="str">
        <f>SmtRes!K400</f>
        <v>Рабочий среднего разряда 4.2</v>
      </c>
      <c r="H160" t="str">
        <f>SmtRes!O400</f>
        <v>чел.-ч.</v>
      </c>
      <c r="I160">
        <f>SmtRes!Y400*Source!I99</f>
        <v>426</v>
      </c>
      <c r="J160">
        <f>SmtRes!AO400</f>
        <v>1</v>
      </c>
      <c r="K160">
        <f>SmtRes!AH400</f>
        <v>8.85</v>
      </c>
      <c r="L160">
        <f>SmtRes!DB400</f>
        <v>3770.1</v>
      </c>
      <c r="M160">
        <f>ROUND(ROUND(L160*Source!I99, 6)*1, 2)</f>
        <v>3770.1</v>
      </c>
      <c r="N160">
        <f>SmtRes!AD400</f>
        <v>62.57</v>
      </c>
      <c r="O160">
        <f>ROUND(ROUND(L160*Source!I99, 6)*SmtRes!DA400, 2)</f>
        <v>26654.61</v>
      </c>
      <c r="P160">
        <f>SmtRes!AG400</f>
        <v>0</v>
      </c>
      <c r="Q160">
        <f>SmtRes!DC400</f>
        <v>0</v>
      </c>
      <c r="R160">
        <f>ROUND(ROUND(Q160*Source!I99, 6)*1, 2)</f>
        <v>0</v>
      </c>
      <c r="S160">
        <f>SmtRes!AC400</f>
        <v>0</v>
      </c>
      <c r="T160">
        <f>ROUND(ROUND(Q160*Source!I99, 6)*SmtRes!AK400, 2)</f>
        <v>0</v>
      </c>
      <c r="U160">
        <f>SmtRes!X400</f>
        <v>2034902790</v>
      </c>
      <c r="V160">
        <v>-1066995304</v>
      </c>
      <c r="W160">
        <v>-2139970972</v>
      </c>
    </row>
    <row r="161" spans="1:23" x14ac:dyDescent="0.2">
      <c r="A161">
        <f>Source!A130</f>
        <v>4</v>
      </c>
      <c r="B161">
        <v>130</v>
      </c>
      <c r="G161" t="str">
        <f>Source!G130</f>
        <v>Обмуровочные работы</v>
      </c>
    </row>
    <row r="162" spans="1:23" x14ac:dyDescent="0.2">
      <c r="A162">
        <f>Source!A135</f>
        <v>17</v>
      </c>
      <c r="C162">
        <v>3</v>
      </c>
      <c r="D162">
        <v>0</v>
      </c>
      <c r="E162">
        <f>SmtRes!AV432</f>
        <v>0</v>
      </c>
      <c r="F162" t="str">
        <f>SmtRes!I432</f>
        <v>17.4.03.01-0008</v>
      </c>
      <c r="G162" t="str">
        <f>SmtRes!K432</f>
        <v>Мертели огнеупорные алюмосиликатные марки МШ-28</v>
      </c>
      <c r="H162" t="str">
        <f>SmtRes!O432</f>
        <v>т</v>
      </c>
      <c r="I162">
        <f>SmtRes!Y432*Source!I135</f>
        <v>1.3720000000000003</v>
      </c>
      <c r="J162">
        <f>SmtRes!AO432</f>
        <v>1</v>
      </c>
      <c r="K162">
        <f>SmtRes!AE432</f>
        <v>736.29</v>
      </c>
      <c r="L162">
        <f>SmtRes!DB432</f>
        <v>103.08</v>
      </c>
      <c r="M162">
        <f>ROUND(ROUND(L162*Source!I135, 6)*1, 2)</f>
        <v>1010.18</v>
      </c>
      <c r="N162">
        <f>SmtRes!AA432</f>
        <v>5205.57</v>
      </c>
      <c r="O162">
        <f>ROUND(ROUND(L162*Source!I135, 6)*SmtRes!DA432, 2)</f>
        <v>7142</v>
      </c>
      <c r="P162">
        <f>SmtRes!AG432</f>
        <v>0</v>
      </c>
      <c r="Q162">
        <f>SmtRes!DC432</f>
        <v>0</v>
      </c>
      <c r="R162">
        <f>ROUND(ROUND(Q162*Source!I135, 6)*1, 2)</f>
        <v>0</v>
      </c>
      <c r="S162">
        <f>SmtRes!AC432</f>
        <v>0</v>
      </c>
      <c r="T162">
        <f>ROUND(ROUND(Q162*Source!I135, 6)*SmtRes!AK432, 2)</f>
        <v>0</v>
      </c>
      <c r="U162">
        <f>SmtRes!X432</f>
        <v>-468305079</v>
      </c>
      <c r="V162">
        <v>1334763919</v>
      </c>
      <c r="W162">
        <v>1399370909</v>
      </c>
    </row>
    <row r="163" spans="1:23" x14ac:dyDescent="0.2">
      <c r="A163">
        <f>Source!A135</f>
        <v>17</v>
      </c>
      <c r="C163">
        <v>3</v>
      </c>
      <c r="D163">
        <v>0</v>
      </c>
      <c r="E163">
        <f>SmtRes!AV431</f>
        <v>0</v>
      </c>
      <c r="F163" t="str">
        <f>SmtRes!I431</f>
        <v>01.7.03.01-0001</v>
      </c>
      <c r="G163" t="str">
        <f>SmtRes!K431</f>
        <v>Вода</v>
      </c>
      <c r="H163" t="str">
        <f>SmtRes!O431</f>
        <v>м3</v>
      </c>
      <c r="I163">
        <f>SmtRes!Y431*Source!I135</f>
        <v>0.4214</v>
      </c>
      <c r="J163">
        <f>SmtRes!AO431</f>
        <v>1</v>
      </c>
      <c r="K163">
        <f>SmtRes!AE431</f>
        <v>2.44</v>
      </c>
      <c r="L163">
        <f>SmtRes!DB431</f>
        <v>0.1</v>
      </c>
      <c r="M163">
        <f>ROUND(ROUND(L163*Source!I135, 6)*1, 2)</f>
        <v>0.98</v>
      </c>
      <c r="N163">
        <f>SmtRes!AA431</f>
        <v>17.25</v>
      </c>
      <c r="O163">
        <f>ROUND(ROUND(L163*Source!I135, 6)*SmtRes!DA431, 2)</f>
        <v>6.93</v>
      </c>
      <c r="P163">
        <f>SmtRes!AG431</f>
        <v>0</v>
      </c>
      <c r="Q163">
        <f>SmtRes!DC431</f>
        <v>0</v>
      </c>
      <c r="R163">
        <f>ROUND(ROUND(Q163*Source!I135, 6)*1, 2)</f>
        <v>0</v>
      </c>
      <c r="S163">
        <f>SmtRes!AC431</f>
        <v>0</v>
      </c>
      <c r="T163">
        <f>ROUND(ROUND(Q163*Source!I135, 6)*SmtRes!AK431, 2)</f>
        <v>0</v>
      </c>
      <c r="U163">
        <f>SmtRes!X431</f>
        <v>82350058</v>
      </c>
      <c r="V163">
        <v>-1564336641</v>
      </c>
      <c r="W163">
        <v>768014654</v>
      </c>
    </row>
    <row r="164" spans="1:23" x14ac:dyDescent="0.2">
      <c r="A164">
        <f>Source!A135</f>
        <v>17</v>
      </c>
      <c r="C164">
        <v>2</v>
      </c>
      <c r="D164">
        <v>0</v>
      </c>
      <c r="E164">
        <f>SmtRes!AV430</f>
        <v>0</v>
      </c>
      <c r="F164" t="str">
        <f>SmtRes!I430</f>
        <v>91.21.19-024</v>
      </c>
      <c r="G164" t="str">
        <f>SmtRes!K430</f>
        <v>Станок для резки керамики</v>
      </c>
      <c r="H164" t="str">
        <f>SmtRes!O430</f>
        <v>маш.-ч</v>
      </c>
      <c r="I164">
        <f>SmtRes!Y430*Source!I135</f>
        <v>0.58799999999999997</v>
      </c>
      <c r="J164">
        <f>SmtRes!AO430</f>
        <v>1</v>
      </c>
      <c r="K164">
        <f>SmtRes!AF430</f>
        <v>18.46</v>
      </c>
      <c r="L164">
        <f>SmtRes!DB430</f>
        <v>1.1100000000000001</v>
      </c>
      <c r="M164">
        <f>ROUND(ROUND(L164*Source!I135, 6)*1, 2)</f>
        <v>10.88</v>
      </c>
      <c r="N164">
        <f>SmtRes!AB430</f>
        <v>130.51</v>
      </c>
      <c r="O164">
        <f>ROUND(ROUND(L164*Source!I135, 6)*SmtRes!DA430, 2)</f>
        <v>76.91</v>
      </c>
      <c r="P164">
        <f>SmtRes!AG430</f>
        <v>11.84</v>
      </c>
      <c r="Q164">
        <f>SmtRes!DC430</f>
        <v>0.71</v>
      </c>
      <c r="R164">
        <f>ROUND(ROUND(Q164*Source!I135, 6)*1, 2)</f>
        <v>6.96</v>
      </c>
      <c r="S164">
        <f>SmtRes!AC430</f>
        <v>11.84</v>
      </c>
      <c r="T164">
        <f>ROUND(ROUND(Q164*Source!I135, 6)*SmtRes!AK430, 2)</f>
        <v>6.96</v>
      </c>
      <c r="U164">
        <f>SmtRes!X430</f>
        <v>102642092</v>
      </c>
      <c r="V164">
        <v>-667807544</v>
      </c>
      <c r="W164">
        <v>1119678232</v>
      </c>
    </row>
    <row r="165" spans="1:23" x14ac:dyDescent="0.2">
      <c r="A165">
        <f>Source!A135</f>
        <v>17</v>
      </c>
      <c r="C165">
        <v>2</v>
      </c>
      <c r="D165">
        <v>0</v>
      </c>
      <c r="E165">
        <f>SmtRes!AV429</f>
        <v>0</v>
      </c>
      <c r="F165" t="str">
        <f>SmtRes!I429</f>
        <v>91.14.02-003</v>
      </c>
      <c r="G165" t="str">
        <f>SmtRes!K429</f>
        <v>Автомобили бортовые, грузоподъемность до 10 т</v>
      </c>
      <c r="H165" t="str">
        <f>SmtRes!O429</f>
        <v>маш.-ч</v>
      </c>
      <c r="I165">
        <f>SmtRes!Y429*Source!I135</f>
        <v>21.364000000000004</v>
      </c>
      <c r="J165">
        <f>SmtRes!AO429</f>
        <v>1</v>
      </c>
      <c r="K165">
        <f>SmtRes!AF429</f>
        <v>102.48</v>
      </c>
      <c r="L165">
        <f>SmtRes!DB429</f>
        <v>223.41</v>
      </c>
      <c r="M165">
        <f>ROUND(ROUND(L165*Source!I135, 6)*1, 2)</f>
        <v>2189.42</v>
      </c>
      <c r="N165">
        <f>SmtRes!AB429</f>
        <v>724.53</v>
      </c>
      <c r="O165">
        <f>ROUND(ROUND(L165*Source!I135, 6)*SmtRes!DA429, 2)</f>
        <v>15479.19</v>
      </c>
      <c r="P165">
        <f>SmtRes!AG429</f>
        <v>11.84</v>
      </c>
      <c r="Q165">
        <f>SmtRes!DC429</f>
        <v>25.81</v>
      </c>
      <c r="R165">
        <f>ROUND(ROUND(Q165*Source!I135, 6)*1, 2)</f>
        <v>252.94</v>
      </c>
      <c r="S165">
        <f>SmtRes!AC429</f>
        <v>11.84</v>
      </c>
      <c r="T165">
        <f>ROUND(ROUND(Q165*Source!I135, 6)*SmtRes!AK429, 2)</f>
        <v>252.94</v>
      </c>
      <c r="U165">
        <f>SmtRes!X429</f>
        <v>1820267133</v>
      </c>
      <c r="V165">
        <v>650552258</v>
      </c>
      <c r="W165">
        <v>570270890</v>
      </c>
    </row>
    <row r="166" spans="1:23" x14ac:dyDescent="0.2">
      <c r="A166">
        <f>Source!A135</f>
        <v>17</v>
      </c>
      <c r="C166">
        <v>2</v>
      </c>
      <c r="D166">
        <v>0</v>
      </c>
      <c r="E166">
        <f>SmtRes!AV428</f>
        <v>0</v>
      </c>
      <c r="F166" t="str">
        <f>SmtRes!I428</f>
        <v>91.07.08-021</v>
      </c>
      <c r="G166" t="str">
        <f>SmtRes!K428</f>
        <v>Растворосмесители для приготовления водоцементных и других растворов 350 л</v>
      </c>
      <c r="H166" t="str">
        <f>SmtRes!O428</f>
        <v>маш.-ч</v>
      </c>
      <c r="I166">
        <f>SmtRes!Y428*Source!I135</f>
        <v>2.2540000000000004</v>
      </c>
      <c r="J166">
        <f>SmtRes!AO428</f>
        <v>1</v>
      </c>
      <c r="K166">
        <f>SmtRes!AF428</f>
        <v>4.1100000000000003</v>
      </c>
      <c r="L166">
        <f>SmtRes!DB428</f>
        <v>0.95</v>
      </c>
      <c r="M166">
        <f>ROUND(ROUND(L166*Source!I135, 6)*1, 2)</f>
        <v>9.31</v>
      </c>
      <c r="N166">
        <f>SmtRes!AB428</f>
        <v>29.06</v>
      </c>
      <c r="O166">
        <f>ROUND(ROUND(L166*Source!I135, 6)*SmtRes!DA428, 2)</f>
        <v>65.819999999999993</v>
      </c>
      <c r="P166">
        <f>SmtRes!AG428</f>
        <v>0</v>
      </c>
      <c r="Q166">
        <f>SmtRes!DC428</f>
        <v>0</v>
      </c>
      <c r="R166">
        <f>ROUND(ROUND(Q166*Source!I135, 6)*1, 2)</f>
        <v>0</v>
      </c>
      <c r="S166">
        <f>SmtRes!AC428</f>
        <v>0</v>
      </c>
      <c r="T166">
        <f>ROUND(ROUND(Q166*Source!I135, 6)*SmtRes!AK428, 2)</f>
        <v>0</v>
      </c>
      <c r="U166">
        <f>SmtRes!X428</f>
        <v>-566827484</v>
      </c>
      <c r="V166">
        <v>1625709684</v>
      </c>
      <c r="W166">
        <v>-1345160702</v>
      </c>
    </row>
    <row r="167" spans="1:23" x14ac:dyDescent="0.2">
      <c r="A167">
        <f>Source!A135</f>
        <v>17</v>
      </c>
      <c r="C167">
        <v>2</v>
      </c>
      <c r="D167">
        <v>0</v>
      </c>
      <c r="E167">
        <f>SmtRes!AV427</f>
        <v>0</v>
      </c>
      <c r="F167" t="str">
        <f>SmtRes!I427</f>
        <v>91.06.08-003</v>
      </c>
      <c r="G167" t="str">
        <f>SmtRes!K427</f>
        <v>Тельферы электрические 2 т</v>
      </c>
      <c r="H167" t="str">
        <f>SmtRes!O427</f>
        <v>маш.-ч</v>
      </c>
      <c r="I167">
        <f>SmtRes!Y427*Source!I135</f>
        <v>0.19600000000000001</v>
      </c>
      <c r="J167">
        <f>SmtRes!AO427</f>
        <v>1</v>
      </c>
      <c r="K167">
        <f>SmtRes!AF427</f>
        <v>5</v>
      </c>
      <c r="L167">
        <f>SmtRes!DB427</f>
        <v>0.1</v>
      </c>
      <c r="M167">
        <f>ROUND(ROUND(L167*Source!I135, 6)*1, 2)</f>
        <v>0.98</v>
      </c>
      <c r="N167">
        <f>SmtRes!AB427</f>
        <v>35.35</v>
      </c>
      <c r="O167">
        <f>ROUND(ROUND(L167*Source!I135, 6)*SmtRes!DA427, 2)</f>
        <v>6.93</v>
      </c>
      <c r="P167">
        <f>SmtRes!AG427</f>
        <v>0</v>
      </c>
      <c r="Q167">
        <f>SmtRes!DC427</f>
        <v>0</v>
      </c>
      <c r="R167">
        <f>ROUND(ROUND(Q167*Source!I135, 6)*1, 2)</f>
        <v>0</v>
      </c>
      <c r="S167">
        <f>SmtRes!AC427</f>
        <v>0</v>
      </c>
      <c r="T167">
        <f>ROUND(ROUND(Q167*Source!I135, 6)*SmtRes!AK427, 2)</f>
        <v>0</v>
      </c>
      <c r="U167">
        <f>SmtRes!X427</f>
        <v>-186926218</v>
      </c>
      <c r="V167">
        <v>1373089189</v>
      </c>
      <c r="W167">
        <v>-2088883962</v>
      </c>
    </row>
    <row r="168" spans="1:23" x14ac:dyDescent="0.2">
      <c r="A168">
        <f>Source!A135</f>
        <v>17</v>
      </c>
      <c r="C168">
        <v>2</v>
      </c>
      <c r="D168">
        <v>0</v>
      </c>
      <c r="E168">
        <f>SmtRes!AV426</f>
        <v>0</v>
      </c>
      <c r="F168" t="str">
        <f>SmtRes!I426</f>
        <v>91.06.06-031</v>
      </c>
      <c r="G168" t="str">
        <f>SmtRes!K426</f>
        <v>Подъемник двухстоечный грузовой, грузоподъемность до 2 т, высота до 60 м</v>
      </c>
      <c r="H168" t="str">
        <f>SmtRes!O426</f>
        <v>маш.-ч</v>
      </c>
      <c r="I168">
        <f>SmtRes!Y426*Source!I135</f>
        <v>2.94</v>
      </c>
      <c r="J168">
        <f>SmtRes!AO426</f>
        <v>1</v>
      </c>
      <c r="K168">
        <f>SmtRes!AF426</f>
        <v>91.79</v>
      </c>
      <c r="L168">
        <f>SmtRes!DB426</f>
        <v>27.54</v>
      </c>
      <c r="M168">
        <f>ROUND(ROUND(L168*Source!I135, 6)*1, 2)</f>
        <v>269.89</v>
      </c>
      <c r="N168">
        <f>SmtRes!AB426</f>
        <v>648.96</v>
      </c>
      <c r="O168">
        <f>ROUND(ROUND(L168*Source!I135, 6)*SmtRes!DA426, 2)</f>
        <v>1908.14</v>
      </c>
      <c r="P168">
        <f>SmtRes!AG426</f>
        <v>11.84</v>
      </c>
      <c r="Q168">
        <f>SmtRes!DC426</f>
        <v>3.55</v>
      </c>
      <c r="R168">
        <f>ROUND(ROUND(Q168*Source!I135, 6)*1, 2)</f>
        <v>34.79</v>
      </c>
      <c r="S168">
        <f>SmtRes!AC426</f>
        <v>11.84</v>
      </c>
      <c r="T168">
        <f>ROUND(ROUND(Q168*Source!I135, 6)*SmtRes!AK426, 2)</f>
        <v>34.79</v>
      </c>
      <c r="U168">
        <f>SmtRes!X426</f>
        <v>-271470403</v>
      </c>
      <c r="V168">
        <v>-2059216471</v>
      </c>
      <c r="W168">
        <v>1149866621</v>
      </c>
    </row>
    <row r="169" spans="1:23" x14ac:dyDescent="0.2">
      <c r="A169">
        <f>Source!A135</f>
        <v>17</v>
      </c>
      <c r="C169">
        <v>2</v>
      </c>
      <c r="D169">
        <v>0</v>
      </c>
      <c r="E169">
        <f>SmtRes!AV425</f>
        <v>0</v>
      </c>
      <c r="F169" t="str">
        <f>SmtRes!I425</f>
        <v>91.06.05-011</v>
      </c>
      <c r="G169" t="str">
        <f>SmtRes!K425</f>
        <v>Погрузчик, грузоподъемность 5 т</v>
      </c>
      <c r="H169" t="str">
        <f>SmtRes!O425</f>
        <v>маш.-ч</v>
      </c>
      <c r="I169">
        <f>SmtRes!Y425*Source!I135</f>
        <v>2.0580000000000003</v>
      </c>
      <c r="J169">
        <f>SmtRes!AO425</f>
        <v>1</v>
      </c>
      <c r="K169">
        <f>SmtRes!AF425</f>
        <v>93.73</v>
      </c>
      <c r="L169">
        <f>SmtRes!DB425</f>
        <v>19.68</v>
      </c>
      <c r="M169">
        <f>ROUND(ROUND(L169*Source!I135, 6)*1, 2)</f>
        <v>192.86</v>
      </c>
      <c r="N169">
        <f>SmtRes!AB425</f>
        <v>662.67</v>
      </c>
      <c r="O169">
        <f>ROUND(ROUND(L169*Source!I135, 6)*SmtRes!DA425, 2)</f>
        <v>1363.55</v>
      </c>
      <c r="P169">
        <f>SmtRes!AG425</f>
        <v>8.82</v>
      </c>
      <c r="Q169">
        <f>SmtRes!DC425</f>
        <v>1.85</v>
      </c>
      <c r="R169">
        <f>ROUND(ROUND(Q169*Source!I135, 6)*1, 2)</f>
        <v>18.13</v>
      </c>
      <c r="S169">
        <f>SmtRes!AC425</f>
        <v>8.82</v>
      </c>
      <c r="T169">
        <f>ROUND(ROUND(Q169*Source!I135, 6)*SmtRes!AK425, 2)</f>
        <v>18.13</v>
      </c>
      <c r="U169">
        <f>SmtRes!X425</f>
        <v>-1700234874</v>
      </c>
      <c r="V169">
        <v>896143280</v>
      </c>
      <c r="W169">
        <v>1168062172</v>
      </c>
    </row>
    <row r="170" spans="1:23" x14ac:dyDescent="0.2">
      <c r="A170">
        <f>Source!A135</f>
        <v>17</v>
      </c>
      <c r="C170">
        <v>2</v>
      </c>
      <c r="D170">
        <v>0</v>
      </c>
      <c r="E170">
        <f>SmtRes!AV424</f>
        <v>0</v>
      </c>
      <c r="F170" t="str">
        <f>SmtRes!I424</f>
        <v>91.06.02-005</v>
      </c>
      <c r="G170" t="str">
        <f>SmtRes!K424</f>
        <v>Конвейер ленточный секционный длиной 40 м</v>
      </c>
      <c r="H170" t="str">
        <f>SmtRes!O424</f>
        <v>маш.-ч</v>
      </c>
      <c r="I170">
        <f>SmtRes!Y424*Source!I135</f>
        <v>21.364000000000004</v>
      </c>
      <c r="J170">
        <f>SmtRes!AO424</f>
        <v>1</v>
      </c>
      <c r="K170">
        <f>SmtRes!AF424</f>
        <v>66.16</v>
      </c>
      <c r="L170">
        <f>SmtRes!DB424</f>
        <v>144.22999999999999</v>
      </c>
      <c r="M170">
        <f>ROUND(ROUND(L170*Source!I135, 6)*1, 2)</f>
        <v>1413.45</v>
      </c>
      <c r="N170">
        <f>SmtRes!AB424</f>
        <v>467.75</v>
      </c>
      <c r="O170">
        <f>ROUND(ROUND(L170*Source!I135, 6)*SmtRes!DA424, 2)</f>
        <v>9993.1200000000008</v>
      </c>
      <c r="P170">
        <f>SmtRes!AG424</f>
        <v>8.82</v>
      </c>
      <c r="Q170">
        <f>SmtRes!DC424</f>
        <v>19.23</v>
      </c>
      <c r="R170">
        <f>ROUND(ROUND(Q170*Source!I135, 6)*1, 2)</f>
        <v>188.45</v>
      </c>
      <c r="S170">
        <f>SmtRes!AC424</f>
        <v>8.82</v>
      </c>
      <c r="T170">
        <f>ROUND(ROUND(Q170*Source!I135, 6)*SmtRes!AK424, 2)</f>
        <v>188.45</v>
      </c>
      <c r="U170">
        <f>SmtRes!X424</f>
        <v>1884583504</v>
      </c>
      <c r="V170">
        <v>1029080285</v>
      </c>
      <c r="W170">
        <v>-1143233612</v>
      </c>
    </row>
    <row r="171" spans="1:23" x14ac:dyDescent="0.2">
      <c r="A171">
        <f>Source!A135</f>
        <v>17</v>
      </c>
      <c r="C171">
        <v>2</v>
      </c>
      <c r="D171">
        <v>0</v>
      </c>
      <c r="E171">
        <f>SmtRes!AV423</f>
        <v>0</v>
      </c>
      <c r="F171" t="str">
        <f>SmtRes!I423</f>
        <v>91.05.04-005</v>
      </c>
      <c r="G171" t="str">
        <f>SmtRes!K423</f>
        <v>Краны мостовые электрические, грузоподъемность 5 т</v>
      </c>
      <c r="H171" t="str">
        <f>SmtRes!O423</f>
        <v>маш.-ч</v>
      </c>
      <c r="I171">
        <f>SmtRes!Y423*Source!I135</f>
        <v>4.7039999999999997</v>
      </c>
      <c r="J171">
        <f>SmtRes!AO423</f>
        <v>1</v>
      </c>
      <c r="K171">
        <f>SmtRes!AF423</f>
        <v>42.06</v>
      </c>
      <c r="L171">
        <f>SmtRes!DB423</f>
        <v>20.190000000000001</v>
      </c>
      <c r="M171">
        <f>ROUND(ROUND(L171*Source!I135, 6)*1, 2)</f>
        <v>197.86</v>
      </c>
      <c r="N171">
        <f>SmtRes!AB423</f>
        <v>297.36</v>
      </c>
      <c r="O171">
        <f>ROUND(ROUND(L171*Source!I135, 6)*SmtRes!DA423, 2)</f>
        <v>1398.88</v>
      </c>
      <c r="P171">
        <f>SmtRes!AG423</f>
        <v>10.130000000000001</v>
      </c>
      <c r="Q171">
        <f>SmtRes!DC423</f>
        <v>4.8600000000000003</v>
      </c>
      <c r="R171">
        <f>ROUND(ROUND(Q171*Source!I135, 6)*1, 2)</f>
        <v>47.63</v>
      </c>
      <c r="S171">
        <f>SmtRes!AC423</f>
        <v>10.130000000000001</v>
      </c>
      <c r="T171">
        <f>ROUND(ROUND(Q171*Source!I135, 6)*SmtRes!AK423, 2)</f>
        <v>47.63</v>
      </c>
      <c r="U171">
        <f>SmtRes!X423</f>
        <v>1431460504</v>
      </c>
      <c r="V171">
        <v>487444808</v>
      </c>
      <c r="W171">
        <v>729289380</v>
      </c>
    </row>
    <row r="172" spans="1:23" x14ac:dyDescent="0.2">
      <c r="A172">
        <f>Source!A135</f>
        <v>17</v>
      </c>
      <c r="C172">
        <v>1</v>
      </c>
      <c r="D172">
        <v>0</v>
      </c>
      <c r="E172">
        <f>SmtRes!AV421</f>
        <v>1</v>
      </c>
      <c r="F172" t="str">
        <f>SmtRes!I421</f>
        <v>1-100-45-82</v>
      </c>
      <c r="G172" t="str">
        <f>SmtRes!K421</f>
        <v>Рабочий среднего разряда 4.5</v>
      </c>
      <c r="H172" t="str">
        <f>SmtRes!O421</f>
        <v>чел.-ч.</v>
      </c>
      <c r="I172">
        <f>SmtRes!Y421*Source!I135</f>
        <v>224.61600000000004</v>
      </c>
      <c r="J172">
        <f>SmtRes!AO421</f>
        <v>1</v>
      </c>
      <c r="K172">
        <f>SmtRes!AH421</f>
        <v>9.24</v>
      </c>
      <c r="L172">
        <f>SmtRes!DB421</f>
        <v>211.78</v>
      </c>
      <c r="M172">
        <f>ROUND(ROUND(L172*Source!I135, 6)*1, 2)</f>
        <v>2075.44</v>
      </c>
      <c r="N172">
        <f>SmtRes!AD421</f>
        <v>65.33</v>
      </c>
      <c r="O172">
        <f>ROUND(ROUND(L172*Source!I135, 6)*SmtRes!DA421, 2)</f>
        <v>14673.39</v>
      </c>
      <c r="P172">
        <f>SmtRes!AG421</f>
        <v>0</v>
      </c>
      <c r="Q172">
        <f>SmtRes!DC421</f>
        <v>0</v>
      </c>
      <c r="R172">
        <f>ROUND(ROUND(Q172*Source!I135, 6)*1, 2)</f>
        <v>0</v>
      </c>
      <c r="S172">
        <f>SmtRes!AC421</f>
        <v>0</v>
      </c>
      <c r="T172">
        <f>ROUND(ROUND(Q172*Source!I135, 6)*SmtRes!AK421, 2)</f>
        <v>0</v>
      </c>
      <c r="U172">
        <f>SmtRes!X421</f>
        <v>1554607928</v>
      </c>
      <c r="V172">
        <v>-276706783</v>
      </c>
      <c r="W172">
        <v>-672364426</v>
      </c>
    </row>
    <row r="173" spans="1:23" x14ac:dyDescent="0.2">
      <c r="A173">
        <f>Source!A137</f>
        <v>17</v>
      </c>
      <c r="C173">
        <v>3</v>
      </c>
      <c r="D173">
        <f>Source!BI137</f>
        <v>1</v>
      </c>
      <c r="E173">
        <f>Source!FS137</f>
        <v>0</v>
      </c>
      <c r="F173" t="str">
        <f>Source!F137</f>
        <v>17.3.02.19-0027</v>
      </c>
      <c r="G173" t="str">
        <f>Source!G137</f>
        <v>Изделия огнеупорные шамотные общего назначения № 5, 8, 1 подгруппы марки ШБ</v>
      </c>
      <c r="H173" t="str">
        <f>Source!H137</f>
        <v>т</v>
      </c>
      <c r="I173">
        <f>Source!I137</f>
        <v>18.62</v>
      </c>
      <c r="J173">
        <v>1</v>
      </c>
      <c r="K173">
        <f>Source!AC137</f>
        <v>1466.24</v>
      </c>
      <c r="M173">
        <f>ROUND(K173*I173, 2)</f>
        <v>27301.39</v>
      </c>
      <c r="N173">
        <f>Source!AC137*IF(Source!BC137&lt;&gt; 0, Source!BC137, 1)</f>
        <v>10366.316800000001</v>
      </c>
      <c r="O173">
        <f>ROUND(N173*I173, 2)</f>
        <v>193020.82</v>
      </c>
      <c r="P173">
        <f>Source!AE137</f>
        <v>0</v>
      </c>
      <c r="R173">
        <f>ROUND(P173*I173, 2)</f>
        <v>0</v>
      </c>
      <c r="S173">
        <f>Source!AE137*IF(Source!BS137&lt;&gt; 0, Source!BS137, 1)</f>
        <v>0</v>
      </c>
      <c r="T173">
        <f>ROUND(S173*I173, 2)</f>
        <v>0</v>
      </c>
      <c r="U173">
        <f>Source!GF137</f>
        <v>-992524431</v>
      </c>
      <c r="V173">
        <v>478388680</v>
      </c>
      <c r="W173">
        <v>-761165753</v>
      </c>
    </row>
    <row r="174" spans="1:23" x14ac:dyDescent="0.2">
      <c r="A174">
        <f>Source!A139</f>
        <v>17</v>
      </c>
      <c r="C174">
        <v>3</v>
      </c>
      <c r="D174">
        <v>0</v>
      </c>
      <c r="E174">
        <f>SmtRes!AV456</f>
        <v>0</v>
      </c>
      <c r="F174" t="str">
        <f>SmtRes!I456</f>
        <v>17.4.03.01-0008</v>
      </c>
      <c r="G174" t="str">
        <f>SmtRes!K456</f>
        <v>Мертели огнеупорные алюмосиликатные марки МШ-28</v>
      </c>
      <c r="H174" t="str">
        <f>SmtRes!O456</f>
        <v>т</v>
      </c>
      <c r="I174">
        <f>SmtRes!Y456*Source!I139</f>
        <v>1.0640000000000001</v>
      </c>
      <c r="J174">
        <f>SmtRes!AO456</f>
        <v>1</v>
      </c>
      <c r="K174">
        <f>SmtRes!AE456</f>
        <v>736.29</v>
      </c>
      <c r="L174">
        <f>SmtRes!DB456</f>
        <v>103.08</v>
      </c>
      <c r="M174">
        <f>ROUND(ROUND(L174*Source!I139, 6)*1, 2)</f>
        <v>783.41</v>
      </c>
      <c r="N174">
        <f>SmtRes!AA456</f>
        <v>5205.57</v>
      </c>
      <c r="O174">
        <f>ROUND(ROUND(L174*Source!I139, 6)*SmtRes!DA456, 2)</f>
        <v>5538.69</v>
      </c>
      <c r="P174">
        <f>SmtRes!AG456</f>
        <v>0</v>
      </c>
      <c r="Q174">
        <f>SmtRes!DC456</f>
        <v>0</v>
      </c>
      <c r="R174">
        <f>ROUND(ROUND(Q174*Source!I139, 6)*1, 2)</f>
        <v>0</v>
      </c>
      <c r="S174">
        <f>SmtRes!AC456</f>
        <v>0</v>
      </c>
      <c r="T174">
        <f>ROUND(ROUND(Q174*Source!I139, 6)*SmtRes!AK456, 2)</f>
        <v>0</v>
      </c>
      <c r="U174">
        <f>SmtRes!X456</f>
        <v>-468305079</v>
      </c>
      <c r="V174">
        <v>1334763919</v>
      </c>
      <c r="W174">
        <v>1399370909</v>
      </c>
    </row>
    <row r="175" spans="1:23" x14ac:dyDescent="0.2">
      <c r="A175">
        <f>Source!A139</f>
        <v>17</v>
      </c>
      <c r="C175">
        <v>3</v>
      </c>
      <c r="D175">
        <v>0</v>
      </c>
      <c r="E175">
        <f>SmtRes!AV455</f>
        <v>0</v>
      </c>
      <c r="F175" t="str">
        <f>SmtRes!I455</f>
        <v>01.7.03.01-0001</v>
      </c>
      <c r="G175" t="str">
        <f>SmtRes!K455</f>
        <v>Вода</v>
      </c>
      <c r="H175" t="str">
        <f>SmtRes!O455</f>
        <v>м3</v>
      </c>
      <c r="I175">
        <f>SmtRes!Y455*Source!I139</f>
        <v>0.32679999999999998</v>
      </c>
      <c r="J175">
        <f>SmtRes!AO455</f>
        <v>1</v>
      </c>
      <c r="K175">
        <f>SmtRes!AE455</f>
        <v>2.44</v>
      </c>
      <c r="L175">
        <f>SmtRes!DB455</f>
        <v>0.1</v>
      </c>
      <c r="M175">
        <f>ROUND(ROUND(L175*Source!I139, 6)*1, 2)</f>
        <v>0.76</v>
      </c>
      <c r="N175">
        <f>SmtRes!AA455</f>
        <v>17.25</v>
      </c>
      <c r="O175">
        <f>ROUND(ROUND(L175*Source!I139, 6)*SmtRes!DA455, 2)</f>
        <v>5.37</v>
      </c>
      <c r="P175">
        <f>SmtRes!AG455</f>
        <v>0</v>
      </c>
      <c r="Q175">
        <f>SmtRes!DC455</f>
        <v>0</v>
      </c>
      <c r="R175">
        <f>ROUND(ROUND(Q175*Source!I139, 6)*1, 2)</f>
        <v>0</v>
      </c>
      <c r="S175">
        <f>SmtRes!AC455</f>
        <v>0</v>
      </c>
      <c r="T175">
        <f>ROUND(ROUND(Q175*Source!I139, 6)*SmtRes!AK455, 2)</f>
        <v>0</v>
      </c>
      <c r="U175">
        <f>SmtRes!X455</f>
        <v>82350058</v>
      </c>
      <c r="V175">
        <v>-1564336641</v>
      </c>
      <c r="W175">
        <v>768014654</v>
      </c>
    </row>
    <row r="176" spans="1:23" x14ac:dyDescent="0.2">
      <c r="A176">
        <f>Source!A139</f>
        <v>17</v>
      </c>
      <c r="C176">
        <v>2</v>
      </c>
      <c r="D176">
        <v>0</v>
      </c>
      <c r="E176">
        <f>SmtRes!AV454</f>
        <v>0</v>
      </c>
      <c r="F176" t="str">
        <f>SmtRes!I454</f>
        <v>91.21.19-024</v>
      </c>
      <c r="G176" t="str">
        <f>SmtRes!K454</f>
        <v>Станок для резки керамики</v>
      </c>
      <c r="H176" t="str">
        <f>SmtRes!O454</f>
        <v>маш.-ч</v>
      </c>
      <c r="I176">
        <f>SmtRes!Y454*Source!I139</f>
        <v>0.45599999999999996</v>
      </c>
      <c r="J176">
        <f>SmtRes!AO454</f>
        <v>1</v>
      </c>
      <c r="K176">
        <f>SmtRes!AF454</f>
        <v>18.46</v>
      </c>
      <c r="L176">
        <f>SmtRes!DB454</f>
        <v>1.1100000000000001</v>
      </c>
      <c r="M176">
        <f>ROUND(ROUND(L176*Source!I139, 6)*1, 2)</f>
        <v>8.44</v>
      </c>
      <c r="N176">
        <f>SmtRes!AB454</f>
        <v>130.51</v>
      </c>
      <c r="O176">
        <f>ROUND(ROUND(L176*Source!I139, 6)*SmtRes!DA454, 2)</f>
        <v>59.64</v>
      </c>
      <c r="P176">
        <f>SmtRes!AG454</f>
        <v>11.84</v>
      </c>
      <c r="Q176">
        <f>SmtRes!DC454</f>
        <v>0.71</v>
      </c>
      <c r="R176">
        <f>ROUND(ROUND(Q176*Source!I139, 6)*1, 2)</f>
        <v>5.4</v>
      </c>
      <c r="S176">
        <f>SmtRes!AC454</f>
        <v>11.84</v>
      </c>
      <c r="T176">
        <f>ROUND(ROUND(Q176*Source!I139, 6)*SmtRes!AK454, 2)</f>
        <v>5.4</v>
      </c>
      <c r="U176">
        <f>SmtRes!X454</f>
        <v>102642092</v>
      </c>
      <c r="V176">
        <v>-667807544</v>
      </c>
      <c r="W176">
        <v>1119678232</v>
      </c>
    </row>
    <row r="177" spans="1:23" x14ac:dyDescent="0.2">
      <c r="A177">
        <f>Source!A139</f>
        <v>17</v>
      </c>
      <c r="C177">
        <v>2</v>
      </c>
      <c r="D177">
        <v>0</v>
      </c>
      <c r="E177">
        <f>SmtRes!AV453</f>
        <v>0</v>
      </c>
      <c r="F177" t="str">
        <f>SmtRes!I453</f>
        <v>91.14.02-003</v>
      </c>
      <c r="G177" t="str">
        <f>SmtRes!K453</f>
        <v>Автомобили бортовые, грузоподъемность до 10 т</v>
      </c>
      <c r="H177" t="str">
        <f>SmtRes!O453</f>
        <v>маш.-ч</v>
      </c>
      <c r="I177">
        <f>SmtRes!Y453*Source!I139</f>
        <v>16.568000000000001</v>
      </c>
      <c r="J177">
        <f>SmtRes!AO453</f>
        <v>1</v>
      </c>
      <c r="K177">
        <f>SmtRes!AF453</f>
        <v>102.48</v>
      </c>
      <c r="L177">
        <f>SmtRes!DB453</f>
        <v>223.41</v>
      </c>
      <c r="M177">
        <f>ROUND(ROUND(L177*Source!I139, 6)*1, 2)</f>
        <v>1697.92</v>
      </c>
      <c r="N177">
        <f>SmtRes!AB453</f>
        <v>724.53</v>
      </c>
      <c r="O177">
        <f>ROUND(ROUND(L177*Source!I139, 6)*SmtRes!DA453, 2)</f>
        <v>12004.27</v>
      </c>
      <c r="P177">
        <f>SmtRes!AG453</f>
        <v>11.84</v>
      </c>
      <c r="Q177">
        <f>SmtRes!DC453</f>
        <v>25.81</v>
      </c>
      <c r="R177">
        <f>ROUND(ROUND(Q177*Source!I139, 6)*1, 2)</f>
        <v>196.16</v>
      </c>
      <c r="S177">
        <f>SmtRes!AC453</f>
        <v>11.84</v>
      </c>
      <c r="T177">
        <f>ROUND(ROUND(Q177*Source!I139, 6)*SmtRes!AK453, 2)</f>
        <v>196.16</v>
      </c>
      <c r="U177">
        <f>SmtRes!X453</f>
        <v>1820267133</v>
      </c>
      <c r="V177">
        <v>650552258</v>
      </c>
      <c r="W177">
        <v>570270890</v>
      </c>
    </row>
    <row r="178" spans="1:23" x14ac:dyDescent="0.2">
      <c r="A178">
        <f>Source!A139</f>
        <v>17</v>
      </c>
      <c r="C178">
        <v>2</v>
      </c>
      <c r="D178">
        <v>0</v>
      </c>
      <c r="E178">
        <f>SmtRes!AV452</f>
        <v>0</v>
      </c>
      <c r="F178" t="str">
        <f>SmtRes!I452</f>
        <v>91.07.08-021</v>
      </c>
      <c r="G178" t="str">
        <f>SmtRes!K452</f>
        <v>Растворосмесители для приготовления водоцементных и других растворов 350 л</v>
      </c>
      <c r="H178" t="str">
        <f>SmtRes!O452</f>
        <v>маш.-ч</v>
      </c>
      <c r="I178">
        <f>SmtRes!Y452*Source!I139</f>
        <v>1.216</v>
      </c>
      <c r="J178">
        <f>SmtRes!AO452</f>
        <v>1</v>
      </c>
      <c r="K178">
        <f>SmtRes!AF452</f>
        <v>4.1100000000000003</v>
      </c>
      <c r="L178">
        <f>SmtRes!DB452</f>
        <v>0.66</v>
      </c>
      <c r="M178">
        <f>ROUND(ROUND(L178*Source!I139, 6)*1, 2)</f>
        <v>5.0199999999999996</v>
      </c>
      <c r="N178">
        <f>SmtRes!AB452</f>
        <v>29.06</v>
      </c>
      <c r="O178">
        <f>ROUND(ROUND(L178*Source!I139, 6)*SmtRes!DA452, 2)</f>
        <v>35.46</v>
      </c>
      <c r="P178">
        <f>SmtRes!AG452</f>
        <v>0</v>
      </c>
      <c r="Q178">
        <f>SmtRes!DC452</f>
        <v>0</v>
      </c>
      <c r="R178">
        <f>ROUND(ROUND(Q178*Source!I139, 6)*1, 2)</f>
        <v>0</v>
      </c>
      <c r="S178">
        <f>SmtRes!AC452</f>
        <v>0</v>
      </c>
      <c r="T178">
        <f>ROUND(ROUND(Q178*Source!I139, 6)*SmtRes!AK452, 2)</f>
        <v>0</v>
      </c>
      <c r="U178">
        <f>SmtRes!X452</f>
        <v>-566827484</v>
      </c>
      <c r="V178">
        <v>1625709684</v>
      </c>
      <c r="W178">
        <v>-1345160702</v>
      </c>
    </row>
    <row r="179" spans="1:23" x14ac:dyDescent="0.2">
      <c r="A179">
        <f>Source!A139</f>
        <v>17</v>
      </c>
      <c r="C179">
        <v>2</v>
      </c>
      <c r="D179">
        <v>0</v>
      </c>
      <c r="E179">
        <f>SmtRes!AV451</f>
        <v>0</v>
      </c>
      <c r="F179" t="str">
        <f>SmtRes!I451</f>
        <v>91.06.08-003</v>
      </c>
      <c r="G179" t="str">
        <f>SmtRes!K451</f>
        <v>Тельферы электрические 2 т</v>
      </c>
      <c r="H179" t="str">
        <f>SmtRes!O451</f>
        <v>маш.-ч</v>
      </c>
      <c r="I179">
        <f>SmtRes!Y451*Source!I139</f>
        <v>0.152</v>
      </c>
      <c r="J179">
        <f>SmtRes!AO451</f>
        <v>1</v>
      </c>
      <c r="K179">
        <f>SmtRes!AF451</f>
        <v>5</v>
      </c>
      <c r="L179">
        <f>SmtRes!DB451</f>
        <v>0.1</v>
      </c>
      <c r="M179">
        <f>ROUND(ROUND(L179*Source!I139, 6)*1, 2)</f>
        <v>0.76</v>
      </c>
      <c r="N179">
        <f>SmtRes!AB451</f>
        <v>35.35</v>
      </c>
      <c r="O179">
        <f>ROUND(ROUND(L179*Source!I139, 6)*SmtRes!DA451, 2)</f>
        <v>5.37</v>
      </c>
      <c r="P179">
        <f>SmtRes!AG451</f>
        <v>0</v>
      </c>
      <c r="Q179">
        <f>SmtRes!DC451</f>
        <v>0</v>
      </c>
      <c r="R179">
        <f>ROUND(ROUND(Q179*Source!I139, 6)*1, 2)</f>
        <v>0</v>
      </c>
      <c r="S179">
        <f>SmtRes!AC451</f>
        <v>0</v>
      </c>
      <c r="T179">
        <f>ROUND(ROUND(Q179*Source!I139, 6)*SmtRes!AK451, 2)</f>
        <v>0</v>
      </c>
      <c r="U179">
        <f>SmtRes!X451</f>
        <v>-186926218</v>
      </c>
      <c r="V179">
        <v>1373089189</v>
      </c>
      <c r="W179">
        <v>-2088883962</v>
      </c>
    </row>
    <row r="180" spans="1:23" x14ac:dyDescent="0.2">
      <c r="A180">
        <f>Source!A139</f>
        <v>17</v>
      </c>
      <c r="C180">
        <v>2</v>
      </c>
      <c r="D180">
        <v>0</v>
      </c>
      <c r="E180">
        <f>SmtRes!AV450</f>
        <v>0</v>
      </c>
      <c r="F180" t="str">
        <f>SmtRes!I450</f>
        <v>91.06.06-031</v>
      </c>
      <c r="G180" t="str">
        <f>SmtRes!K450</f>
        <v>Подъемник двухстоечный грузовой, грузоподъемность до 2 т, высота до 60 м</v>
      </c>
      <c r="H180" t="str">
        <f>SmtRes!O450</f>
        <v>маш.-ч</v>
      </c>
      <c r="I180">
        <f>SmtRes!Y450*Source!I139</f>
        <v>1.5959999999999999</v>
      </c>
      <c r="J180">
        <f>SmtRes!AO450</f>
        <v>1</v>
      </c>
      <c r="K180">
        <f>SmtRes!AF450</f>
        <v>91.79</v>
      </c>
      <c r="L180">
        <f>SmtRes!DB450</f>
        <v>19.28</v>
      </c>
      <c r="M180">
        <f>ROUND(ROUND(L180*Source!I139, 6)*1, 2)</f>
        <v>146.53</v>
      </c>
      <c r="N180">
        <f>SmtRes!AB450</f>
        <v>648.96</v>
      </c>
      <c r="O180">
        <f>ROUND(ROUND(L180*Source!I139, 6)*SmtRes!DA450, 2)</f>
        <v>1035.95</v>
      </c>
      <c r="P180">
        <f>SmtRes!AG450</f>
        <v>11.84</v>
      </c>
      <c r="Q180">
        <f>SmtRes!DC450</f>
        <v>2.4900000000000002</v>
      </c>
      <c r="R180">
        <f>ROUND(ROUND(Q180*Source!I139, 6)*1, 2)</f>
        <v>18.920000000000002</v>
      </c>
      <c r="S180">
        <f>SmtRes!AC450</f>
        <v>11.84</v>
      </c>
      <c r="T180">
        <f>ROUND(ROUND(Q180*Source!I139, 6)*SmtRes!AK450, 2)</f>
        <v>18.920000000000002</v>
      </c>
      <c r="U180">
        <f>SmtRes!X450</f>
        <v>-271470403</v>
      </c>
      <c r="V180">
        <v>-2059216471</v>
      </c>
      <c r="W180">
        <v>1149866621</v>
      </c>
    </row>
    <row r="181" spans="1:23" x14ac:dyDescent="0.2">
      <c r="A181">
        <f>Source!A139</f>
        <v>17</v>
      </c>
      <c r="C181">
        <v>2</v>
      </c>
      <c r="D181">
        <v>0</v>
      </c>
      <c r="E181">
        <f>SmtRes!AV449</f>
        <v>0</v>
      </c>
      <c r="F181" t="str">
        <f>SmtRes!I449</f>
        <v>91.06.05-011</v>
      </c>
      <c r="G181" t="str">
        <f>SmtRes!K449</f>
        <v>Погрузчик, грузоподъемность 5 т</v>
      </c>
      <c r="H181" t="str">
        <f>SmtRes!O449</f>
        <v>маш.-ч</v>
      </c>
      <c r="I181">
        <f>SmtRes!Y449*Source!I139</f>
        <v>1.5959999999999999</v>
      </c>
      <c r="J181">
        <f>SmtRes!AO449</f>
        <v>1</v>
      </c>
      <c r="K181">
        <f>SmtRes!AF449</f>
        <v>93.73</v>
      </c>
      <c r="L181">
        <f>SmtRes!DB449</f>
        <v>19.68</v>
      </c>
      <c r="M181">
        <f>ROUND(ROUND(L181*Source!I139, 6)*1, 2)</f>
        <v>149.57</v>
      </c>
      <c r="N181">
        <f>SmtRes!AB449</f>
        <v>662.67</v>
      </c>
      <c r="O181">
        <f>ROUND(ROUND(L181*Source!I139, 6)*SmtRes!DA449, 2)</f>
        <v>1057.45</v>
      </c>
      <c r="P181">
        <f>SmtRes!AG449</f>
        <v>8.82</v>
      </c>
      <c r="Q181">
        <f>SmtRes!DC449</f>
        <v>1.85</v>
      </c>
      <c r="R181">
        <f>ROUND(ROUND(Q181*Source!I139, 6)*1, 2)</f>
        <v>14.06</v>
      </c>
      <c r="S181">
        <f>SmtRes!AC449</f>
        <v>8.82</v>
      </c>
      <c r="T181">
        <f>ROUND(ROUND(Q181*Source!I139, 6)*SmtRes!AK449, 2)</f>
        <v>14.06</v>
      </c>
      <c r="U181">
        <f>SmtRes!X449</f>
        <v>-1700234874</v>
      </c>
      <c r="V181">
        <v>896143280</v>
      </c>
      <c r="W181">
        <v>1168062172</v>
      </c>
    </row>
    <row r="182" spans="1:23" x14ac:dyDescent="0.2">
      <c r="A182">
        <f>Source!A139</f>
        <v>17</v>
      </c>
      <c r="C182">
        <v>2</v>
      </c>
      <c r="D182">
        <v>0</v>
      </c>
      <c r="E182">
        <f>SmtRes!AV448</f>
        <v>0</v>
      </c>
      <c r="F182" t="str">
        <f>SmtRes!I448</f>
        <v>91.06.02-005</v>
      </c>
      <c r="G182" t="str">
        <f>SmtRes!K448</f>
        <v>Конвейер ленточный секционный длиной 40 м</v>
      </c>
      <c r="H182" t="str">
        <f>SmtRes!O448</f>
        <v>маш.-ч</v>
      </c>
      <c r="I182">
        <f>SmtRes!Y448*Source!I139</f>
        <v>16.568000000000001</v>
      </c>
      <c r="J182">
        <f>SmtRes!AO448</f>
        <v>1</v>
      </c>
      <c r="K182">
        <f>SmtRes!AF448</f>
        <v>66.16</v>
      </c>
      <c r="L182">
        <f>SmtRes!DB448</f>
        <v>144.22999999999999</v>
      </c>
      <c r="M182">
        <f>ROUND(ROUND(L182*Source!I139, 6)*1, 2)</f>
        <v>1096.1500000000001</v>
      </c>
      <c r="N182">
        <f>SmtRes!AB448</f>
        <v>467.75</v>
      </c>
      <c r="O182">
        <f>ROUND(ROUND(L182*Source!I139, 6)*SmtRes!DA448, 2)</f>
        <v>7749.77</v>
      </c>
      <c r="P182">
        <f>SmtRes!AG448</f>
        <v>8.82</v>
      </c>
      <c r="Q182">
        <f>SmtRes!DC448</f>
        <v>19.23</v>
      </c>
      <c r="R182">
        <f>ROUND(ROUND(Q182*Source!I139, 6)*1, 2)</f>
        <v>146.15</v>
      </c>
      <c r="S182">
        <f>SmtRes!AC448</f>
        <v>8.82</v>
      </c>
      <c r="T182">
        <f>ROUND(ROUND(Q182*Source!I139, 6)*SmtRes!AK448, 2)</f>
        <v>146.15</v>
      </c>
      <c r="U182">
        <f>SmtRes!X448</f>
        <v>1884583504</v>
      </c>
      <c r="V182">
        <v>1029080285</v>
      </c>
      <c r="W182">
        <v>-1143233612</v>
      </c>
    </row>
    <row r="183" spans="1:23" x14ac:dyDescent="0.2">
      <c r="A183">
        <f>Source!A139</f>
        <v>17</v>
      </c>
      <c r="C183">
        <v>2</v>
      </c>
      <c r="D183">
        <v>0</v>
      </c>
      <c r="E183">
        <f>SmtRes!AV447</f>
        <v>0</v>
      </c>
      <c r="F183" t="str">
        <f>SmtRes!I447</f>
        <v>91.05.04-005</v>
      </c>
      <c r="G183" t="str">
        <f>SmtRes!K447</f>
        <v>Краны мостовые электрические, грузоподъемность 5 т</v>
      </c>
      <c r="H183" t="str">
        <f>SmtRes!O447</f>
        <v>маш.-ч</v>
      </c>
      <c r="I183">
        <f>SmtRes!Y447*Source!I139</f>
        <v>3.6479999999999997</v>
      </c>
      <c r="J183">
        <f>SmtRes!AO447</f>
        <v>1</v>
      </c>
      <c r="K183">
        <f>SmtRes!AF447</f>
        <v>42.06</v>
      </c>
      <c r="L183">
        <f>SmtRes!DB447</f>
        <v>20.190000000000001</v>
      </c>
      <c r="M183">
        <f>ROUND(ROUND(L183*Source!I139, 6)*1, 2)</f>
        <v>153.44</v>
      </c>
      <c r="N183">
        <f>SmtRes!AB447</f>
        <v>297.36</v>
      </c>
      <c r="O183">
        <f>ROUND(ROUND(L183*Source!I139, 6)*SmtRes!DA447, 2)</f>
        <v>1084.8499999999999</v>
      </c>
      <c r="P183">
        <f>SmtRes!AG447</f>
        <v>10.130000000000001</v>
      </c>
      <c r="Q183">
        <f>SmtRes!DC447</f>
        <v>4.8600000000000003</v>
      </c>
      <c r="R183">
        <f>ROUND(ROUND(Q183*Source!I139, 6)*1, 2)</f>
        <v>36.94</v>
      </c>
      <c r="S183">
        <f>SmtRes!AC447</f>
        <v>10.130000000000001</v>
      </c>
      <c r="T183">
        <f>ROUND(ROUND(Q183*Source!I139, 6)*SmtRes!AK447, 2)</f>
        <v>36.94</v>
      </c>
      <c r="U183">
        <f>SmtRes!X447</f>
        <v>1431460504</v>
      </c>
      <c r="V183">
        <v>487444808</v>
      </c>
      <c r="W183">
        <v>729289380</v>
      </c>
    </row>
    <row r="184" spans="1:23" x14ac:dyDescent="0.2">
      <c r="A184">
        <f>Source!A139</f>
        <v>17</v>
      </c>
      <c r="C184">
        <v>1</v>
      </c>
      <c r="D184">
        <v>0</v>
      </c>
      <c r="E184">
        <f>SmtRes!AV445</f>
        <v>1</v>
      </c>
      <c r="F184" t="str">
        <f>SmtRes!I445</f>
        <v>1-100-51-82</v>
      </c>
      <c r="G184" t="str">
        <f>SmtRes!K445</f>
        <v>Рабочий среднего разряда 5.1</v>
      </c>
      <c r="H184" t="str">
        <f>SmtRes!O445</f>
        <v>чел.-ч.</v>
      </c>
      <c r="I184">
        <f>SmtRes!Y445*Source!I139</f>
        <v>163.24799999999999</v>
      </c>
      <c r="J184">
        <f>SmtRes!AO445</f>
        <v>1</v>
      </c>
      <c r="K184">
        <f>SmtRes!AH445</f>
        <v>10.07</v>
      </c>
      <c r="L184">
        <f>SmtRes!DB445</f>
        <v>216.3</v>
      </c>
      <c r="M184">
        <f>ROUND(ROUND(L184*Source!I139, 6)*1, 2)</f>
        <v>1643.88</v>
      </c>
      <c r="N184">
        <f>SmtRes!AD445</f>
        <v>71.19</v>
      </c>
      <c r="O184">
        <f>ROUND(ROUND(L184*Source!I139, 6)*SmtRes!DA445, 2)</f>
        <v>11622.23</v>
      </c>
      <c r="P184">
        <f>SmtRes!AG445</f>
        <v>0</v>
      </c>
      <c r="Q184">
        <f>SmtRes!DC445</f>
        <v>0</v>
      </c>
      <c r="R184">
        <f>ROUND(ROUND(Q184*Source!I139, 6)*1, 2)</f>
        <v>0</v>
      </c>
      <c r="S184">
        <f>SmtRes!AC445</f>
        <v>0</v>
      </c>
      <c r="T184">
        <f>ROUND(ROUND(Q184*Source!I139, 6)*SmtRes!AK445, 2)</f>
        <v>0</v>
      </c>
      <c r="U184">
        <f>SmtRes!X445</f>
        <v>-1108122096</v>
      </c>
      <c r="V184">
        <v>-1782715168</v>
      </c>
      <c r="W184">
        <v>1558340195</v>
      </c>
    </row>
    <row r="185" spans="1:23" x14ac:dyDescent="0.2">
      <c r="A185">
        <f>Source!A141</f>
        <v>17</v>
      </c>
      <c r="C185">
        <v>3</v>
      </c>
      <c r="D185">
        <f>Source!BI141</f>
        <v>1</v>
      </c>
      <c r="E185">
        <f>Source!FS141</f>
        <v>0</v>
      </c>
      <c r="F185" t="str">
        <f>Source!F141</f>
        <v>17.3.02.19-0027</v>
      </c>
      <c r="G185" t="str">
        <f>Source!G141</f>
        <v>Изделия огнеупорные шамотные общего назначения № 5, 8, 1 подгруппы марки ШБ</v>
      </c>
      <c r="H185" t="str">
        <f>Source!H141</f>
        <v>т</v>
      </c>
      <c r="I185">
        <f>Source!I141</f>
        <v>14.82</v>
      </c>
      <c r="J185">
        <v>1</v>
      </c>
      <c r="K185">
        <f>Source!AC141</f>
        <v>1466.24</v>
      </c>
      <c r="M185">
        <f>ROUND(K185*I185, 2)</f>
        <v>21729.68</v>
      </c>
      <c r="N185">
        <f>Source!AC141*IF(Source!BC141&lt;&gt; 0, Source!BC141, 1)</f>
        <v>10366.316800000001</v>
      </c>
      <c r="O185">
        <f>ROUND(N185*I185, 2)</f>
        <v>153628.81</v>
      </c>
      <c r="P185">
        <f>Source!AE141</f>
        <v>0</v>
      </c>
      <c r="R185">
        <f>ROUND(P185*I185, 2)</f>
        <v>0</v>
      </c>
      <c r="S185">
        <f>Source!AE141*IF(Source!BS141&lt;&gt; 0, Source!BS141, 1)</f>
        <v>0</v>
      </c>
      <c r="T185">
        <f>ROUND(S185*I185, 2)</f>
        <v>0</v>
      </c>
      <c r="U185">
        <f>Source!GF141</f>
        <v>-992524431</v>
      </c>
      <c r="V185">
        <v>478388680</v>
      </c>
      <c r="W185">
        <v>-761165753</v>
      </c>
    </row>
    <row r="186" spans="1:23" x14ac:dyDescent="0.2">
      <c r="A186">
        <f>Source!A143</f>
        <v>17</v>
      </c>
      <c r="C186">
        <v>3</v>
      </c>
      <c r="D186">
        <v>0</v>
      </c>
      <c r="E186">
        <f>SmtRes!AV480</f>
        <v>0</v>
      </c>
      <c r="F186" t="str">
        <f>SmtRes!I480</f>
        <v>17.4.03.01-0008</v>
      </c>
      <c r="G186" t="str">
        <f>SmtRes!K480</f>
        <v>Мертели огнеупорные алюмосиликатные марки МШ-28</v>
      </c>
      <c r="H186" t="str">
        <f>SmtRes!O480</f>
        <v>т</v>
      </c>
      <c r="I186">
        <f>SmtRes!Y480*Source!I143</f>
        <v>0.14300000000000002</v>
      </c>
      <c r="J186">
        <f>SmtRes!AO480</f>
        <v>1</v>
      </c>
      <c r="K186">
        <f>SmtRes!AE480</f>
        <v>736.29</v>
      </c>
      <c r="L186">
        <f>SmtRes!DB480</f>
        <v>80.989999999999995</v>
      </c>
      <c r="M186">
        <f>ROUND(ROUND(L186*Source!I143, 6)*1, 2)</f>
        <v>105.29</v>
      </c>
      <c r="N186">
        <f>SmtRes!AA480</f>
        <v>5205.57</v>
      </c>
      <c r="O186">
        <f>ROUND(ROUND(L186*Source!I143, 6)*SmtRes!DA480, 2)</f>
        <v>744.38</v>
      </c>
      <c r="P186">
        <f>SmtRes!AG480</f>
        <v>0</v>
      </c>
      <c r="Q186">
        <f>SmtRes!DC480</f>
        <v>0</v>
      </c>
      <c r="R186">
        <f>ROUND(ROUND(Q186*Source!I143, 6)*1, 2)</f>
        <v>0</v>
      </c>
      <c r="S186">
        <f>SmtRes!AC480</f>
        <v>0</v>
      </c>
      <c r="T186">
        <f>ROUND(ROUND(Q186*Source!I143, 6)*SmtRes!AK480, 2)</f>
        <v>0</v>
      </c>
      <c r="U186">
        <f>SmtRes!X480</f>
        <v>-468305079</v>
      </c>
      <c r="V186">
        <v>1334763919</v>
      </c>
      <c r="W186">
        <v>1399370909</v>
      </c>
    </row>
    <row r="187" spans="1:23" x14ac:dyDescent="0.2">
      <c r="A187">
        <f>Source!A143</f>
        <v>17</v>
      </c>
      <c r="C187">
        <v>3</v>
      </c>
      <c r="D187">
        <v>0</v>
      </c>
      <c r="E187">
        <f>SmtRes!AV479</f>
        <v>0</v>
      </c>
      <c r="F187" t="str">
        <f>SmtRes!I479</f>
        <v>01.7.03.01-0001</v>
      </c>
      <c r="G187" t="str">
        <f>SmtRes!K479</f>
        <v>Вода</v>
      </c>
      <c r="H187" t="str">
        <f>SmtRes!O479</f>
        <v>м3</v>
      </c>
      <c r="I187">
        <f>SmtRes!Y479*Source!I143</f>
        <v>4.4200000000000003E-2</v>
      </c>
      <c r="J187">
        <f>SmtRes!AO479</f>
        <v>1</v>
      </c>
      <c r="K187">
        <f>SmtRes!AE479</f>
        <v>2.44</v>
      </c>
      <c r="L187">
        <f>SmtRes!DB479</f>
        <v>0.08</v>
      </c>
      <c r="M187">
        <f>ROUND(ROUND(L187*Source!I143, 6)*1, 2)</f>
        <v>0.1</v>
      </c>
      <c r="N187">
        <f>SmtRes!AA479</f>
        <v>17.25</v>
      </c>
      <c r="O187">
        <f>ROUND(ROUND(L187*Source!I143, 6)*SmtRes!DA479, 2)</f>
        <v>0.74</v>
      </c>
      <c r="P187">
        <f>SmtRes!AG479</f>
        <v>0</v>
      </c>
      <c r="Q187">
        <f>SmtRes!DC479</f>
        <v>0</v>
      </c>
      <c r="R187">
        <f>ROUND(ROUND(Q187*Source!I143, 6)*1, 2)</f>
        <v>0</v>
      </c>
      <c r="S187">
        <f>SmtRes!AC479</f>
        <v>0</v>
      </c>
      <c r="T187">
        <f>ROUND(ROUND(Q187*Source!I143, 6)*SmtRes!AK479, 2)</f>
        <v>0</v>
      </c>
      <c r="U187">
        <f>SmtRes!X479</f>
        <v>82350058</v>
      </c>
      <c r="V187">
        <v>-1564336641</v>
      </c>
      <c r="W187">
        <v>768014654</v>
      </c>
    </row>
    <row r="188" spans="1:23" x14ac:dyDescent="0.2">
      <c r="A188">
        <f>Source!A143</f>
        <v>17</v>
      </c>
      <c r="C188">
        <v>2</v>
      </c>
      <c r="D188">
        <v>0</v>
      </c>
      <c r="E188">
        <f>SmtRes!AV478</f>
        <v>0</v>
      </c>
      <c r="F188" t="str">
        <f>SmtRes!I478</f>
        <v>91.21.19-024</v>
      </c>
      <c r="G188" t="str">
        <f>SmtRes!K478</f>
        <v>Станок для резки керамики</v>
      </c>
      <c r="H188" t="str">
        <f>SmtRes!O478</f>
        <v>маш.-ч</v>
      </c>
      <c r="I188">
        <f>SmtRes!Y478*Source!I143</f>
        <v>0.19500000000000001</v>
      </c>
      <c r="J188">
        <f>SmtRes!AO478</f>
        <v>1</v>
      </c>
      <c r="K188">
        <f>SmtRes!AF478</f>
        <v>18.46</v>
      </c>
      <c r="L188">
        <f>SmtRes!DB478</f>
        <v>2.77</v>
      </c>
      <c r="M188">
        <f>ROUND(ROUND(L188*Source!I143, 6)*1, 2)</f>
        <v>3.6</v>
      </c>
      <c r="N188">
        <f>SmtRes!AB478</f>
        <v>130.51</v>
      </c>
      <c r="O188">
        <f>ROUND(ROUND(L188*Source!I143, 6)*SmtRes!DA478, 2)</f>
        <v>25.46</v>
      </c>
      <c r="P188">
        <f>SmtRes!AG478</f>
        <v>11.84</v>
      </c>
      <c r="Q188">
        <f>SmtRes!DC478</f>
        <v>1.78</v>
      </c>
      <c r="R188">
        <f>ROUND(ROUND(Q188*Source!I143, 6)*1, 2)</f>
        <v>2.31</v>
      </c>
      <c r="S188">
        <f>SmtRes!AC478</f>
        <v>11.84</v>
      </c>
      <c r="T188">
        <f>ROUND(ROUND(Q188*Source!I143, 6)*SmtRes!AK478, 2)</f>
        <v>2.31</v>
      </c>
      <c r="U188">
        <f>SmtRes!X478</f>
        <v>102642092</v>
      </c>
      <c r="V188">
        <v>-667807544</v>
      </c>
      <c r="W188">
        <v>1119678232</v>
      </c>
    </row>
    <row r="189" spans="1:23" x14ac:dyDescent="0.2">
      <c r="A189">
        <f>Source!A143</f>
        <v>17</v>
      </c>
      <c r="C189">
        <v>2</v>
      </c>
      <c r="D189">
        <v>0</v>
      </c>
      <c r="E189">
        <f>SmtRes!AV477</f>
        <v>0</v>
      </c>
      <c r="F189" t="str">
        <f>SmtRes!I477</f>
        <v>91.14.02-003</v>
      </c>
      <c r="G189" t="str">
        <f>SmtRes!K477</f>
        <v>Автомобили бортовые, грузоподъемность до 10 т</v>
      </c>
      <c r="H189" t="str">
        <f>SmtRes!O477</f>
        <v>маш.-ч</v>
      </c>
      <c r="I189">
        <f>SmtRes!Y477*Source!I143</f>
        <v>2.8340000000000005</v>
      </c>
      <c r="J189">
        <f>SmtRes!AO477</f>
        <v>1</v>
      </c>
      <c r="K189">
        <f>SmtRes!AF477</f>
        <v>102.48</v>
      </c>
      <c r="L189">
        <f>SmtRes!DB477</f>
        <v>223.41</v>
      </c>
      <c r="M189">
        <f>ROUND(ROUND(L189*Source!I143, 6)*1, 2)</f>
        <v>290.43</v>
      </c>
      <c r="N189">
        <f>SmtRes!AB477</f>
        <v>724.53</v>
      </c>
      <c r="O189">
        <f>ROUND(ROUND(L189*Source!I143, 6)*SmtRes!DA477, 2)</f>
        <v>2053.36</v>
      </c>
      <c r="P189">
        <f>SmtRes!AG477</f>
        <v>11.84</v>
      </c>
      <c r="Q189">
        <f>SmtRes!DC477</f>
        <v>25.81</v>
      </c>
      <c r="R189">
        <f>ROUND(ROUND(Q189*Source!I143, 6)*1, 2)</f>
        <v>33.549999999999997</v>
      </c>
      <c r="S189">
        <f>SmtRes!AC477</f>
        <v>11.84</v>
      </c>
      <c r="T189">
        <f>ROUND(ROUND(Q189*Source!I143, 6)*SmtRes!AK477, 2)</f>
        <v>33.549999999999997</v>
      </c>
      <c r="U189">
        <f>SmtRes!X477</f>
        <v>1820267133</v>
      </c>
      <c r="V189">
        <v>650552258</v>
      </c>
      <c r="W189">
        <v>570270890</v>
      </c>
    </row>
    <row r="190" spans="1:23" x14ac:dyDescent="0.2">
      <c r="A190">
        <f>Source!A143</f>
        <v>17</v>
      </c>
      <c r="C190">
        <v>2</v>
      </c>
      <c r="D190">
        <v>0</v>
      </c>
      <c r="E190">
        <f>SmtRes!AV476</f>
        <v>0</v>
      </c>
      <c r="F190" t="str">
        <f>SmtRes!I476</f>
        <v>91.07.08-021</v>
      </c>
      <c r="G190" t="str">
        <f>SmtRes!K476</f>
        <v>Растворосмесители для приготовления водоцементных и других растворов 350 л</v>
      </c>
      <c r="H190" t="str">
        <f>SmtRes!O476</f>
        <v>маш.-ч</v>
      </c>
      <c r="I190">
        <f>SmtRes!Y476*Source!I143</f>
        <v>0.20800000000000002</v>
      </c>
      <c r="J190">
        <f>SmtRes!AO476</f>
        <v>1</v>
      </c>
      <c r="K190">
        <f>SmtRes!AF476</f>
        <v>4.1100000000000003</v>
      </c>
      <c r="L190">
        <f>SmtRes!DB476</f>
        <v>0.66</v>
      </c>
      <c r="M190">
        <f>ROUND(ROUND(L190*Source!I143, 6)*1, 2)</f>
        <v>0.86</v>
      </c>
      <c r="N190">
        <f>SmtRes!AB476</f>
        <v>29.06</v>
      </c>
      <c r="O190">
        <f>ROUND(ROUND(L190*Source!I143, 6)*SmtRes!DA476, 2)</f>
        <v>6.07</v>
      </c>
      <c r="P190">
        <f>SmtRes!AG476</f>
        <v>0</v>
      </c>
      <c r="Q190">
        <f>SmtRes!DC476</f>
        <v>0</v>
      </c>
      <c r="R190">
        <f>ROUND(ROUND(Q190*Source!I143, 6)*1, 2)</f>
        <v>0</v>
      </c>
      <c r="S190">
        <f>SmtRes!AC476</f>
        <v>0</v>
      </c>
      <c r="T190">
        <f>ROUND(ROUND(Q190*Source!I143, 6)*SmtRes!AK476, 2)</f>
        <v>0</v>
      </c>
      <c r="U190">
        <f>SmtRes!X476</f>
        <v>-566827484</v>
      </c>
      <c r="V190">
        <v>1625709684</v>
      </c>
      <c r="W190">
        <v>-1345160702</v>
      </c>
    </row>
    <row r="191" spans="1:23" x14ac:dyDescent="0.2">
      <c r="A191">
        <f>Source!A143</f>
        <v>17</v>
      </c>
      <c r="C191">
        <v>2</v>
      </c>
      <c r="D191">
        <v>0</v>
      </c>
      <c r="E191">
        <f>SmtRes!AV475</f>
        <v>0</v>
      </c>
      <c r="F191" t="str">
        <f>SmtRes!I475</f>
        <v>91.06.08-003</v>
      </c>
      <c r="G191" t="str">
        <f>SmtRes!K475</f>
        <v>Тельферы электрические 2 т</v>
      </c>
      <c r="H191" t="str">
        <f>SmtRes!O475</f>
        <v>маш.-ч</v>
      </c>
      <c r="I191">
        <f>SmtRes!Y475*Source!I143</f>
        <v>3.9E-2</v>
      </c>
      <c r="J191">
        <f>SmtRes!AO475</f>
        <v>1</v>
      </c>
      <c r="K191">
        <f>SmtRes!AF475</f>
        <v>5</v>
      </c>
      <c r="L191">
        <f>SmtRes!DB475</f>
        <v>0.15</v>
      </c>
      <c r="M191">
        <f>ROUND(ROUND(L191*Source!I143, 6)*1, 2)</f>
        <v>0.2</v>
      </c>
      <c r="N191">
        <f>SmtRes!AB475</f>
        <v>35.35</v>
      </c>
      <c r="O191">
        <f>ROUND(ROUND(L191*Source!I143, 6)*SmtRes!DA475, 2)</f>
        <v>1.38</v>
      </c>
      <c r="P191">
        <f>SmtRes!AG475</f>
        <v>0</v>
      </c>
      <c r="Q191">
        <f>SmtRes!DC475</f>
        <v>0</v>
      </c>
      <c r="R191">
        <f>ROUND(ROUND(Q191*Source!I143, 6)*1, 2)</f>
        <v>0</v>
      </c>
      <c r="S191">
        <f>SmtRes!AC475</f>
        <v>0</v>
      </c>
      <c r="T191">
        <f>ROUND(ROUND(Q191*Source!I143, 6)*SmtRes!AK475, 2)</f>
        <v>0</v>
      </c>
      <c r="U191">
        <f>SmtRes!X475</f>
        <v>-186926218</v>
      </c>
      <c r="V191">
        <v>1373089189</v>
      </c>
      <c r="W191">
        <v>-2088883962</v>
      </c>
    </row>
    <row r="192" spans="1:23" x14ac:dyDescent="0.2">
      <c r="A192">
        <f>Source!A143</f>
        <v>17</v>
      </c>
      <c r="C192">
        <v>2</v>
      </c>
      <c r="D192">
        <v>0</v>
      </c>
      <c r="E192">
        <f>SmtRes!AV474</f>
        <v>0</v>
      </c>
      <c r="F192" t="str">
        <f>SmtRes!I474</f>
        <v>91.06.06-031</v>
      </c>
      <c r="G192" t="str">
        <f>SmtRes!K474</f>
        <v>Подъемник двухстоечный грузовой, грузоподъемность до 2 т, высота до 60 м</v>
      </c>
      <c r="H192" t="str">
        <f>SmtRes!O474</f>
        <v>маш.-ч</v>
      </c>
      <c r="I192">
        <f>SmtRes!Y474*Source!I143</f>
        <v>0.27300000000000002</v>
      </c>
      <c r="J192">
        <f>SmtRes!AO474</f>
        <v>1</v>
      </c>
      <c r="K192">
        <f>SmtRes!AF474</f>
        <v>91.79</v>
      </c>
      <c r="L192">
        <f>SmtRes!DB474</f>
        <v>19.28</v>
      </c>
      <c r="M192">
        <f>ROUND(ROUND(L192*Source!I143, 6)*1, 2)</f>
        <v>25.06</v>
      </c>
      <c r="N192">
        <f>SmtRes!AB474</f>
        <v>648.96</v>
      </c>
      <c r="O192">
        <f>ROUND(ROUND(L192*Source!I143, 6)*SmtRes!DA474, 2)</f>
        <v>177.2</v>
      </c>
      <c r="P192">
        <f>SmtRes!AG474</f>
        <v>11.84</v>
      </c>
      <c r="Q192">
        <f>SmtRes!DC474</f>
        <v>2.4900000000000002</v>
      </c>
      <c r="R192">
        <f>ROUND(ROUND(Q192*Source!I143, 6)*1, 2)</f>
        <v>3.24</v>
      </c>
      <c r="S192">
        <f>SmtRes!AC474</f>
        <v>11.84</v>
      </c>
      <c r="T192">
        <f>ROUND(ROUND(Q192*Source!I143, 6)*SmtRes!AK474, 2)</f>
        <v>3.24</v>
      </c>
      <c r="U192">
        <f>SmtRes!X474</f>
        <v>-271470403</v>
      </c>
      <c r="V192">
        <v>-2059216471</v>
      </c>
      <c r="W192">
        <v>1149866621</v>
      </c>
    </row>
    <row r="193" spans="1:23" x14ac:dyDescent="0.2">
      <c r="A193">
        <f>Source!A143</f>
        <v>17</v>
      </c>
      <c r="C193">
        <v>2</v>
      </c>
      <c r="D193">
        <v>0</v>
      </c>
      <c r="E193">
        <f>SmtRes!AV473</f>
        <v>0</v>
      </c>
      <c r="F193" t="str">
        <f>SmtRes!I473</f>
        <v>91.06.05-011</v>
      </c>
      <c r="G193" t="str">
        <f>SmtRes!K473</f>
        <v>Погрузчик, грузоподъемность 5 т</v>
      </c>
      <c r="H193" t="str">
        <f>SmtRes!O473</f>
        <v>маш.-ч</v>
      </c>
      <c r="I193">
        <f>SmtRes!Y473*Source!I143</f>
        <v>0.27300000000000002</v>
      </c>
      <c r="J193">
        <f>SmtRes!AO473</f>
        <v>1</v>
      </c>
      <c r="K193">
        <f>SmtRes!AF473</f>
        <v>93.73</v>
      </c>
      <c r="L193">
        <f>SmtRes!DB473</f>
        <v>19.68</v>
      </c>
      <c r="M193">
        <f>ROUND(ROUND(L193*Source!I143, 6)*1, 2)</f>
        <v>25.58</v>
      </c>
      <c r="N193">
        <f>SmtRes!AB473</f>
        <v>662.67</v>
      </c>
      <c r="O193">
        <f>ROUND(ROUND(L193*Source!I143, 6)*SmtRes!DA473, 2)</f>
        <v>180.88</v>
      </c>
      <c r="P193">
        <f>SmtRes!AG473</f>
        <v>8.82</v>
      </c>
      <c r="Q193">
        <f>SmtRes!DC473</f>
        <v>1.85</v>
      </c>
      <c r="R193">
        <f>ROUND(ROUND(Q193*Source!I143, 6)*1, 2)</f>
        <v>2.41</v>
      </c>
      <c r="S193">
        <f>SmtRes!AC473</f>
        <v>8.82</v>
      </c>
      <c r="T193">
        <f>ROUND(ROUND(Q193*Source!I143, 6)*SmtRes!AK473, 2)</f>
        <v>2.41</v>
      </c>
      <c r="U193">
        <f>SmtRes!X473</f>
        <v>-1700234874</v>
      </c>
      <c r="V193">
        <v>896143280</v>
      </c>
      <c r="W193">
        <v>1168062172</v>
      </c>
    </row>
    <row r="194" spans="1:23" x14ac:dyDescent="0.2">
      <c r="A194">
        <f>Source!A143</f>
        <v>17</v>
      </c>
      <c r="C194">
        <v>2</v>
      </c>
      <c r="D194">
        <v>0</v>
      </c>
      <c r="E194">
        <f>SmtRes!AV472</f>
        <v>0</v>
      </c>
      <c r="F194" t="str">
        <f>SmtRes!I472</f>
        <v>91.06.02-005</v>
      </c>
      <c r="G194" t="str">
        <f>SmtRes!K472</f>
        <v>Конвейер ленточный секционный длиной 40 м</v>
      </c>
      <c r="H194" t="str">
        <f>SmtRes!O472</f>
        <v>маш.-ч</v>
      </c>
      <c r="I194">
        <f>SmtRes!Y472*Source!I143</f>
        <v>2.8340000000000005</v>
      </c>
      <c r="J194">
        <f>SmtRes!AO472</f>
        <v>1</v>
      </c>
      <c r="K194">
        <f>SmtRes!AF472</f>
        <v>66.16</v>
      </c>
      <c r="L194">
        <f>SmtRes!DB472</f>
        <v>144.22999999999999</v>
      </c>
      <c r="M194">
        <f>ROUND(ROUND(L194*Source!I143, 6)*1, 2)</f>
        <v>187.5</v>
      </c>
      <c r="N194">
        <f>SmtRes!AB472</f>
        <v>467.75</v>
      </c>
      <c r="O194">
        <f>ROUND(ROUND(L194*Source!I143, 6)*SmtRes!DA472, 2)</f>
        <v>1325.62</v>
      </c>
      <c r="P194">
        <f>SmtRes!AG472</f>
        <v>8.82</v>
      </c>
      <c r="Q194">
        <f>SmtRes!DC472</f>
        <v>19.23</v>
      </c>
      <c r="R194">
        <f>ROUND(ROUND(Q194*Source!I143, 6)*1, 2)</f>
        <v>25</v>
      </c>
      <c r="S194">
        <f>SmtRes!AC472</f>
        <v>8.82</v>
      </c>
      <c r="T194">
        <f>ROUND(ROUND(Q194*Source!I143, 6)*SmtRes!AK472, 2)</f>
        <v>25</v>
      </c>
      <c r="U194">
        <f>SmtRes!X472</f>
        <v>1884583504</v>
      </c>
      <c r="V194">
        <v>1029080285</v>
      </c>
      <c r="W194">
        <v>-1143233612</v>
      </c>
    </row>
    <row r="195" spans="1:23" x14ac:dyDescent="0.2">
      <c r="A195">
        <f>Source!A143</f>
        <v>17</v>
      </c>
      <c r="C195">
        <v>2</v>
      </c>
      <c r="D195">
        <v>0</v>
      </c>
      <c r="E195">
        <f>SmtRes!AV471</f>
        <v>0</v>
      </c>
      <c r="F195" t="str">
        <f>SmtRes!I471</f>
        <v>91.05.04-005</v>
      </c>
      <c r="G195" t="str">
        <f>SmtRes!K471</f>
        <v>Краны мостовые электрические, грузоподъемность 5 т</v>
      </c>
      <c r="H195" t="str">
        <f>SmtRes!O471</f>
        <v>маш.-ч</v>
      </c>
      <c r="I195">
        <f>SmtRes!Y471*Source!I143</f>
        <v>0.624</v>
      </c>
      <c r="J195">
        <f>SmtRes!AO471</f>
        <v>1</v>
      </c>
      <c r="K195">
        <f>SmtRes!AF471</f>
        <v>42.06</v>
      </c>
      <c r="L195">
        <f>SmtRes!DB471</f>
        <v>20.190000000000001</v>
      </c>
      <c r="M195">
        <f>ROUND(ROUND(L195*Source!I143, 6)*1, 2)</f>
        <v>26.25</v>
      </c>
      <c r="N195">
        <f>SmtRes!AB471</f>
        <v>297.36</v>
      </c>
      <c r="O195">
        <f>ROUND(ROUND(L195*Source!I143, 6)*SmtRes!DA471, 2)</f>
        <v>185.57</v>
      </c>
      <c r="P195">
        <f>SmtRes!AG471</f>
        <v>10.130000000000001</v>
      </c>
      <c r="Q195">
        <f>SmtRes!DC471</f>
        <v>4.8600000000000003</v>
      </c>
      <c r="R195">
        <f>ROUND(ROUND(Q195*Source!I143, 6)*1, 2)</f>
        <v>6.32</v>
      </c>
      <c r="S195">
        <f>SmtRes!AC471</f>
        <v>10.130000000000001</v>
      </c>
      <c r="T195">
        <f>ROUND(ROUND(Q195*Source!I143, 6)*SmtRes!AK471, 2)</f>
        <v>6.32</v>
      </c>
      <c r="U195">
        <f>SmtRes!X471</f>
        <v>1431460504</v>
      </c>
      <c r="V195">
        <v>487444808</v>
      </c>
      <c r="W195">
        <v>729289380</v>
      </c>
    </row>
    <row r="196" spans="1:23" x14ac:dyDescent="0.2">
      <c r="A196">
        <f>Source!A143</f>
        <v>17</v>
      </c>
      <c r="C196">
        <v>1</v>
      </c>
      <c r="D196">
        <v>0</v>
      </c>
      <c r="E196">
        <f>SmtRes!AV469</f>
        <v>1</v>
      </c>
      <c r="F196" t="str">
        <f>SmtRes!I469</f>
        <v>1-100-51-82</v>
      </c>
      <c r="G196" t="str">
        <f>SmtRes!K469</f>
        <v>Рабочий среднего разряда 5.1</v>
      </c>
      <c r="H196" t="str">
        <f>SmtRes!O469</f>
        <v>чел.-ч.</v>
      </c>
      <c r="I196">
        <f>SmtRes!Y469*Source!I143</f>
        <v>50.895000000000003</v>
      </c>
      <c r="J196">
        <f>SmtRes!AO469</f>
        <v>1</v>
      </c>
      <c r="K196">
        <f>SmtRes!AH469</f>
        <v>10.07</v>
      </c>
      <c r="L196">
        <f>SmtRes!DB469</f>
        <v>394.24</v>
      </c>
      <c r="M196">
        <f>ROUND(ROUND(L196*Source!I143, 6)*1, 2)</f>
        <v>512.51</v>
      </c>
      <c r="N196">
        <f>SmtRes!AD469</f>
        <v>71.19</v>
      </c>
      <c r="O196">
        <f>ROUND(ROUND(L196*Source!I143, 6)*SmtRes!DA469, 2)</f>
        <v>3623.46</v>
      </c>
      <c r="P196">
        <f>SmtRes!AG469</f>
        <v>0</v>
      </c>
      <c r="Q196">
        <f>SmtRes!DC469</f>
        <v>0</v>
      </c>
      <c r="R196">
        <f>ROUND(ROUND(Q196*Source!I143, 6)*1, 2)</f>
        <v>0</v>
      </c>
      <c r="S196">
        <f>SmtRes!AC469</f>
        <v>0</v>
      </c>
      <c r="T196">
        <f>ROUND(ROUND(Q196*Source!I143, 6)*SmtRes!AK469, 2)</f>
        <v>0</v>
      </c>
      <c r="U196">
        <f>SmtRes!X469</f>
        <v>-1108122096</v>
      </c>
      <c r="V196">
        <v>-1782715168</v>
      </c>
      <c r="W196">
        <v>1558340195</v>
      </c>
    </row>
    <row r="197" spans="1:23" x14ac:dyDescent="0.2">
      <c r="A197">
        <f>Source!A145</f>
        <v>17</v>
      </c>
      <c r="C197">
        <v>3</v>
      </c>
      <c r="D197">
        <f>Source!BI145</f>
        <v>1</v>
      </c>
      <c r="E197">
        <f>Source!FS145</f>
        <v>0</v>
      </c>
      <c r="F197" t="str">
        <f>Source!F145</f>
        <v>17.3.02.19-0022</v>
      </c>
      <c r="G197" t="str">
        <f>Source!G145</f>
        <v>Изделия огнеупорные шамотные общего назначения № 4, 7, 9, 11, 12, 14, 17, 22, 25, 44, 45, 47, 2 подгруппы марки ШБ 1-й класс точности</v>
      </c>
      <c r="H197" t="str">
        <f>Source!H145</f>
        <v>т</v>
      </c>
      <c r="I197">
        <f>Source!I145</f>
        <v>2.5350000000000001</v>
      </c>
      <c r="J197">
        <v>1</v>
      </c>
      <c r="K197">
        <f>Source!AC145</f>
        <v>1207.1600000000001</v>
      </c>
      <c r="M197">
        <f>ROUND(K197*I197, 2)</f>
        <v>3060.15</v>
      </c>
      <c r="N197">
        <f>Source!AC145*IF(Source!BC145&lt;&gt; 0, Source!BC145, 1)</f>
        <v>8534.6212000000014</v>
      </c>
      <c r="O197">
        <f>ROUND(N197*I197, 2)</f>
        <v>21635.26</v>
      </c>
      <c r="P197">
        <f>Source!AE145</f>
        <v>0</v>
      </c>
      <c r="R197">
        <f>ROUND(P197*I197, 2)</f>
        <v>0</v>
      </c>
      <c r="S197">
        <f>Source!AE145*IF(Source!BS145&lt;&gt; 0, Source!BS145, 1)</f>
        <v>0</v>
      </c>
      <c r="T197">
        <f>ROUND(S197*I197, 2)</f>
        <v>0</v>
      </c>
      <c r="U197">
        <f>Source!GF145</f>
        <v>-52538529</v>
      </c>
      <c r="V197">
        <v>-1432514734</v>
      </c>
      <c r="W197">
        <v>823986211</v>
      </c>
    </row>
    <row r="198" spans="1:23" x14ac:dyDescent="0.2">
      <c r="A198">
        <f>Source!A147</f>
        <v>17</v>
      </c>
      <c r="C198">
        <v>3</v>
      </c>
      <c r="D198">
        <v>0</v>
      </c>
      <c r="E198">
        <f>SmtRes!AV504</f>
        <v>0</v>
      </c>
      <c r="F198" t="str">
        <f>SmtRes!I504</f>
        <v>17.4.03.01-0008</v>
      </c>
      <c r="G198" t="str">
        <f>SmtRes!K504</f>
        <v>Мертели огнеупорные алюмосиликатные марки МШ-28</v>
      </c>
      <c r="H198" t="str">
        <f>SmtRes!O504</f>
        <v>т</v>
      </c>
      <c r="I198">
        <f>SmtRes!Y504*Source!I147</f>
        <v>0.12100000000000001</v>
      </c>
      <c r="J198">
        <f>SmtRes!AO504</f>
        <v>1</v>
      </c>
      <c r="K198">
        <f>SmtRes!AE504</f>
        <v>736.29</v>
      </c>
      <c r="L198">
        <f>SmtRes!DB504</f>
        <v>80.989999999999995</v>
      </c>
      <c r="M198">
        <f>ROUND(ROUND(L198*Source!I147, 6)*1, 2)</f>
        <v>89.09</v>
      </c>
      <c r="N198">
        <f>SmtRes!AA504</f>
        <v>5205.57</v>
      </c>
      <c r="O198">
        <f>ROUND(ROUND(L198*Source!I147, 6)*SmtRes!DA504, 2)</f>
        <v>629.86</v>
      </c>
      <c r="P198">
        <f>SmtRes!AG504</f>
        <v>0</v>
      </c>
      <c r="Q198">
        <f>SmtRes!DC504</f>
        <v>0</v>
      </c>
      <c r="R198">
        <f>ROUND(ROUND(Q198*Source!I147, 6)*1, 2)</f>
        <v>0</v>
      </c>
      <c r="S198">
        <f>SmtRes!AC504</f>
        <v>0</v>
      </c>
      <c r="T198">
        <f>ROUND(ROUND(Q198*Source!I147, 6)*SmtRes!AK504, 2)</f>
        <v>0</v>
      </c>
      <c r="U198">
        <f>SmtRes!X504</f>
        <v>-468305079</v>
      </c>
      <c r="V198">
        <v>1334763919</v>
      </c>
      <c r="W198">
        <v>1399370909</v>
      </c>
    </row>
    <row r="199" spans="1:23" x14ac:dyDescent="0.2">
      <c r="A199">
        <f>Source!A147</f>
        <v>17</v>
      </c>
      <c r="C199">
        <v>3</v>
      </c>
      <c r="D199">
        <v>0</v>
      </c>
      <c r="E199">
        <f>SmtRes!AV503</f>
        <v>0</v>
      </c>
      <c r="F199" t="str">
        <f>SmtRes!I503</f>
        <v>01.7.03.01-0001</v>
      </c>
      <c r="G199" t="str">
        <f>SmtRes!K503</f>
        <v>Вода</v>
      </c>
      <c r="H199" t="str">
        <f>SmtRes!O503</f>
        <v>м3</v>
      </c>
      <c r="I199">
        <f>SmtRes!Y503*Source!I147</f>
        <v>3.7400000000000003E-2</v>
      </c>
      <c r="J199">
        <f>SmtRes!AO503</f>
        <v>1</v>
      </c>
      <c r="K199">
        <f>SmtRes!AE503</f>
        <v>2.44</v>
      </c>
      <c r="L199">
        <f>SmtRes!DB503</f>
        <v>0.08</v>
      </c>
      <c r="M199">
        <f>ROUND(ROUND(L199*Source!I147, 6)*1, 2)</f>
        <v>0.09</v>
      </c>
      <c r="N199">
        <f>SmtRes!AA503</f>
        <v>17.25</v>
      </c>
      <c r="O199">
        <f>ROUND(ROUND(L199*Source!I147, 6)*SmtRes!DA503, 2)</f>
        <v>0.62</v>
      </c>
      <c r="P199">
        <f>SmtRes!AG503</f>
        <v>0</v>
      </c>
      <c r="Q199">
        <f>SmtRes!DC503</f>
        <v>0</v>
      </c>
      <c r="R199">
        <f>ROUND(ROUND(Q199*Source!I147, 6)*1, 2)</f>
        <v>0</v>
      </c>
      <c r="S199">
        <f>SmtRes!AC503</f>
        <v>0</v>
      </c>
      <c r="T199">
        <f>ROUND(ROUND(Q199*Source!I147, 6)*SmtRes!AK503, 2)</f>
        <v>0</v>
      </c>
      <c r="U199">
        <f>SmtRes!X503</f>
        <v>82350058</v>
      </c>
      <c r="V199">
        <v>-1564336641</v>
      </c>
      <c r="W199">
        <v>768014654</v>
      </c>
    </row>
    <row r="200" spans="1:23" x14ac:dyDescent="0.2">
      <c r="A200">
        <f>Source!A147</f>
        <v>17</v>
      </c>
      <c r="C200">
        <v>2</v>
      </c>
      <c r="D200">
        <v>0</v>
      </c>
      <c r="E200">
        <f>SmtRes!AV502</f>
        <v>0</v>
      </c>
      <c r="F200" t="str">
        <f>SmtRes!I502</f>
        <v>91.21.19-024</v>
      </c>
      <c r="G200" t="str">
        <f>SmtRes!K502</f>
        <v>Станок для резки керамики</v>
      </c>
      <c r="H200" t="str">
        <f>SmtRes!O502</f>
        <v>маш.-ч</v>
      </c>
      <c r="I200">
        <f>SmtRes!Y502*Source!I147</f>
        <v>8.8000000000000009E-2</v>
      </c>
      <c r="J200">
        <f>SmtRes!AO502</f>
        <v>1</v>
      </c>
      <c r="K200">
        <f>SmtRes!AF502</f>
        <v>18.46</v>
      </c>
      <c r="L200">
        <f>SmtRes!DB502</f>
        <v>1.48</v>
      </c>
      <c r="M200">
        <f>ROUND(ROUND(L200*Source!I147, 6)*1, 2)</f>
        <v>1.63</v>
      </c>
      <c r="N200">
        <f>SmtRes!AB502</f>
        <v>130.51</v>
      </c>
      <c r="O200">
        <f>ROUND(ROUND(L200*Source!I147, 6)*SmtRes!DA502, 2)</f>
        <v>11.51</v>
      </c>
      <c r="P200">
        <f>SmtRes!AG502</f>
        <v>11.84</v>
      </c>
      <c r="Q200">
        <f>SmtRes!DC502</f>
        <v>0.95</v>
      </c>
      <c r="R200">
        <f>ROUND(ROUND(Q200*Source!I147, 6)*1, 2)</f>
        <v>1.05</v>
      </c>
      <c r="S200">
        <f>SmtRes!AC502</f>
        <v>11.84</v>
      </c>
      <c r="T200">
        <f>ROUND(ROUND(Q200*Source!I147, 6)*SmtRes!AK502, 2)</f>
        <v>1.05</v>
      </c>
      <c r="U200">
        <f>SmtRes!X502</f>
        <v>102642092</v>
      </c>
      <c r="V200">
        <v>-667807544</v>
      </c>
      <c r="W200">
        <v>1119678232</v>
      </c>
    </row>
    <row r="201" spans="1:23" x14ac:dyDescent="0.2">
      <c r="A201">
        <f>Source!A147</f>
        <v>17</v>
      </c>
      <c r="C201">
        <v>2</v>
      </c>
      <c r="D201">
        <v>0</v>
      </c>
      <c r="E201">
        <f>SmtRes!AV501</f>
        <v>0</v>
      </c>
      <c r="F201" t="str">
        <f>SmtRes!I501</f>
        <v>91.14.02-003</v>
      </c>
      <c r="G201" t="str">
        <f>SmtRes!K501</f>
        <v>Автомобили бортовые, грузоподъемность до 10 т</v>
      </c>
      <c r="H201" t="str">
        <f>SmtRes!O501</f>
        <v>маш.-ч</v>
      </c>
      <c r="I201">
        <f>SmtRes!Y501*Source!I147</f>
        <v>2.3980000000000006</v>
      </c>
      <c r="J201">
        <f>SmtRes!AO501</f>
        <v>1</v>
      </c>
      <c r="K201">
        <f>SmtRes!AF501</f>
        <v>102.48</v>
      </c>
      <c r="L201">
        <f>SmtRes!DB501</f>
        <v>223.41</v>
      </c>
      <c r="M201">
        <f>ROUND(ROUND(L201*Source!I147, 6)*1, 2)</f>
        <v>245.75</v>
      </c>
      <c r="N201">
        <f>SmtRes!AB501</f>
        <v>724.53</v>
      </c>
      <c r="O201">
        <f>ROUND(ROUND(L201*Source!I147, 6)*SmtRes!DA501, 2)</f>
        <v>1737.46</v>
      </c>
      <c r="P201">
        <f>SmtRes!AG501</f>
        <v>11.84</v>
      </c>
      <c r="Q201">
        <f>SmtRes!DC501</f>
        <v>25.81</v>
      </c>
      <c r="R201">
        <f>ROUND(ROUND(Q201*Source!I147, 6)*1, 2)</f>
        <v>28.39</v>
      </c>
      <c r="S201">
        <f>SmtRes!AC501</f>
        <v>11.84</v>
      </c>
      <c r="T201">
        <f>ROUND(ROUND(Q201*Source!I147, 6)*SmtRes!AK501, 2)</f>
        <v>28.39</v>
      </c>
      <c r="U201">
        <f>SmtRes!X501</f>
        <v>1820267133</v>
      </c>
      <c r="V201">
        <v>650552258</v>
      </c>
      <c r="W201">
        <v>570270890</v>
      </c>
    </row>
    <row r="202" spans="1:23" x14ac:dyDescent="0.2">
      <c r="A202">
        <f>Source!A147</f>
        <v>17</v>
      </c>
      <c r="C202">
        <v>2</v>
      </c>
      <c r="D202">
        <v>0</v>
      </c>
      <c r="E202">
        <f>SmtRes!AV500</f>
        <v>0</v>
      </c>
      <c r="F202" t="str">
        <f>SmtRes!I500</f>
        <v>91.07.08-021</v>
      </c>
      <c r="G202" t="str">
        <f>SmtRes!K500</f>
        <v>Растворосмесители для приготовления водоцементных и других растворов 350 л</v>
      </c>
      <c r="H202" t="str">
        <f>SmtRes!O500</f>
        <v>маш.-ч</v>
      </c>
      <c r="I202">
        <f>SmtRes!Y500*Source!I147</f>
        <v>0.17600000000000002</v>
      </c>
      <c r="J202">
        <f>SmtRes!AO500</f>
        <v>1</v>
      </c>
      <c r="K202">
        <f>SmtRes!AF500</f>
        <v>4.1100000000000003</v>
      </c>
      <c r="L202">
        <f>SmtRes!DB500</f>
        <v>0.66</v>
      </c>
      <c r="M202">
        <f>ROUND(ROUND(L202*Source!I147, 6)*1, 2)</f>
        <v>0.73</v>
      </c>
      <c r="N202">
        <f>SmtRes!AB500</f>
        <v>29.06</v>
      </c>
      <c r="O202">
        <f>ROUND(ROUND(L202*Source!I147, 6)*SmtRes!DA500, 2)</f>
        <v>5.13</v>
      </c>
      <c r="P202">
        <f>SmtRes!AG500</f>
        <v>0</v>
      </c>
      <c r="Q202">
        <f>SmtRes!DC500</f>
        <v>0</v>
      </c>
      <c r="R202">
        <f>ROUND(ROUND(Q202*Source!I147, 6)*1, 2)</f>
        <v>0</v>
      </c>
      <c r="S202">
        <f>SmtRes!AC500</f>
        <v>0</v>
      </c>
      <c r="T202">
        <f>ROUND(ROUND(Q202*Source!I147, 6)*SmtRes!AK500, 2)</f>
        <v>0</v>
      </c>
      <c r="U202">
        <f>SmtRes!X500</f>
        <v>-566827484</v>
      </c>
      <c r="V202">
        <v>1625709684</v>
      </c>
      <c r="W202">
        <v>-1345160702</v>
      </c>
    </row>
    <row r="203" spans="1:23" x14ac:dyDescent="0.2">
      <c r="A203">
        <f>Source!A147</f>
        <v>17</v>
      </c>
      <c r="C203">
        <v>2</v>
      </c>
      <c r="D203">
        <v>0</v>
      </c>
      <c r="E203">
        <f>SmtRes!AV499</f>
        <v>0</v>
      </c>
      <c r="F203" t="str">
        <f>SmtRes!I499</f>
        <v>91.06.08-003</v>
      </c>
      <c r="G203" t="str">
        <f>SmtRes!K499</f>
        <v>Тельферы электрические 2 т</v>
      </c>
      <c r="H203" t="str">
        <f>SmtRes!O499</f>
        <v>маш.-ч</v>
      </c>
      <c r="I203">
        <f>SmtRes!Y499*Source!I147</f>
        <v>0.79200000000000004</v>
      </c>
      <c r="J203">
        <f>SmtRes!AO499</f>
        <v>1</v>
      </c>
      <c r="K203">
        <f>SmtRes!AF499</f>
        <v>5</v>
      </c>
      <c r="L203">
        <f>SmtRes!DB499</f>
        <v>3.6</v>
      </c>
      <c r="M203">
        <f>ROUND(ROUND(L203*Source!I147, 6)*1, 2)</f>
        <v>3.96</v>
      </c>
      <c r="N203">
        <f>SmtRes!AB499</f>
        <v>35.35</v>
      </c>
      <c r="O203">
        <f>ROUND(ROUND(L203*Source!I147, 6)*SmtRes!DA499, 2)</f>
        <v>28</v>
      </c>
      <c r="P203">
        <f>SmtRes!AG499</f>
        <v>0</v>
      </c>
      <c r="Q203">
        <f>SmtRes!DC499</f>
        <v>0</v>
      </c>
      <c r="R203">
        <f>ROUND(ROUND(Q203*Source!I147, 6)*1, 2)</f>
        <v>0</v>
      </c>
      <c r="S203">
        <f>SmtRes!AC499</f>
        <v>0</v>
      </c>
      <c r="T203">
        <f>ROUND(ROUND(Q203*Source!I147, 6)*SmtRes!AK499, 2)</f>
        <v>0</v>
      </c>
      <c r="U203">
        <f>SmtRes!X499</f>
        <v>-186926218</v>
      </c>
      <c r="V203">
        <v>1373089189</v>
      </c>
      <c r="W203">
        <v>-2088883962</v>
      </c>
    </row>
    <row r="204" spans="1:23" x14ac:dyDescent="0.2">
      <c r="A204">
        <f>Source!A147</f>
        <v>17</v>
      </c>
      <c r="C204">
        <v>2</v>
      </c>
      <c r="D204">
        <v>0</v>
      </c>
      <c r="E204">
        <f>SmtRes!AV498</f>
        <v>0</v>
      </c>
      <c r="F204" t="str">
        <f>SmtRes!I498</f>
        <v>91.06.06-031</v>
      </c>
      <c r="G204" t="str">
        <f>SmtRes!K498</f>
        <v>Подъемник двухстоечный грузовой, грузоподъемность до 2 т, высота до 60 м</v>
      </c>
      <c r="H204" t="str">
        <f>SmtRes!O498</f>
        <v>маш.-ч</v>
      </c>
      <c r="I204">
        <f>SmtRes!Y498*Source!I147</f>
        <v>0.23100000000000001</v>
      </c>
      <c r="J204">
        <f>SmtRes!AO498</f>
        <v>1</v>
      </c>
      <c r="K204">
        <f>SmtRes!AF498</f>
        <v>91.79</v>
      </c>
      <c r="L204">
        <f>SmtRes!DB498</f>
        <v>19.28</v>
      </c>
      <c r="M204">
        <f>ROUND(ROUND(L204*Source!I147, 6)*1, 2)</f>
        <v>21.21</v>
      </c>
      <c r="N204">
        <f>SmtRes!AB498</f>
        <v>648.96</v>
      </c>
      <c r="O204">
        <f>ROUND(ROUND(L204*Source!I147, 6)*SmtRes!DA498, 2)</f>
        <v>149.94</v>
      </c>
      <c r="P204">
        <f>SmtRes!AG498</f>
        <v>11.84</v>
      </c>
      <c r="Q204">
        <f>SmtRes!DC498</f>
        <v>2.4900000000000002</v>
      </c>
      <c r="R204">
        <f>ROUND(ROUND(Q204*Source!I147, 6)*1, 2)</f>
        <v>2.74</v>
      </c>
      <c r="S204">
        <f>SmtRes!AC498</f>
        <v>11.84</v>
      </c>
      <c r="T204">
        <f>ROUND(ROUND(Q204*Source!I147, 6)*SmtRes!AK498, 2)</f>
        <v>2.74</v>
      </c>
      <c r="U204">
        <f>SmtRes!X498</f>
        <v>-271470403</v>
      </c>
      <c r="V204">
        <v>-2059216471</v>
      </c>
      <c r="W204">
        <v>1149866621</v>
      </c>
    </row>
    <row r="205" spans="1:23" x14ac:dyDescent="0.2">
      <c r="A205">
        <f>Source!A147</f>
        <v>17</v>
      </c>
      <c r="C205">
        <v>2</v>
      </c>
      <c r="D205">
        <v>0</v>
      </c>
      <c r="E205">
        <f>SmtRes!AV497</f>
        <v>0</v>
      </c>
      <c r="F205" t="str">
        <f>SmtRes!I497</f>
        <v>91.06.05-011</v>
      </c>
      <c r="G205" t="str">
        <f>SmtRes!K497</f>
        <v>Погрузчик, грузоподъемность 5 т</v>
      </c>
      <c r="H205" t="str">
        <f>SmtRes!O497</f>
        <v>маш.-ч</v>
      </c>
      <c r="I205">
        <f>SmtRes!Y497*Source!I147</f>
        <v>0.23100000000000001</v>
      </c>
      <c r="J205">
        <f>SmtRes!AO497</f>
        <v>1</v>
      </c>
      <c r="K205">
        <f>SmtRes!AF497</f>
        <v>93.73</v>
      </c>
      <c r="L205">
        <f>SmtRes!DB497</f>
        <v>19.68</v>
      </c>
      <c r="M205">
        <f>ROUND(ROUND(L205*Source!I147, 6)*1, 2)</f>
        <v>21.65</v>
      </c>
      <c r="N205">
        <f>SmtRes!AB497</f>
        <v>662.67</v>
      </c>
      <c r="O205">
        <f>ROUND(ROUND(L205*Source!I147, 6)*SmtRes!DA497, 2)</f>
        <v>153.05000000000001</v>
      </c>
      <c r="P205">
        <f>SmtRes!AG497</f>
        <v>8.82</v>
      </c>
      <c r="Q205">
        <f>SmtRes!DC497</f>
        <v>1.85</v>
      </c>
      <c r="R205">
        <f>ROUND(ROUND(Q205*Source!I147, 6)*1, 2)</f>
        <v>2.04</v>
      </c>
      <c r="S205">
        <f>SmtRes!AC497</f>
        <v>8.82</v>
      </c>
      <c r="T205">
        <f>ROUND(ROUND(Q205*Source!I147, 6)*SmtRes!AK497, 2)</f>
        <v>2.04</v>
      </c>
      <c r="U205">
        <f>SmtRes!X497</f>
        <v>-1700234874</v>
      </c>
      <c r="V205">
        <v>896143280</v>
      </c>
      <c r="W205">
        <v>1168062172</v>
      </c>
    </row>
    <row r="206" spans="1:23" x14ac:dyDescent="0.2">
      <c r="A206">
        <f>Source!A147</f>
        <v>17</v>
      </c>
      <c r="C206">
        <v>2</v>
      </c>
      <c r="D206">
        <v>0</v>
      </c>
      <c r="E206">
        <f>SmtRes!AV496</f>
        <v>0</v>
      </c>
      <c r="F206" t="str">
        <f>SmtRes!I496</f>
        <v>91.06.02-005</v>
      </c>
      <c r="G206" t="str">
        <f>SmtRes!K496</f>
        <v>Конвейер ленточный секционный длиной 40 м</v>
      </c>
      <c r="H206" t="str">
        <f>SmtRes!O496</f>
        <v>маш.-ч</v>
      </c>
      <c r="I206">
        <f>SmtRes!Y496*Source!I147</f>
        <v>2.3980000000000006</v>
      </c>
      <c r="J206">
        <f>SmtRes!AO496</f>
        <v>1</v>
      </c>
      <c r="K206">
        <f>SmtRes!AF496</f>
        <v>66.16</v>
      </c>
      <c r="L206">
        <f>SmtRes!DB496</f>
        <v>144.22999999999999</v>
      </c>
      <c r="M206">
        <f>ROUND(ROUND(L206*Source!I147, 6)*1, 2)</f>
        <v>158.65</v>
      </c>
      <c r="N206">
        <f>SmtRes!AB496</f>
        <v>467.75</v>
      </c>
      <c r="O206">
        <f>ROUND(ROUND(L206*Source!I147, 6)*SmtRes!DA496, 2)</f>
        <v>1121.68</v>
      </c>
      <c r="P206">
        <f>SmtRes!AG496</f>
        <v>8.82</v>
      </c>
      <c r="Q206">
        <f>SmtRes!DC496</f>
        <v>19.23</v>
      </c>
      <c r="R206">
        <f>ROUND(ROUND(Q206*Source!I147, 6)*1, 2)</f>
        <v>21.15</v>
      </c>
      <c r="S206">
        <f>SmtRes!AC496</f>
        <v>8.82</v>
      </c>
      <c r="T206">
        <f>ROUND(ROUND(Q206*Source!I147, 6)*SmtRes!AK496, 2)</f>
        <v>21.15</v>
      </c>
      <c r="U206">
        <f>SmtRes!X496</f>
        <v>1884583504</v>
      </c>
      <c r="V206">
        <v>1029080285</v>
      </c>
      <c r="W206">
        <v>-1143233612</v>
      </c>
    </row>
    <row r="207" spans="1:23" x14ac:dyDescent="0.2">
      <c r="A207">
        <f>Source!A147</f>
        <v>17</v>
      </c>
      <c r="C207">
        <v>2</v>
      </c>
      <c r="D207">
        <v>0</v>
      </c>
      <c r="E207">
        <f>SmtRes!AV495</f>
        <v>0</v>
      </c>
      <c r="F207" t="str">
        <f>SmtRes!I495</f>
        <v>91.05.04-005</v>
      </c>
      <c r="G207" t="str">
        <f>SmtRes!K495</f>
        <v>Краны мостовые электрические, грузоподъемность 5 т</v>
      </c>
      <c r="H207" t="str">
        <f>SmtRes!O495</f>
        <v>маш.-ч</v>
      </c>
      <c r="I207">
        <f>SmtRes!Y495*Source!I147</f>
        <v>0.52800000000000002</v>
      </c>
      <c r="J207">
        <f>SmtRes!AO495</f>
        <v>1</v>
      </c>
      <c r="K207">
        <f>SmtRes!AF495</f>
        <v>42.06</v>
      </c>
      <c r="L207">
        <f>SmtRes!DB495</f>
        <v>20.190000000000001</v>
      </c>
      <c r="M207">
        <f>ROUND(ROUND(L207*Source!I147, 6)*1, 2)</f>
        <v>22.21</v>
      </c>
      <c r="N207">
        <f>SmtRes!AB495</f>
        <v>297.36</v>
      </c>
      <c r="O207">
        <f>ROUND(ROUND(L207*Source!I147, 6)*SmtRes!DA495, 2)</f>
        <v>157.02000000000001</v>
      </c>
      <c r="P207">
        <f>SmtRes!AG495</f>
        <v>10.130000000000001</v>
      </c>
      <c r="Q207">
        <f>SmtRes!DC495</f>
        <v>4.8600000000000003</v>
      </c>
      <c r="R207">
        <f>ROUND(ROUND(Q207*Source!I147, 6)*1, 2)</f>
        <v>5.35</v>
      </c>
      <c r="S207">
        <f>SmtRes!AC495</f>
        <v>10.130000000000001</v>
      </c>
      <c r="T207">
        <f>ROUND(ROUND(Q207*Source!I147, 6)*SmtRes!AK495, 2)</f>
        <v>5.35</v>
      </c>
      <c r="U207">
        <f>SmtRes!X495</f>
        <v>1431460504</v>
      </c>
      <c r="V207">
        <v>487444808</v>
      </c>
      <c r="W207">
        <v>729289380</v>
      </c>
    </row>
    <row r="208" spans="1:23" x14ac:dyDescent="0.2">
      <c r="A208">
        <f>Source!A147</f>
        <v>17</v>
      </c>
      <c r="C208">
        <v>1</v>
      </c>
      <c r="D208">
        <v>0</v>
      </c>
      <c r="E208">
        <f>SmtRes!AV493</f>
        <v>1</v>
      </c>
      <c r="F208" t="str">
        <f>SmtRes!I493</f>
        <v>1-100-55-82</v>
      </c>
      <c r="G208" t="str">
        <f>SmtRes!K493</f>
        <v>Рабочий среднего разряда 5.5</v>
      </c>
      <c r="H208" t="str">
        <f>SmtRes!O493</f>
        <v>чел.-ч.</v>
      </c>
      <c r="I208">
        <f>SmtRes!Y493*Source!I147</f>
        <v>25.553000000000001</v>
      </c>
      <c r="J208">
        <f>SmtRes!AO493</f>
        <v>1</v>
      </c>
      <c r="K208">
        <f>SmtRes!AH493</f>
        <v>10.72</v>
      </c>
      <c r="L208">
        <f>SmtRes!DB493</f>
        <v>249.03</v>
      </c>
      <c r="M208">
        <f>ROUND(ROUND(L208*Source!I147, 6)*1, 2)</f>
        <v>273.93</v>
      </c>
      <c r="N208">
        <f>SmtRes!AD493</f>
        <v>75.790000000000006</v>
      </c>
      <c r="O208">
        <f>ROUND(ROUND(L208*Source!I147, 6)*SmtRes!DA493, 2)</f>
        <v>1936.71</v>
      </c>
      <c r="P208">
        <f>SmtRes!AG493</f>
        <v>0</v>
      </c>
      <c r="Q208">
        <f>SmtRes!DC493</f>
        <v>0</v>
      </c>
      <c r="R208">
        <f>ROUND(ROUND(Q208*Source!I147, 6)*1, 2)</f>
        <v>0</v>
      </c>
      <c r="S208">
        <f>SmtRes!AC493</f>
        <v>0</v>
      </c>
      <c r="T208">
        <f>ROUND(ROUND(Q208*Source!I147, 6)*SmtRes!AK493, 2)</f>
        <v>0</v>
      </c>
      <c r="U208">
        <f>SmtRes!X493</f>
        <v>-300980612</v>
      </c>
      <c r="V208">
        <v>797759237</v>
      </c>
      <c r="W208">
        <v>12585759</v>
      </c>
    </row>
    <row r="209" spans="1:23" x14ac:dyDescent="0.2">
      <c r="A209">
        <f>Source!A149</f>
        <v>17</v>
      </c>
      <c r="C209">
        <v>3</v>
      </c>
      <c r="D209">
        <f>Source!BI149</f>
        <v>1</v>
      </c>
      <c r="E209">
        <f>Source!FS149</f>
        <v>0</v>
      </c>
      <c r="F209" t="str">
        <f>Source!F149</f>
        <v>17.3.02.17-0004</v>
      </c>
      <c r="G209" t="str">
        <f>Source!G149</f>
        <v>Изделия легковесные теплоизоляционные огнеупорные № 4, 7, 9, 11, 12, 17, 22, 25, 44, 45, 47 марки ШЛ-1, 3</v>
      </c>
      <c r="H209" t="str">
        <f>Source!H149</f>
        <v>т</v>
      </c>
      <c r="I209">
        <f>Source!I149</f>
        <v>2.2549999999999999</v>
      </c>
      <c r="J209">
        <v>1</v>
      </c>
      <c r="K209">
        <f>Source!AC149</f>
        <v>2706.43</v>
      </c>
      <c r="M209">
        <f>ROUND(K209*I209, 2)</f>
        <v>6103</v>
      </c>
      <c r="N209">
        <f>Source!AC149*IF(Source!BC149&lt;&gt; 0, Source!BC149, 1)</f>
        <v>19134.4601</v>
      </c>
      <c r="O209">
        <f>ROUND(N209*I209, 2)</f>
        <v>43148.21</v>
      </c>
      <c r="P209">
        <f>Source!AE149</f>
        <v>0</v>
      </c>
      <c r="R209">
        <f>ROUND(P209*I209, 2)</f>
        <v>0</v>
      </c>
      <c r="S209">
        <f>Source!AE149*IF(Source!BS149&lt;&gt; 0, Source!BS149, 1)</f>
        <v>0</v>
      </c>
      <c r="T209">
        <f>ROUND(S209*I209, 2)</f>
        <v>0</v>
      </c>
      <c r="U209">
        <f>Source!GF149</f>
        <v>-92991334</v>
      </c>
      <c r="V209">
        <v>-1474292736</v>
      </c>
      <c r="W209">
        <v>-614815128</v>
      </c>
    </row>
    <row r="210" spans="1:23" x14ac:dyDescent="0.2">
      <c r="A210">
        <f>Source!A151</f>
        <v>17</v>
      </c>
      <c r="C210">
        <v>3</v>
      </c>
      <c r="D210">
        <v>0</v>
      </c>
      <c r="E210">
        <f>SmtRes!AV528</f>
        <v>0</v>
      </c>
      <c r="F210" t="str">
        <f>SmtRes!I528</f>
        <v>17.4.03.01-0008</v>
      </c>
      <c r="G210" t="str">
        <f>SmtRes!K528</f>
        <v>Мертели огнеупорные алюмосиликатные марки МШ-28</v>
      </c>
      <c r="H210" t="str">
        <f>SmtRes!O528</f>
        <v>т</v>
      </c>
      <c r="I210">
        <f>SmtRes!Y528*Source!I151</f>
        <v>9.9000000000000005E-2</v>
      </c>
      <c r="J210">
        <f>SmtRes!AO528</f>
        <v>1</v>
      </c>
      <c r="K210">
        <f>SmtRes!AE528</f>
        <v>736.29</v>
      </c>
      <c r="L210">
        <f>SmtRes!DB528</f>
        <v>80.989999999999995</v>
      </c>
      <c r="M210">
        <f>ROUND(ROUND(L210*Source!I151, 6)*1, 2)</f>
        <v>72.89</v>
      </c>
      <c r="N210">
        <f>SmtRes!AA528</f>
        <v>5205.57</v>
      </c>
      <c r="O210">
        <f>ROUND(ROUND(L210*Source!I151, 6)*SmtRes!DA528, 2)</f>
        <v>515.34</v>
      </c>
      <c r="P210">
        <f>SmtRes!AG528</f>
        <v>0</v>
      </c>
      <c r="Q210">
        <f>SmtRes!DC528</f>
        <v>0</v>
      </c>
      <c r="R210">
        <f>ROUND(ROUND(Q210*Source!I151, 6)*1, 2)</f>
        <v>0</v>
      </c>
      <c r="S210">
        <f>SmtRes!AC528</f>
        <v>0</v>
      </c>
      <c r="T210">
        <f>ROUND(ROUND(Q210*Source!I151, 6)*SmtRes!AK528, 2)</f>
        <v>0</v>
      </c>
      <c r="U210">
        <f>SmtRes!X528</f>
        <v>-468305079</v>
      </c>
      <c r="V210">
        <v>1334763919</v>
      </c>
      <c r="W210">
        <v>1399370909</v>
      </c>
    </row>
    <row r="211" spans="1:23" x14ac:dyDescent="0.2">
      <c r="A211">
        <f>Source!A151</f>
        <v>17</v>
      </c>
      <c r="C211">
        <v>3</v>
      </c>
      <c r="D211">
        <v>0</v>
      </c>
      <c r="E211">
        <f>SmtRes!AV527</f>
        <v>0</v>
      </c>
      <c r="F211" t="str">
        <f>SmtRes!I527</f>
        <v>01.7.03.01-0001</v>
      </c>
      <c r="G211" t="str">
        <f>SmtRes!K527</f>
        <v>Вода</v>
      </c>
      <c r="H211" t="str">
        <f>SmtRes!O527</f>
        <v>м3</v>
      </c>
      <c r="I211">
        <f>SmtRes!Y527*Source!I151</f>
        <v>3.0600000000000002E-2</v>
      </c>
      <c r="J211">
        <f>SmtRes!AO527</f>
        <v>1</v>
      </c>
      <c r="K211">
        <f>SmtRes!AE527</f>
        <v>2.44</v>
      </c>
      <c r="L211">
        <f>SmtRes!DB527</f>
        <v>0.08</v>
      </c>
      <c r="M211">
        <f>ROUND(ROUND(L211*Source!I151, 6)*1, 2)</f>
        <v>7.0000000000000007E-2</v>
      </c>
      <c r="N211">
        <f>SmtRes!AA527</f>
        <v>17.25</v>
      </c>
      <c r="O211">
        <f>ROUND(ROUND(L211*Source!I151, 6)*SmtRes!DA527, 2)</f>
        <v>0.51</v>
      </c>
      <c r="P211">
        <f>SmtRes!AG527</f>
        <v>0</v>
      </c>
      <c r="Q211">
        <f>SmtRes!DC527</f>
        <v>0</v>
      </c>
      <c r="R211">
        <f>ROUND(ROUND(Q211*Source!I151, 6)*1, 2)</f>
        <v>0</v>
      </c>
      <c r="S211">
        <f>SmtRes!AC527</f>
        <v>0</v>
      </c>
      <c r="T211">
        <f>ROUND(ROUND(Q211*Source!I151, 6)*SmtRes!AK527, 2)</f>
        <v>0</v>
      </c>
      <c r="U211">
        <f>SmtRes!X527</f>
        <v>82350058</v>
      </c>
      <c r="V211">
        <v>-1564336641</v>
      </c>
      <c r="W211">
        <v>768014654</v>
      </c>
    </row>
    <row r="212" spans="1:23" x14ac:dyDescent="0.2">
      <c r="A212">
        <f>Source!A151</f>
        <v>17</v>
      </c>
      <c r="C212">
        <v>2</v>
      </c>
      <c r="D212">
        <v>0</v>
      </c>
      <c r="E212">
        <f>SmtRes!AV526</f>
        <v>0</v>
      </c>
      <c r="F212" t="str">
        <f>SmtRes!I526</f>
        <v>91.21.19-024</v>
      </c>
      <c r="G212" t="str">
        <f>SmtRes!K526</f>
        <v>Станок для резки керамики</v>
      </c>
      <c r="H212" t="str">
        <f>SmtRes!O526</f>
        <v>маш.-ч</v>
      </c>
      <c r="I212">
        <f>SmtRes!Y526*Source!I151</f>
        <v>0.108</v>
      </c>
      <c r="J212">
        <f>SmtRes!AO526</f>
        <v>1</v>
      </c>
      <c r="K212">
        <f>SmtRes!AF526</f>
        <v>18.46</v>
      </c>
      <c r="L212">
        <f>SmtRes!DB526</f>
        <v>2.2200000000000002</v>
      </c>
      <c r="M212">
        <f>ROUND(ROUND(L212*Source!I151, 6)*1, 2)</f>
        <v>2</v>
      </c>
      <c r="N212">
        <f>SmtRes!AB526</f>
        <v>130.51</v>
      </c>
      <c r="O212">
        <f>ROUND(ROUND(L212*Source!I151, 6)*SmtRes!DA526, 2)</f>
        <v>14.13</v>
      </c>
      <c r="P212">
        <f>SmtRes!AG526</f>
        <v>11.84</v>
      </c>
      <c r="Q212">
        <f>SmtRes!DC526</f>
        <v>1.42</v>
      </c>
      <c r="R212">
        <f>ROUND(ROUND(Q212*Source!I151, 6)*1, 2)</f>
        <v>1.28</v>
      </c>
      <c r="S212">
        <f>SmtRes!AC526</f>
        <v>11.84</v>
      </c>
      <c r="T212">
        <f>ROUND(ROUND(Q212*Source!I151, 6)*SmtRes!AK526, 2)</f>
        <v>1.28</v>
      </c>
      <c r="U212">
        <f>SmtRes!X526</f>
        <v>102642092</v>
      </c>
      <c r="V212">
        <v>-667807544</v>
      </c>
      <c r="W212">
        <v>1119678232</v>
      </c>
    </row>
    <row r="213" spans="1:23" x14ac:dyDescent="0.2">
      <c r="A213">
        <f>Source!A151</f>
        <v>17</v>
      </c>
      <c r="C213">
        <v>2</v>
      </c>
      <c r="D213">
        <v>0</v>
      </c>
      <c r="E213">
        <f>SmtRes!AV525</f>
        <v>0</v>
      </c>
      <c r="F213" t="str">
        <f>SmtRes!I525</f>
        <v>91.14.02-003</v>
      </c>
      <c r="G213" t="str">
        <f>SmtRes!K525</f>
        <v>Автомобили бортовые, грузоподъемность до 10 т</v>
      </c>
      <c r="H213" t="str">
        <f>SmtRes!O525</f>
        <v>маш.-ч</v>
      </c>
      <c r="I213">
        <f>SmtRes!Y525*Source!I151</f>
        <v>1.9620000000000002</v>
      </c>
      <c r="J213">
        <f>SmtRes!AO525</f>
        <v>1</v>
      </c>
      <c r="K213">
        <f>SmtRes!AF525</f>
        <v>102.48</v>
      </c>
      <c r="L213">
        <f>SmtRes!DB525</f>
        <v>223.41</v>
      </c>
      <c r="M213">
        <f>ROUND(ROUND(L213*Source!I151, 6)*1, 2)</f>
        <v>201.07</v>
      </c>
      <c r="N213">
        <f>SmtRes!AB525</f>
        <v>724.53</v>
      </c>
      <c r="O213">
        <f>ROUND(ROUND(L213*Source!I151, 6)*SmtRes!DA525, 2)</f>
        <v>1421.56</v>
      </c>
      <c r="P213">
        <f>SmtRes!AG525</f>
        <v>11.84</v>
      </c>
      <c r="Q213">
        <f>SmtRes!DC525</f>
        <v>25.81</v>
      </c>
      <c r="R213">
        <f>ROUND(ROUND(Q213*Source!I151, 6)*1, 2)</f>
        <v>23.23</v>
      </c>
      <c r="S213">
        <f>SmtRes!AC525</f>
        <v>11.84</v>
      </c>
      <c r="T213">
        <f>ROUND(ROUND(Q213*Source!I151, 6)*SmtRes!AK525, 2)</f>
        <v>23.23</v>
      </c>
      <c r="U213">
        <f>SmtRes!X525</f>
        <v>1820267133</v>
      </c>
      <c r="V213">
        <v>650552258</v>
      </c>
      <c r="W213">
        <v>570270890</v>
      </c>
    </row>
    <row r="214" spans="1:23" x14ac:dyDescent="0.2">
      <c r="A214">
        <f>Source!A151</f>
        <v>17</v>
      </c>
      <c r="C214">
        <v>2</v>
      </c>
      <c r="D214">
        <v>0</v>
      </c>
      <c r="E214">
        <f>SmtRes!AV524</f>
        <v>0</v>
      </c>
      <c r="F214" t="str">
        <f>SmtRes!I524</f>
        <v>91.07.08-021</v>
      </c>
      <c r="G214" t="str">
        <f>SmtRes!K524</f>
        <v>Растворосмесители для приготовления водоцементных и других растворов 350 л</v>
      </c>
      <c r="H214" t="str">
        <f>SmtRes!O524</f>
        <v>маш.-ч</v>
      </c>
      <c r="I214">
        <f>SmtRes!Y524*Source!I151</f>
        <v>0.14400000000000002</v>
      </c>
      <c r="J214">
        <f>SmtRes!AO524</f>
        <v>1</v>
      </c>
      <c r="K214">
        <f>SmtRes!AF524</f>
        <v>4.1100000000000003</v>
      </c>
      <c r="L214">
        <f>SmtRes!DB524</f>
        <v>0.66</v>
      </c>
      <c r="M214">
        <f>ROUND(ROUND(L214*Source!I151, 6)*1, 2)</f>
        <v>0.59</v>
      </c>
      <c r="N214">
        <f>SmtRes!AB524</f>
        <v>29.06</v>
      </c>
      <c r="O214">
        <f>ROUND(ROUND(L214*Source!I151, 6)*SmtRes!DA524, 2)</f>
        <v>4.2</v>
      </c>
      <c r="P214">
        <f>SmtRes!AG524</f>
        <v>0</v>
      </c>
      <c r="Q214">
        <f>SmtRes!DC524</f>
        <v>0</v>
      </c>
      <c r="R214">
        <f>ROUND(ROUND(Q214*Source!I151, 6)*1, 2)</f>
        <v>0</v>
      </c>
      <c r="S214">
        <f>SmtRes!AC524</f>
        <v>0</v>
      </c>
      <c r="T214">
        <f>ROUND(ROUND(Q214*Source!I151, 6)*SmtRes!AK524, 2)</f>
        <v>0</v>
      </c>
      <c r="U214">
        <f>SmtRes!X524</f>
        <v>-566827484</v>
      </c>
      <c r="V214">
        <v>1625709684</v>
      </c>
      <c r="W214">
        <v>-1345160702</v>
      </c>
    </row>
    <row r="215" spans="1:23" x14ac:dyDescent="0.2">
      <c r="A215">
        <f>Source!A151</f>
        <v>17</v>
      </c>
      <c r="C215">
        <v>2</v>
      </c>
      <c r="D215">
        <v>0</v>
      </c>
      <c r="E215">
        <f>SmtRes!AV523</f>
        <v>0</v>
      </c>
      <c r="F215" t="str">
        <f>SmtRes!I523</f>
        <v>91.06.08-003</v>
      </c>
      <c r="G215" t="str">
        <f>SmtRes!K523</f>
        <v>Тельферы электрические 2 т</v>
      </c>
      <c r="H215" t="str">
        <f>SmtRes!O523</f>
        <v>маш.-ч</v>
      </c>
      <c r="I215">
        <f>SmtRes!Y523*Source!I151</f>
        <v>0.64800000000000002</v>
      </c>
      <c r="J215">
        <f>SmtRes!AO523</f>
        <v>1</v>
      </c>
      <c r="K215">
        <f>SmtRes!AF523</f>
        <v>5</v>
      </c>
      <c r="L215">
        <f>SmtRes!DB523</f>
        <v>3.6</v>
      </c>
      <c r="M215">
        <f>ROUND(ROUND(L215*Source!I151, 6)*1, 2)</f>
        <v>3.24</v>
      </c>
      <c r="N215">
        <f>SmtRes!AB523</f>
        <v>35.35</v>
      </c>
      <c r="O215">
        <f>ROUND(ROUND(L215*Source!I151, 6)*SmtRes!DA523, 2)</f>
        <v>22.91</v>
      </c>
      <c r="P215">
        <f>SmtRes!AG523</f>
        <v>0</v>
      </c>
      <c r="Q215">
        <f>SmtRes!DC523</f>
        <v>0</v>
      </c>
      <c r="R215">
        <f>ROUND(ROUND(Q215*Source!I151, 6)*1, 2)</f>
        <v>0</v>
      </c>
      <c r="S215">
        <f>SmtRes!AC523</f>
        <v>0</v>
      </c>
      <c r="T215">
        <f>ROUND(ROUND(Q215*Source!I151, 6)*SmtRes!AK523, 2)</f>
        <v>0</v>
      </c>
      <c r="U215">
        <f>SmtRes!X523</f>
        <v>-186926218</v>
      </c>
      <c r="V215">
        <v>1373089189</v>
      </c>
      <c r="W215">
        <v>-2088883962</v>
      </c>
    </row>
    <row r="216" spans="1:23" x14ac:dyDescent="0.2">
      <c r="A216">
        <f>Source!A151</f>
        <v>17</v>
      </c>
      <c r="C216">
        <v>2</v>
      </c>
      <c r="D216">
        <v>0</v>
      </c>
      <c r="E216">
        <f>SmtRes!AV522</f>
        <v>0</v>
      </c>
      <c r="F216" t="str">
        <f>SmtRes!I522</f>
        <v>91.06.06-031</v>
      </c>
      <c r="G216" t="str">
        <f>SmtRes!K522</f>
        <v>Подъемник двухстоечный грузовой, грузоподъемность до 2 т, высота до 60 м</v>
      </c>
      <c r="H216" t="str">
        <f>SmtRes!O522</f>
        <v>маш.-ч</v>
      </c>
      <c r="I216">
        <f>SmtRes!Y522*Source!I151</f>
        <v>0.189</v>
      </c>
      <c r="J216">
        <f>SmtRes!AO522</f>
        <v>1</v>
      </c>
      <c r="K216">
        <f>SmtRes!AF522</f>
        <v>91.79</v>
      </c>
      <c r="L216">
        <f>SmtRes!DB522</f>
        <v>19.28</v>
      </c>
      <c r="M216">
        <f>ROUND(ROUND(L216*Source!I151, 6)*1, 2)</f>
        <v>17.350000000000001</v>
      </c>
      <c r="N216">
        <f>SmtRes!AB522</f>
        <v>648.96</v>
      </c>
      <c r="O216">
        <f>ROUND(ROUND(L216*Source!I151, 6)*SmtRes!DA522, 2)</f>
        <v>122.68</v>
      </c>
      <c r="P216">
        <f>SmtRes!AG522</f>
        <v>11.84</v>
      </c>
      <c r="Q216">
        <f>SmtRes!DC522</f>
        <v>2.4900000000000002</v>
      </c>
      <c r="R216">
        <f>ROUND(ROUND(Q216*Source!I151, 6)*1, 2)</f>
        <v>2.2400000000000002</v>
      </c>
      <c r="S216">
        <f>SmtRes!AC522</f>
        <v>11.84</v>
      </c>
      <c r="T216">
        <f>ROUND(ROUND(Q216*Source!I151, 6)*SmtRes!AK522, 2)</f>
        <v>2.2400000000000002</v>
      </c>
      <c r="U216">
        <f>SmtRes!X522</f>
        <v>-271470403</v>
      </c>
      <c r="V216">
        <v>-2059216471</v>
      </c>
      <c r="W216">
        <v>1149866621</v>
      </c>
    </row>
    <row r="217" spans="1:23" x14ac:dyDescent="0.2">
      <c r="A217">
        <f>Source!A151</f>
        <v>17</v>
      </c>
      <c r="C217">
        <v>2</v>
      </c>
      <c r="D217">
        <v>0</v>
      </c>
      <c r="E217">
        <f>SmtRes!AV521</f>
        <v>0</v>
      </c>
      <c r="F217" t="str">
        <f>SmtRes!I521</f>
        <v>91.06.05-011</v>
      </c>
      <c r="G217" t="str">
        <f>SmtRes!K521</f>
        <v>Погрузчик, грузоподъемность 5 т</v>
      </c>
      <c r="H217" t="str">
        <f>SmtRes!O521</f>
        <v>маш.-ч</v>
      </c>
      <c r="I217">
        <f>SmtRes!Y521*Source!I151</f>
        <v>0.189</v>
      </c>
      <c r="J217">
        <f>SmtRes!AO521</f>
        <v>1</v>
      </c>
      <c r="K217">
        <f>SmtRes!AF521</f>
        <v>93.73</v>
      </c>
      <c r="L217">
        <f>SmtRes!DB521</f>
        <v>19.68</v>
      </c>
      <c r="M217">
        <f>ROUND(ROUND(L217*Source!I151, 6)*1, 2)</f>
        <v>17.71</v>
      </c>
      <c r="N217">
        <f>SmtRes!AB521</f>
        <v>662.67</v>
      </c>
      <c r="O217">
        <f>ROUND(ROUND(L217*Source!I151, 6)*SmtRes!DA521, 2)</f>
        <v>125.22</v>
      </c>
      <c r="P217">
        <f>SmtRes!AG521</f>
        <v>8.82</v>
      </c>
      <c r="Q217">
        <f>SmtRes!DC521</f>
        <v>1.85</v>
      </c>
      <c r="R217">
        <f>ROUND(ROUND(Q217*Source!I151, 6)*1, 2)</f>
        <v>1.67</v>
      </c>
      <c r="S217">
        <f>SmtRes!AC521</f>
        <v>8.82</v>
      </c>
      <c r="T217">
        <f>ROUND(ROUND(Q217*Source!I151, 6)*SmtRes!AK521, 2)</f>
        <v>1.67</v>
      </c>
      <c r="U217">
        <f>SmtRes!X521</f>
        <v>-1700234874</v>
      </c>
      <c r="V217">
        <v>896143280</v>
      </c>
      <c r="W217">
        <v>1168062172</v>
      </c>
    </row>
    <row r="218" spans="1:23" x14ac:dyDescent="0.2">
      <c r="A218">
        <f>Source!A151</f>
        <v>17</v>
      </c>
      <c r="C218">
        <v>2</v>
      </c>
      <c r="D218">
        <v>0</v>
      </c>
      <c r="E218">
        <f>SmtRes!AV520</f>
        <v>0</v>
      </c>
      <c r="F218" t="str">
        <f>SmtRes!I520</f>
        <v>91.06.02-005</v>
      </c>
      <c r="G218" t="str">
        <f>SmtRes!K520</f>
        <v>Конвейер ленточный секционный длиной 40 м</v>
      </c>
      <c r="H218" t="str">
        <f>SmtRes!O520</f>
        <v>маш.-ч</v>
      </c>
      <c r="I218">
        <f>SmtRes!Y520*Source!I151</f>
        <v>1.9620000000000002</v>
      </c>
      <c r="J218">
        <f>SmtRes!AO520</f>
        <v>1</v>
      </c>
      <c r="K218">
        <f>SmtRes!AF520</f>
        <v>66.16</v>
      </c>
      <c r="L218">
        <f>SmtRes!DB520</f>
        <v>144.22999999999999</v>
      </c>
      <c r="M218">
        <f>ROUND(ROUND(L218*Source!I151, 6)*1, 2)</f>
        <v>129.81</v>
      </c>
      <c r="N218">
        <f>SmtRes!AB520</f>
        <v>467.75</v>
      </c>
      <c r="O218">
        <f>ROUND(ROUND(L218*Source!I151, 6)*SmtRes!DA520, 2)</f>
        <v>917.74</v>
      </c>
      <c r="P218">
        <f>SmtRes!AG520</f>
        <v>8.82</v>
      </c>
      <c r="Q218">
        <f>SmtRes!DC520</f>
        <v>19.23</v>
      </c>
      <c r="R218">
        <f>ROUND(ROUND(Q218*Source!I151, 6)*1, 2)</f>
        <v>17.309999999999999</v>
      </c>
      <c r="S218">
        <f>SmtRes!AC520</f>
        <v>8.82</v>
      </c>
      <c r="T218">
        <f>ROUND(ROUND(Q218*Source!I151, 6)*SmtRes!AK520, 2)</f>
        <v>17.309999999999999</v>
      </c>
      <c r="U218">
        <f>SmtRes!X520</f>
        <v>1884583504</v>
      </c>
      <c r="V218">
        <v>1029080285</v>
      </c>
      <c r="W218">
        <v>-1143233612</v>
      </c>
    </row>
    <row r="219" spans="1:23" x14ac:dyDescent="0.2">
      <c r="A219">
        <f>Source!A151</f>
        <v>17</v>
      </c>
      <c r="C219">
        <v>2</v>
      </c>
      <c r="D219">
        <v>0</v>
      </c>
      <c r="E219">
        <f>SmtRes!AV519</f>
        <v>0</v>
      </c>
      <c r="F219" t="str">
        <f>SmtRes!I519</f>
        <v>91.05.04-005</v>
      </c>
      <c r="G219" t="str">
        <f>SmtRes!K519</f>
        <v>Краны мостовые электрические, грузоподъемность 5 т</v>
      </c>
      <c r="H219" t="str">
        <f>SmtRes!O519</f>
        <v>маш.-ч</v>
      </c>
      <c r="I219">
        <f>SmtRes!Y519*Source!I151</f>
        <v>0.432</v>
      </c>
      <c r="J219">
        <f>SmtRes!AO519</f>
        <v>1</v>
      </c>
      <c r="K219">
        <f>SmtRes!AF519</f>
        <v>42.06</v>
      </c>
      <c r="L219">
        <f>SmtRes!DB519</f>
        <v>20.190000000000001</v>
      </c>
      <c r="M219">
        <f>ROUND(ROUND(L219*Source!I151, 6)*1, 2)</f>
        <v>18.170000000000002</v>
      </c>
      <c r="N219">
        <f>SmtRes!AB519</f>
        <v>297.36</v>
      </c>
      <c r="O219">
        <f>ROUND(ROUND(L219*Source!I151, 6)*SmtRes!DA519, 2)</f>
        <v>128.47</v>
      </c>
      <c r="P219">
        <f>SmtRes!AG519</f>
        <v>10.130000000000001</v>
      </c>
      <c r="Q219">
        <f>SmtRes!DC519</f>
        <v>4.8600000000000003</v>
      </c>
      <c r="R219">
        <f>ROUND(ROUND(Q219*Source!I151, 6)*1, 2)</f>
        <v>4.37</v>
      </c>
      <c r="S219">
        <f>SmtRes!AC519</f>
        <v>10.130000000000001</v>
      </c>
      <c r="T219">
        <f>ROUND(ROUND(Q219*Source!I151, 6)*SmtRes!AK519, 2)</f>
        <v>4.37</v>
      </c>
      <c r="U219">
        <f>SmtRes!X519</f>
        <v>1431460504</v>
      </c>
      <c r="V219">
        <v>487444808</v>
      </c>
      <c r="W219">
        <v>729289380</v>
      </c>
    </row>
    <row r="220" spans="1:23" x14ac:dyDescent="0.2">
      <c r="A220">
        <f>Source!A151</f>
        <v>17</v>
      </c>
      <c r="C220">
        <v>1</v>
      </c>
      <c r="D220">
        <v>0</v>
      </c>
      <c r="E220">
        <f>SmtRes!AV517</f>
        <v>1</v>
      </c>
      <c r="F220" t="str">
        <f>SmtRes!I517</f>
        <v>1-100-60-82</v>
      </c>
      <c r="G220" t="str">
        <f>SmtRes!K517</f>
        <v>Рабочий среднего разряда 6</v>
      </c>
      <c r="H220" t="str">
        <f>SmtRes!O517</f>
        <v>чел.-ч.</v>
      </c>
      <c r="I220">
        <f>SmtRes!Y517*Source!I151</f>
        <v>25.155000000000001</v>
      </c>
      <c r="J220">
        <f>SmtRes!AO517</f>
        <v>1</v>
      </c>
      <c r="K220">
        <f>SmtRes!AH517</f>
        <v>11.54</v>
      </c>
      <c r="L220">
        <f>SmtRes!DB517</f>
        <v>322.54000000000002</v>
      </c>
      <c r="M220">
        <f>ROUND(ROUND(L220*Source!I151, 6)*1, 2)</f>
        <v>290.29000000000002</v>
      </c>
      <c r="N220">
        <f>SmtRes!AD517</f>
        <v>81.59</v>
      </c>
      <c r="O220">
        <f>ROUND(ROUND(L220*Source!I151, 6)*SmtRes!DA517, 2)</f>
        <v>2052.3200000000002</v>
      </c>
      <c r="P220">
        <f>SmtRes!AG517</f>
        <v>0</v>
      </c>
      <c r="Q220">
        <f>SmtRes!DC517</f>
        <v>0</v>
      </c>
      <c r="R220">
        <f>ROUND(ROUND(Q220*Source!I151, 6)*1, 2)</f>
        <v>0</v>
      </c>
      <c r="S220">
        <f>SmtRes!AC517</f>
        <v>0</v>
      </c>
      <c r="T220">
        <f>ROUND(ROUND(Q220*Source!I151, 6)*SmtRes!AK517, 2)</f>
        <v>0</v>
      </c>
      <c r="U220">
        <f>SmtRes!X517</f>
        <v>26880559</v>
      </c>
      <c r="V220">
        <v>605329399</v>
      </c>
      <c r="W220">
        <v>1471514939</v>
      </c>
    </row>
    <row r="221" spans="1:23" x14ac:dyDescent="0.2">
      <c r="A221">
        <f>Source!A153</f>
        <v>17</v>
      </c>
      <c r="C221">
        <v>3</v>
      </c>
      <c r="D221">
        <f>Source!BI153</f>
        <v>1</v>
      </c>
      <c r="E221">
        <f>Source!FS153</f>
        <v>0</v>
      </c>
      <c r="F221" t="str">
        <f>Source!F153</f>
        <v>17.3.02.17-0004</v>
      </c>
      <c r="G221" t="str">
        <f>Source!G153</f>
        <v>Изделия легковесные теплоизоляционные огнеупорные № 4, 7, 9, 11, 12, 17, 22, 25, 44, 45, 47 марки ШЛ-1, 3</v>
      </c>
      <c r="H221" t="str">
        <f>Source!H153</f>
        <v>т</v>
      </c>
      <c r="I221">
        <f>Source!I153</f>
        <v>1.845</v>
      </c>
      <c r="J221">
        <v>1</v>
      </c>
      <c r="K221">
        <f>Source!AC153</f>
        <v>2706.43</v>
      </c>
      <c r="M221">
        <f>ROUND(K221*I221, 2)</f>
        <v>4993.3599999999997</v>
      </c>
      <c r="N221">
        <f>Source!AC153*IF(Source!BC153&lt;&gt; 0, Source!BC153, 1)</f>
        <v>19134.4601</v>
      </c>
      <c r="O221">
        <f>ROUND(N221*I221, 2)</f>
        <v>35303.08</v>
      </c>
      <c r="P221">
        <f>Source!AE153</f>
        <v>0</v>
      </c>
      <c r="R221">
        <f>ROUND(P221*I221, 2)</f>
        <v>0</v>
      </c>
      <c r="S221">
        <f>Source!AE153*IF(Source!BS153&lt;&gt; 0, Source!BS153, 1)</f>
        <v>0</v>
      </c>
      <c r="T221">
        <f>ROUND(S221*I221, 2)</f>
        <v>0</v>
      </c>
      <c r="U221">
        <f>Source!GF153</f>
        <v>-92991334</v>
      </c>
      <c r="V221">
        <v>-1474292736</v>
      </c>
      <c r="W221">
        <v>-614815128</v>
      </c>
    </row>
    <row r="222" spans="1:23" x14ac:dyDescent="0.2">
      <c r="A222">
        <f>Source!A155</f>
        <v>17</v>
      </c>
      <c r="C222">
        <v>3</v>
      </c>
      <c r="D222">
        <v>0</v>
      </c>
      <c r="E222">
        <f>SmtRes!AV548</f>
        <v>0</v>
      </c>
      <c r="F222" t="str">
        <f>SmtRes!I548</f>
        <v>17.4.04.02-0011</v>
      </c>
      <c r="G222" t="str">
        <f>SmtRes!K548</f>
        <v>Смесь хромитоглинистая</v>
      </c>
      <c r="H222" t="str">
        <f>SmtRes!O548</f>
        <v>т</v>
      </c>
      <c r="I222">
        <f>SmtRes!Y548*Source!I155</f>
        <v>1.05</v>
      </c>
      <c r="J222">
        <f>SmtRes!AO548</f>
        <v>1</v>
      </c>
      <c r="K222">
        <f>SmtRes!AE548</f>
        <v>788.26</v>
      </c>
      <c r="L222">
        <f>SmtRes!DB548</f>
        <v>2758.91</v>
      </c>
      <c r="M222">
        <f>ROUND(ROUND(L222*Source!I155, 6)*1, 2)</f>
        <v>827.67</v>
      </c>
      <c r="N222">
        <f>SmtRes!AA548</f>
        <v>5573</v>
      </c>
      <c r="O222">
        <f>ROUND(ROUND(L222*Source!I155, 6)*SmtRes!DA548, 2)</f>
        <v>5851.65</v>
      </c>
      <c r="P222">
        <f>SmtRes!AG548</f>
        <v>0</v>
      </c>
      <c r="Q222">
        <f>SmtRes!DC548</f>
        <v>0</v>
      </c>
      <c r="R222">
        <f>ROUND(ROUND(Q222*Source!I155, 6)*1, 2)</f>
        <v>0</v>
      </c>
      <c r="S222">
        <f>SmtRes!AC548</f>
        <v>0</v>
      </c>
      <c r="T222">
        <f>ROUND(ROUND(Q222*Source!I155, 6)*SmtRes!AK548, 2)</f>
        <v>0</v>
      </c>
      <c r="U222">
        <f>SmtRes!X548</f>
        <v>83087533</v>
      </c>
      <c r="V222">
        <v>435347231</v>
      </c>
      <c r="W222">
        <v>1079585720</v>
      </c>
    </row>
    <row r="223" spans="1:23" x14ac:dyDescent="0.2">
      <c r="A223">
        <f>Source!A155</f>
        <v>17</v>
      </c>
      <c r="C223">
        <v>3</v>
      </c>
      <c r="D223">
        <v>0</v>
      </c>
      <c r="E223">
        <f>SmtRes!AV547</f>
        <v>0</v>
      </c>
      <c r="F223" t="str">
        <f>SmtRes!I547</f>
        <v>01.3.05.23-0181</v>
      </c>
      <c r="G223" t="str">
        <f>SmtRes!K547</f>
        <v>Стекло натриевое жидкое каустическое</v>
      </c>
      <c r="H223" t="str">
        <f>SmtRes!O547</f>
        <v>т</v>
      </c>
      <c r="I223">
        <f>SmtRes!Y547*Source!I155</f>
        <v>0.18</v>
      </c>
      <c r="J223">
        <f>SmtRes!AO547</f>
        <v>1</v>
      </c>
      <c r="K223">
        <f>SmtRes!AE547</f>
        <v>2899.57</v>
      </c>
      <c r="L223">
        <f>SmtRes!DB547</f>
        <v>1739.74</v>
      </c>
      <c r="M223">
        <f>ROUND(ROUND(L223*Source!I155, 6)*1, 2)</f>
        <v>521.91999999999996</v>
      </c>
      <c r="N223">
        <f>SmtRes!AA547</f>
        <v>20499.96</v>
      </c>
      <c r="O223">
        <f>ROUND(ROUND(L223*Source!I155, 6)*SmtRes!DA547, 2)</f>
        <v>3689.99</v>
      </c>
      <c r="P223">
        <f>SmtRes!AG547</f>
        <v>0</v>
      </c>
      <c r="Q223">
        <f>SmtRes!DC547</f>
        <v>0</v>
      </c>
      <c r="R223">
        <f>ROUND(ROUND(Q223*Source!I155, 6)*1, 2)</f>
        <v>0</v>
      </c>
      <c r="S223">
        <f>SmtRes!AC547</f>
        <v>0</v>
      </c>
      <c r="T223">
        <f>ROUND(ROUND(Q223*Source!I155, 6)*SmtRes!AK547, 2)</f>
        <v>0</v>
      </c>
      <c r="U223">
        <f>SmtRes!X547</f>
        <v>1923881083</v>
      </c>
      <c r="V223">
        <v>90403036</v>
      </c>
      <c r="W223">
        <v>-149239554</v>
      </c>
    </row>
    <row r="224" spans="1:23" x14ac:dyDescent="0.2">
      <c r="A224">
        <f>Source!A155</f>
        <v>17</v>
      </c>
      <c r="C224">
        <v>2</v>
      </c>
      <c r="D224">
        <v>0</v>
      </c>
      <c r="E224">
        <f>SmtRes!AV546</f>
        <v>0</v>
      </c>
      <c r="F224" t="str">
        <f>SmtRes!I546</f>
        <v>91.18.01-008</v>
      </c>
      <c r="G224" t="str">
        <f>SmtRes!K546</f>
        <v>Компрессоры передвижные с двигателем внутреннего сгорания, давлением до 686 кПа (7 ат) производительностью 11,2 м3/мин</v>
      </c>
      <c r="H224" t="str">
        <f>SmtRes!O546</f>
        <v>маш.-ч</v>
      </c>
      <c r="I224">
        <f>SmtRes!Y546*Source!I155</f>
        <v>3.3299999999999996</v>
      </c>
      <c r="J224">
        <f>SmtRes!AO546</f>
        <v>1</v>
      </c>
      <c r="K224">
        <f>SmtRes!AF546</f>
        <v>156.47</v>
      </c>
      <c r="L224">
        <f>SmtRes!DB546</f>
        <v>1736.82</v>
      </c>
      <c r="M224">
        <f>ROUND(ROUND(L224*Source!I155, 6)*1, 2)</f>
        <v>521.04999999999995</v>
      </c>
      <c r="N224">
        <f>SmtRes!AB546</f>
        <v>1106.24</v>
      </c>
      <c r="O224">
        <f>ROUND(ROUND(L224*Source!I155, 6)*SmtRes!DA546, 2)</f>
        <v>3683.8</v>
      </c>
      <c r="P224">
        <f>SmtRes!AG546</f>
        <v>10.130000000000001</v>
      </c>
      <c r="Q224">
        <f>SmtRes!DC546</f>
        <v>112.44</v>
      </c>
      <c r="R224">
        <f>ROUND(ROUND(Q224*Source!I155, 6)*1, 2)</f>
        <v>33.729999999999997</v>
      </c>
      <c r="S224">
        <f>SmtRes!AC546</f>
        <v>10.130000000000001</v>
      </c>
      <c r="T224">
        <f>ROUND(ROUND(Q224*Source!I155, 6)*SmtRes!AK546, 2)</f>
        <v>33.729999999999997</v>
      </c>
      <c r="U224">
        <f>SmtRes!X546</f>
        <v>-2047589592</v>
      </c>
      <c r="V224">
        <v>1566245013</v>
      </c>
      <c r="W224">
        <v>934879539</v>
      </c>
    </row>
    <row r="225" spans="1:23" x14ac:dyDescent="0.2">
      <c r="A225">
        <f>Source!A155</f>
        <v>17</v>
      </c>
      <c r="C225">
        <v>2</v>
      </c>
      <c r="D225">
        <v>0</v>
      </c>
      <c r="E225">
        <f>SmtRes!AV545</f>
        <v>0</v>
      </c>
      <c r="F225" t="str">
        <f>SmtRes!I545</f>
        <v>91.14.02-003</v>
      </c>
      <c r="G225" t="str">
        <f>SmtRes!K545</f>
        <v>Автомобили бортовые, грузоподъемность до 10 т</v>
      </c>
      <c r="H225" t="str">
        <f>SmtRes!O545</f>
        <v>маш.-ч</v>
      </c>
      <c r="I225">
        <f>SmtRes!Y545*Source!I155</f>
        <v>0.69</v>
      </c>
      <c r="J225">
        <f>SmtRes!AO545</f>
        <v>1</v>
      </c>
      <c r="K225">
        <f>SmtRes!AF545</f>
        <v>102.48</v>
      </c>
      <c r="L225">
        <f>SmtRes!DB545</f>
        <v>235.7</v>
      </c>
      <c r="M225">
        <f>ROUND(ROUND(L225*Source!I155, 6)*1, 2)</f>
        <v>70.709999999999994</v>
      </c>
      <c r="N225">
        <f>SmtRes!AB545</f>
        <v>724.53</v>
      </c>
      <c r="O225">
        <f>ROUND(ROUND(L225*Source!I155, 6)*SmtRes!DA545, 2)</f>
        <v>499.92</v>
      </c>
      <c r="P225">
        <f>SmtRes!AG545</f>
        <v>11.84</v>
      </c>
      <c r="Q225">
        <f>SmtRes!DC545</f>
        <v>27.23</v>
      </c>
      <c r="R225">
        <f>ROUND(ROUND(Q225*Source!I155, 6)*1, 2)</f>
        <v>8.17</v>
      </c>
      <c r="S225">
        <f>SmtRes!AC545</f>
        <v>11.84</v>
      </c>
      <c r="T225">
        <f>ROUND(ROUND(Q225*Source!I155, 6)*SmtRes!AK545, 2)</f>
        <v>8.17</v>
      </c>
      <c r="U225">
        <f>SmtRes!X545</f>
        <v>1820267133</v>
      </c>
      <c r="V225">
        <v>650552258</v>
      </c>
      <c r="W225">
        <v>570270890</v>
      </c>
    </row>
    <row r="226" spans="1:23" x14ac:dyDescent="0.2">
      <c r="A226">
        <f>Source!A155</f>
        <v>17</v>
      </c>
      <c r="C226">
        <v>2</v>
      </c>
      <c r="D226">
        <v>0</v>
      </c>
      <c r="E226">
        <f>SmtRes!AV544</f>
        <v>0</v>
      </c>
      <c r="F226" t="str">
        <f>SmtRes!I544</f>
        <v>91.08.09-023</v>
      </c>
      <c r="G226" t="str">
        <f>SmtRes!K544</f>
        <v>Трамбовки пневматические при работе от передвижных компрессорных станций</v>
      </c>
      <c r="H226" t="str">
        <f>SmtRes!O544</f>
        <v>маш.-ч</v>
      </c>
      <c r="I226">
        <f>SmtRes!Y544*Source!I155</f>
        <v>3.3299999999999996</v>
      </c>
      <c r="J226">
        <f>SmtRes!AO544</f>
        <v>1</v>
      </c>
      <c r="K226">
        <f>SmtRes!AF544</f>
        <v>0.55000000000000004</v>
      </c>
      <c r="L226">
        <f>SmtRes!DB544</f>
        <v>6.11</v>
      </c>
      <c r="M226">
        <f>ROUND(ROUND(L226*Source!I155, 6)*1, 2)</f>
        <v>1.83</v>
      </c>
      <c r="N226">
        <f>SmtRes!AB544</f>
        <v>3.89</v>
      </c>
      <c r="O226">
        <f>ROUND(ROUND(L226*Source!I155, 6)*SmtRes!DA544, 2)</f>
        <v>12.96</v>
      </c>
      <c r="P226">
        <f>SmtRes!AG544</f>
        <v>0</v>
      </c>
      <c r="Q226">
        <f>SmtRes!DC544</f>
        <v>0</v>
      </c>
      <c r="R226">
        <f>ROUND(ROUND(Q226*Source!I155, 6)*1, 2)</f>
        <v>0</v>
      </c>
      <c r="S226">
        <f>SmtRes!AC544</f>
        <v>0</v>
      </c>
      <c r="T226">
        <f>ROUND(ROUND(Q226*Source!I155, 6)*SmtRes!AK544, 2)</f>
        <v>0</v>
      </c>
      <c r="U226">
        <f>SmtRes!X544</f>
        <v>97743062</v>
      </c>
      <c r="V226">
        <v>-476355171</v>
      </c>
      <c r="W226">
        <v>1295448085</v>
      </c>
    </row>
    <row r="227" spans="1:23" x14ac:dyDescent="0.2">
      <c r="A227">
        <f>Source!A155</f>
        <v>17</v>
      </c>
      <c r="C227">
        <v>2</v>
      </c>
      <c r="D227">
        <v>0</v>
      </c>
      <c r="E227">
        <f>SmtRes!AV543</f>
        <v>0</v>
      </c>
      <c r="F227" t="str">
        <f>SmtRes!I543</f>
        <v>91.07.08-021</v>
      </c>
      <c r="G227" t="str">
        <f>SmtRes!K543</f>
        <v>Растворосмесители для приготовления водоцементных и других растворов 350 л</v>
      </c>
      <c r="H227" t="str">
        <f>SmtRes!O543</f>
        <v>маш.-ч</v>
      </c>
      <c r="I227">
        <f>SmtRes!Y543*Source!I155</f>
        <v>0.84</v>
      </c>
      <c r="J227">
        <f>SmtRes!AO543</f>
        <v>1</v>
      </c>
      <c r="K227">
        <f>SmtRes!AF543</f>
        <v>4.1100000000000003</v>
      </c>
      <c r="L227">
        <f>SmtRes!DB543</f>
        <v>11.51</v>
      </c>
      <c r="M227">
        <f>ROUND(ROUND(L227*Source!I155, 6)*1, 2)</f>
        <v>3.45</v>
      </c>
      <c r="N227">
        <f>SmtRes!AB543</f>
        <v>29.06</v>
      </c>
      <c r="O227">
        <f>ROUND(ROUND(L227*Source!I155, 6)*SmtRes!DA543, 2)</f>
        <v>24.41</v>
      </c>
      <c r="P227">
        <f>SmtRes!AG543</f>
        <v>0</v>
      </c>
      <c r="Q227">
        <f>SmtRes!DC543</f>
        <v>0</v>
      </c>
      <c r="R227">
        <f>ROUND(ROUND(Q227*Source!I155, 6)*1, 2)</f>
        <v>0</v>
      </c>
      <c r="S227">
        <f>SmtRes!AC543</f>
        <v>0</v>
      </c>
      <c r="T227">
        <f>ROUND(ROUND(Q227*Source!I155, 6)*SmtRes!AK543, 2)</f>
        <v>0</v>
      </c>
      <c r="U227">
        <f>SmtRes!X543</f>
        <v>-566827484</v>
      </c>
      <c r="V227">
        <v>1625709684</v>
      </c>
      <c r="W227">
        <v>-1345160702</v>
      </c>
    </row>
    <row r="228" spans="1:23" x14ac:dyDescent="0.2">
      <c r="A228">
        <f>Source!A155</f>
        <v>17</v>
      </c>
      <c r="C228">
        <v>2</v>
      </c>
      <c r="D228">
        <v>0</v>
      </c>
      <c r="E228">
        <f>SmtRes!AV542</f>
        <v>0</v>
      </c>
      <c r="F228" t="str">
        <f>SmtRes!I542</f>
        <v>91.06.05-011</v>
      </c>
      <c r="G228" t="str">
        <f>SmtRes!K542</f>
        <v>Погрузчик, грузоподъемность 5 т</v>
      </c>
      <c r="H228" t="str">
        <f>SmtRes!O542</f>
        <v>маш.-ч</v>
      </c>
      <c r="I228">
        <f>SmtRes!Y542*Source!I155</f>
        <v>0.16800000000000001</v>
      </c>
      <c r="J228">
        <f>SmtRes!AO542</f>
        <v>1</v>
      </c>
      <c r="K228">
        <f>SmtRes!AF542</f>
        <v>93.73</v>
      </c>
      <c r="L228">
        <f>SmtRes!DB542</f>
        <v>52.49</v>
      </c>
      <c r="M228">
        <f>ROUND(ROUND(L228*Source!I155, 6)*1, 2)</f>
        <v>15.75</v>
      </c>
      <c r="N228">
        <f>SmtRes!AB542</f>
        <v>662.67</v>
      </c>
      <c r="O228">
        <f>ROUND(ROUND(L228*Source!I155, 6)*SmtRes!DA542, 2)</f>
        <v>111.33</v>
      </c>
      <c r="P228">
        <f>SmtRes!AG542</f>
        <v>8.82</v>
      </c>
      <c r="Q228">
        <f>SmtRes!DC542</f>
        <v>4.9400000000000004</v>
      </c>
      <c r="R228">
        <f>ROUND(ROUND(Q228*Source!I155, 6)*1, 2)</f>
        <v>1.48</v>
      </c>
      <c r="S228">
        <f>SmtRes!AC542</f>
        <v>8.82</v>
      </c>
      <c r="T228">
        <f>ROUND(ROUND(Q228*Source!I155, 6)*SmtRes!AK542, 2)</f>
        <v>1.48</v>
      </c>
      <c r="U228">
        <f>SmtRes!X542</f>
        <v>-1700234874</v>
      </c>
      <c r="V228">
        <v>896143280</v>
      </c>
      <c r="W228">
        <v>1168062172</v>
      </c>
    </row>
    <row r="229" spans="1:23" x14ac:dyDescent="0.2">
      <c r="A229">
        <f>Source!A155</f>
        <v>17</v>
      </c>
      <c r="C229">
        <v>2</v>
      </c>
      <c r="D229">
        <v>0</v>
      </c>
      <c r="E229">
        <f>SmtRes!AV541</f>
        <v>0</v>
      </c>
      <c r="F229" t="str">
        <f>SmtRes!I541</f>
        <v>91.05.04-031</v>
      </c>
      <c r="G229" t="str">
        <f>SmtRes!K541</f>
        <v>Краны подвесные электрические (кран-балки), грузоподъемность 3,2 т</v>
      </c>
      <c r="H229" t="str">
        <f>SmtRes!O541</f>
        <v>маш.-ч</v>
      </c>
      <c r="I229">
        <f>SmtRes!Y541*Source!I155</f>
        <v>0.438</v>
      </c>
      <c r="J229">
        <f>SmtRes!AO541</f>
        <v>1</v>
      </c>
      <c r="K229">
        <f>SmtRes!AF541</f>
        <v>4.1500000000000004</v>
      </c>
      <c r="L229">
        <f>SmtRes!DB541</f>
        <v>6.06</v>
      </c>
      <c r="M229">
        <f>ROUND(ROUND(L229*Source!I155, 6)*1, 2)</f>
        <v>1.82</v>
      </c>
      <c r="N229">
        <f>SmtRes!AB541</f>
        <v>29.34</v>
      </c>
      <c r="O229">
        <f>ROUND(ROUND(L229*Source!I155, 6)*SmtRes!DA541, 2)</f>
        <v>12.85</v>
      </c>
      <c r="P229">
        <f>SmtRes!AG541</f>
        <v>0</v>
      </c>
      <c r="Q229">
        <f>SmtRes!DC541</f>
        <v>0</v>
      </c>
      <c r="R229">
        <f>ROUND(ROUND(Q229*Source!I155, 6)*1, 2)</f>
        <v>0</v>
      </c>
      <c r="S229">
        <f>SmtRes!AC541</f>
        <v>0</v>
      </c>
      <c r="T229">
        <f>ROUND(ROUND(Q229*Source!I155, 6)*SmtRes!AK541, 2)</f>
        <v>0</v>
      </c>
      <c r="U229">
        <f>SmtRes!X541</f>
        <v>-1859321303</v>
      </c>
      <c r="V229">
        <v>247072267</v>
      </c>
      <c r="W229">
        <v>-834028258</v>
      </c>
    </row>
    <row r="230" spans="1:23" x14ac:dyDescent="0.2">
      <c r="A230">
        <f>Source!A155</f>
        <v>17</v>
      </c>
      <c r="C230">
        <v>1</v>
      </c>
      <c r="D230">
        <v>0</v>
      </c>
      <c r="E230">
        <f>SmtRes!AV539</f>
        <v>1</v>
      </c>
      <c r="F230" t="str">
        <f>SmtRes!I539</f>
        <v>1-100-50-82</v>
      </c>
      <c r="G230" t="str">
        <f>SmtRes!K539</f>
        <v>Рабочий среднего разряда 5</v>
      </c>
      <c r="H230" t="str">
        <f>SmtRes!O539</f>
        <v>чел.-ч.</v>
      </c>
      <c r="I230">
        <f>SmtRes!Y539*Source!I155</f>
        <v>15.473999999999998</v>
      </c>
      <c r="J230">
        <f>SmtRes!AO539</f>
        <v>1</v>
      </c>
      <c r="K230">
        <f>SmtRes!AH539</f>
        <v>9.9</v>
      </c>
      <c r="L230">
        <f>SmtRes!DB539</f>
        <v>510.64</v>
      </c>
      <c r="M230">
        <f>ROUND(ROUND(L230*Source!I155, 6)*1, 2)</f>
        <v>153.19</v>
      </c>
      <c r="N230">
        <f>SmtRes!AD539</f>
        <v>69.989999999999995</v>
      </c>
      <c r="O230">
        <f>ROUND(ROUND(L230*Source!I155, 6)*SmtRes!DA539, 2)</f>
        <v>1083.07</v>
      </c>
      <c r="P230">
        <f>SmtRes!AG539</f>
        <v>0</v>
      </c>
      <c r="Q230">
        <f>SmtRes!DC539</f>
        <v>0</v>
      </c>
      <c r="R230">
        <f>ROUND(ROUND(Q230*Source!I155, 6)*1, 2)</f>
        <v>0</v>
      </c>
      <c r="S230">
        <f>SmtRes!AC539</f>
        <v>0</v>
      </c>
      <c r="T230">
        <f>ROUND(ROUND(Q230*Source!I155, 6)*SmtRes!AK539, 2)</f>
        <v>0</v>
      </c>
      <c r="U230">
        <f>SmtRes!X539</f>
        <v>-1002643276</v>
      </c>
      <c r="V230">
        <v>-1435602217</v>
      </c>
      <c r="W230">
        <v>-1622102260</v>
      </c>
    </row>
    <row r="231" spans="1:23" x14ac:dyDescent="0.2">
      <c r="A231">
        <f>Source!A157</f>
        <v>17</v>
      </c>
      <c r="C231">
        <v>3</v>
      </c>
      <c r="D231">
        <v>0</v>
      </c>
      <c r="E231">
        <f>SmtRes!AV572</f>
        <v>0</v>
      </c>
      <c r="F231" t="str">
        <f>SmtRes!I572</f>
        <v>17.4.01.02-0004</v>
      </c>
      <c r="G231" t="str">
        <f>SmtRes!K572</f>
        <v>Смеси огнеупорные алюмосиликатные бетонные на высокоглиноземистом цементе, сухие марки СШВЦ-40</v>
      </c>
      <c r="H231" t="str">
        <f>SmtRes!O572</f>
        <v>т</v>
      </c>
      <c r="I231">
        <f>SmtRes!Y572*Source!I157</f>
        <v>1.593</v>
      </c>
      <c r="J231">
        <f>SmtRes!AO572</f>
        <v>1</v>
      </c>
      <c r="K231">
        <f>SmtRes!AE572</f>
        <v>3960.18</v>
      </c>
      <c r="L231">
        <f>SmtRes!DB572</f>
        <v>7009.52</v>
      </c>
      <c r="M231">
        <f>ROUND(ROUND(L231*Source!I157, 6)*1, 2)</f>
        <v>6308.57</v>
      </c>
      <c r="N231">
        <f>SmtRes!AA572</f>
        <v>27998.47</v>
      </c>
      <c r="O231">
        <f>ROUND(ROUND(L231*Source!I157, 6)*SmtRes!DA572, 2)</f>
        <v>44601.58</v>
      </c>
      <c r="P231">
        <f>SmtRes!AG572</f>
        <v>0</v>
      </c>
      <c r="Q231">
        <f>SmtRes!DC572</f>
        <v>0</v>
      </c>
      <c r="R231">
        <f>ROUND(ROUND(Q231*Source!I157, 6)*1, 2)</f>
        <v>0</v>
      </c>
      <c r="S231">
        <f>SmtRes!AC572</f>
        <v>0</v>
      </c>
      <c r="T231">
        <f>ROUND(ROUND(Q231*Source!I157, 6)*SmtRes!AK572, 2)</f>
        <v>0</v>
      </c>
      <c r="U231">
        <f>SmtRes!X572</f>
        <v>565780204</v>
      </c>
      <c r="V231">
        <v>-547663415</v>
      </c>
      <c r="W231">
        <v>-1891926201</v>
      </c>
    </row>
    <row r="232" spans="1:23" x14ac:dyDescent="0.2">
      <c r="A232">
        <f>Source!A157</f>
        <v>17</v>
      </c>
      <c r="C232">
        <v>3</v>
      </c>
      <c r="D232">
        <v>0</v>
      </c>
      <c r="E232">
        <f>SmtRes!AV571</f>
        <v>0</v>
      </c>
      <c r="F232" t="str">
        <f>SmtRes!I571</f>
        <v>08.3.03.05-0020</v>
      </c>
      <c r="G232" t="str">
        <f>SmtRes!K571</f>
        <v>Проволока стальная низкоуглеродистая разного назначения оцинкованная диаметром 6,0-6,3 мм</v>
      </c>
      <c r="H232" t="str">
        <f>SmtRes!O571</f>
        <v>т</v>
      </c>
      <c r="I232">
        <f>SmtRes!Y571*Source!I157</f>
        <v>8.8200000000000001E-2</v>
      </c>
      <c r="J232">
        <f>SmtRes!AO571</f>
        <v>1</v>
      </c>
      <c r="K232">
        <f>SmtRes!AE571</f>
        <v>10744.44</v>
      </c>
      <c r="L232">
        <f>SmtRes!DB571</f>
        <v>1052.96</v>
      </c>
      <c r="M232">
        <f>ROUND(ROUND(L232*Source!I157, 6)*1, 2)</f>
        <v>947.66</v>
      </c>
      <c r="N232">
        <f>SmtRes!AA571</f>
        <v>75963.19</v>
      </c>
      <c r="O232">
        <f>ROUND(ROUND(L232*Source!I157, 6)*SmtRes!DA571, 2)</f>
        <v>6699.98</v>
      </c>
      <c r="P232">
        <f>SmtRes!AG571</f>
        <v>0</v>
      </c>
      <c r="Q232">
        <f>SmtRes!DC571</f>
        <v>0</v>
      </c>
      <c r="R232">
        <f>ROUND(ROUND(Q232*Source!I157, 6)*1, 2)</f>
        <v>0</v>
      </c>
      <c r="S232">
        <f>SmtRes!AC571</f>
        <v>0</v>
      </c>
      <c r="T232">
        <f>ROUND(ROUND(Q232*Source!I157, 6)*SmtRes!AK571, 2)</f>
        <v>0</v>
      </c>
      <c r="U232">
        <f>SmtRes!X571</f>
        <v>1738912053</v>
      </c>
      <c r="V232">
        <v>233358074</v>
      </c>
      <c r="W232">
        <v>1197762187</v>
      </c>
    </row>
    <row r="233" spans="1:23" x14ac:dyDescent="0.2">
      <c r="A233">
        <f>Source!A157</f>
        <v>17</v>
      </c>
      <c r="C233">
        <v>3</v>
      </c>
      <c r="D233">
        <v>0</v>
      </c>
      <c r="E233">
        <f>SmtRes!AV570</f>
        <v>0</v>
      </c>
      <c r="F233" t="str">
        <f>SmtRes!I570</f>
        <v>01.7.11.07-0029</v>
      </c>
      <c r="G233" t="str">
        <f>SmtRes!K570</f>
        <v>Электроды диаметром 3 мм Э55</v>
      </c>
      <c r="H233" t="str">
        <f>SmtRes!O570</f>
        <v>т</v>
      </c>
      <c r="I233">
        <f>SmtRes!Y570*Source!I157</f>
        <v>3.6000000000000002E-4</v>
      </c>
      <c r="J233">
        <f>SmtRes!AO570</f>
        <v>1</v>
      </c>
      <c r="K233">
        <f>SmtRes!AE570</f>
        <v>10689.18</v>
      </c>
      <c r="L233">
        <f>SmtRes!DB570</f>
        <v>4.28</v>
      </c>
      <c r="M233">
        <f>ROUND(ROUND(L233*Source!I157, 6)*1, 2)</f>
        <v>3.85</v>
      </c>
      <c r="N233">
        <f>SmtRes!AA570</f>
        <v>75572.5</v>
      </c>
      <c r="O233">
        <f>ROUND(ROUND(L233*Source!I157, 6)*SmtRes!DA570, 2)</f>
        <v>27.23</v>
      </c>
      <c r="P233">
        <f>SmtRes!AG570</f>
        <v>0</v>
      </c>
      <c r="Q233">
        <f>SmtRes!DC570</f>
        <v>0</v>
      </c>
      <c r="R233">
        <f>ROUND(ROUND(Q233*Source!I157, 6)*1, 2)</f>
        <v>0</v>
      </c>
      <c r="S233">
        <f>SmtRes!AC570</f>
        <v>0</v>
      </c>
      <c r="T233">
        <f>ROUND(ROUND(Q233*Source!I157, 6)*SmtRes!AK570, 2)</f>
        <v>0</v>
      </c>
      <c r="U233">
        <f>SmtRes!X570</f>
        <v>761753570</v>
      </c>
      <c r="V233">
        <v>1504054361</v>
      </c>
      <c r="W233">
        <v>1035852693</v>
      </c>
    </row>
    <row r="234" spans="1:23" x14ac:dyDescent="0.2">
      <c r="A234">
        <f>Source!A157</f>
        <v>17</v>
      </c>
      <c r="C234">
        <v>3</v>
      </c>
      <c r="D234">
        <v>0</v>
      </c>
      <c r="E234">
        <f>SmtRes!AV569</f>
        <v>0</v>
      </c>
      <c r="F234" t="str">
        <f>SmtRes!I569</f>
        <v>01.7.03.01-0001</v>
      </c>
      <c r="G234" t="str">
        <f>SmtRes!K569</f>
        <v>Вода</v>
      </c>
      <c r="H234" t="str">
        <f>SmtRes!O569</f>
        <v>м3</v>
      </c>
      <c r="I234">
        <f>SmtRes!Y569*Source!I157</f>
        <v>0.36000000000000004</v>
      </c>
      <c r="J234">
        <f>SmtRes!AO569</f>
        <v>1</v>
      </c>
      <c r="K234">
        <f>SmtRes!AE569</f>
        <v>2.44</v>
      </c>
      <c r="L234">
        <f>SmtRes!DB569</f>
        <v>0.98</v>
      </c>
      <c r="M234">
        <f>ROUND(ROUND(L234*Source!I157, 6)*1, 2)</f>
        <v>0.88</v>
      </c>
      <c r="N234">
        <f>SmtRes!AA569</f>
        <v>17.25</v>
      </c>
      <c r="O234">
        <f>ROUND(ROUND(L234*Source!I157, 6)*SmtRes!DA569, 2)</f>
        <v>6.24</v>
      </c>
      <c r="P234">
        <f>SmtRes!AG569</f>
        <v>0</v>
      </c>
      <c r="Q234">
        <f>SmtRes!DC569</f>
        <v>0</v>
      </c>
      <c r="R234">
        <f>ROUND(ROUND(Q234*Source!I157, 6)*1, 2)</f>
        <v>0</v>
      </c>
      <c r="S234">
        <f>SmtRes!AC569</f>
        <v>0</v>
      </c>
      <c r="T234">
        <f>ROUND(ROUND(Q234*Source!I157, 6)*SmtRes!AK569, 2)</f>
        <v>0</v>
      </c>
      <c r="U234">
        <f>SmtRes!X569</f>
        <v>82350058</v>
      </c>
      <c r="V234">
        <v>-1564336641</v>
      </c>
      <c r="W234">
        <v>768014654</v>
      </c>
    </row>
    <row r="235" spans="1:23" x14ac:dyDescent="0.2">
      <c r="A235">
        <f>Source!A157</f>
        <v>17</v>
      </c>
      <c r="C235">
        <v>2</v>
      </c>
      <c r="D235">
        <v>0</v>
      </c>
      <c r="E235">
        <f>SmtRes!AV568</f>
        <v>0</v>
      </c>
      <c r="F235" t="str">
        <f>SmtRes!I568</f>
        <v>91.18.01-008</v>
      </c>
      <c r="G235" t="str">
        <f>SmtRes!K568</f>
        <v>Компрессоры передвижные с двигателем внутреннего сгорания, давлением до 686 кПа (7 ат) производительностью 11,2 м3/мин</v>
      </c>
      <c r="H235" t="str">
        <f>SmtRes!O568</f>
        <v>маш.-ч</v>
      </c>
      <c r="I235">
        <f>SmtRes!Y568*Source!I157</f>
        <v>17.433</v>
      </c>
      <c r="J235">
        <f>SmtRes!AO568</f>
        <v>1</v>
      </c>
      <c r="K235">
        <f>SmtRes!AF568</f>
        <v>156.47</v>
      </c>
      <c r="L235">
        <f>SmtRes!DB568</f>
        <v>3030.82</v>
      </c>
      <c r="M235">
        <f>ROUND(ROUND(L235*Source!I157, 6)*1, 2)</f>
        <v>2727.74</v>
      </c>
      <c r="N235">
        <f>SmtRes!AB568</f>
        <v>1106.24</v>
      </c>
      <c r="O235">
        <f>ROUND(ROUND(L235*Source!I157, 6)*SmtRes!DA568, 2)</f>
        <v>19285.11</v>
      </c>
      <c r="P235">
        <f>SmtRes!AG568</f>
        <v>10.130000000000001</v>
      </c>
      <c r="Q235">
        <f>SmtRes!DC568</f>
        <v>196.22</v>
      </c>
      <c r="R235">
        <f>ROUND(ROUND(Q235*Source!I157, 6)*1, 2)</f>
        <v>176.6</v>
      </c>
      <c r="S235">
        <f>SmtRes!AC568</f>
        <v>10.130000000000001</v>
      </c>
      <c r="T235">
        <f>ROUND(ROUND(Q235*Source!I157, 6)*SmtRes!AK568, 2)</f>
        <v>176.6</v>
      </c>
      <c r="U235">
        <f>SmtRes!X568</f>
        <v>-2047589592</v>
      </c>
      <c r="V235">
        <v>1566245013</v>
      </c>
      <c r="W235">
        <v>934879539</v>
      </c>
    </row>
    <row r="236" spans="1:23" x14ac:dyDescent="0.2">
      <c r="A236">
        <f>Source!A157</f>
        <v>17</v>
      </c>
      <c r="C236">
        <v>2</v>
      </c>
      <c r="D236">
        <v>0</v>
      </c>
      <c r="E236">
        <f>SmtRes!AV567</f>
        <v>0</v>
      </c>
      <c r="F236" t="str">
        <f>SmtRes!I567</f>
        <v>91.17.04-233</v>
      </c>
      <c r="G236" t="str">
        <f>SmtRes!K567</f>
        <v>Установки для сварки ручной дуговой (постоянного тока)</v>
      </c>
      <c r="H236" t="str">
        <f>SmtRes!O567</f>
        <v>маш.-ч</v>
      </c>
      <c r="I236">
        <f>SmtRes!Y567*Source!I157</f>
        <v>1.62</v>
      </c>
      <c r="J236">
        <f>SmtRes!AO567</f>
        <v>1</v>
      </c>
      <c r="K236">
        <f>SmtRes!AF567</f>
        <v>8.68</v>
      </c>
      <c r="L236">
        <f>SmtRes!DB567</f>
        <v>15.62</v>
      </c>
      <c r="M236">
        <f>ROUND(ROUND(L236*Source!I157, 6)*1, 2)</f>
        <v>14.06</v>
      </c>
      <c r="N236">
        <f>SmtRes!AB567</f>
        <v>61.37</v>
      </c>
      <c r="O236">
        <f>ROUND(ROUND(L236*Source!I157, 6)*SmtRes!DA567, 2)</f>
        <v>99.39</v>
      </c>
      <c r="P236">
        <f>SmtRes!AG567</f>
        <v>0</v>
      </c>
      <c r="Q236">
        <f>SmtRes!DC567</f>
        <v>0</v>
      </c>
      <c r="R236">
        <f>ROUND(ROUND(Q236*Source!I157, 6)*1, 2)</f>
        <v>0</v>
      </c>
      <c r="S236">
        <f>SmtRes!AC567</f>
        <v>0</v>
      </c>
      <c r="T236">
        <f>ROUND(ROUND(Q236*Source!I157, 6)*SmtRes!AK567, 2)</f>
        <v>0</v>
      </c>
      <c r="U236">
        <f>SmtRes!X567</f>
        <v>-1277097320</v>
      </c>
      <c r="V236">
        <v>1526331246</v>
      </c>
      <c r="W236">
        <v>803811684</v>
      </c>
    </row>
    <row r="237" spans="1:23" x14ac:dyDescent="0.2">
      <c r="A237">
        <f>Source!A157</f>
        <v>17</v>
      </c>
      <c r="C237">
        <v>2</v>
      </c>
      <c r="D237">
        <v>0</v>
      </c>
      <c r="E237">
        <f>SmtRes!AV566</f>
        <v>0</v>
      </c>
      <c r="F237" t="str">
        <f>SmtRes!I566</f>
        <v>91.14.02-003</v>
      </c>
      <c r="G237" t="str">
        <f>SmtRes!K566</f>
        <v>Автомобили бортовые, грузоподъемность до 10 т</v>
      </c>
      <c r="H237" t="str">
        <f>SmtRes!O566</f>
        <v>маш.-ч</v>
      </c>
      <c r="I237">
        <f>SmtRes!Y566*Source!I157</f>
        <v>1.278</v>
      </c>
      <c r="J237">
        <f>SmtRes!AO566</f>
        <v>1</v>
      </c>
      <c r="K237">
        <f>SmtRes!AF566</f>
        <v>102.48</v>
      </c>
      <c r="L237">
        <f>SmtRes!DB566</f>
        <v>145.52000000000001</v>
      </c>
      <c r="M237">
        <f>ROUND(ROUND(L237*Source!I157, 6)*1, 2)</f>
        <v>130.97</v>
      </c>
      <c r="N237">
        <f>SmtRes!AB566</f>
        <v>724.53</v>
      </c>
      <c r="O237">
        <f>ROUND(ROUND(L237*Source!I157, 6)*SmtRes!DA566, 2)</f>
        <v>925.94</v>
      </c>
      <c r="P237">
        <f>SmtRes!AG566</f>
        <v>11.84</v>
      </c>
      <c r="Q237">
        <f>SmtRes!DC566</f>
        <v>16.809999999999999</v>
      </c>
      <c r="R237">
        <f>ROUND(ROUND(Q237*Source!I157, 6)*1, 2)</f>
        <v>15.13</v>
      </c>
      <c r="S237">
        <f>SmtRes!AC566</f>
        <v>11.84</v>
      </c>
      <c r="T237">
        <f>ROUND(ROUND(Q237*Source!I157, 6)*SmtRes!AK566, 2)</f>
        <v>15.13</v>
      </c>
      <c r="U237">
        <f>SmtRes!X566</f>
        <v>1820267133</v>
      </c>
      <c r="V237">
        <v>650552258</v>
      </c>
      <c r="W237">
        <v>570270890</v>
      </c>
    </row>
    <row r="238" spans="1:23" x14ac:dyDescent="0.2">
      <c r="A238">
        <f>Source!A157</f>
        <v>17</v>
      </c>
      <c r="C238">
        <v>2</v>
      </c>
      <c r="D238">
        <v>0</v>
      </c>
      <c r="E238">
        <f>SmtRes!AV565</f>
        <v>0</v>
      </c>
      <c r="F238" t="str">
        <f>SmtRes!I565</f>
        <v>91.07.10-031</v>
      </c>
      <c r="G238" t="str">
        <f>SmtRes!K565</f>
        <v>Цемент-пушки при работе от компрессора</v>
      </c>
      <c r="H238" t="str">
        <f>SmtRes!O565</f>
        <v>маш.-ч</v>
      </c>
      <c r="I238">
        <f>SmtRes!Y565*Source!I157</f>
        <v>17.433</v>
      </c>
      <c r="J238">
        <f>SmtRes!AO565</f>
        <v>1</v>
      </c>
      <c r="K238">
        <f>SmtRes!AF565</f>
        <v>12.79</v>
      </c>
      <c r="L238">
        <f>SmtRes!DB565</f>
        <v>247.74</v>
      </c>
      <c r="M238">
        <f>ROUND(ROUND(L238*Source!I157, 6)*1, 2)</f>
        <v>222.97</v>
      </c>
      <c r="N238">
        <f>SmtRes!AB565</f>
        <v>90.43</v>
      </c>
      <c r="O238">
        <f>ROUND(ROUND(L238*Source!I157, 6)*SmtRes!DA565, 2)</f>
        <v>1576.37</v>
      </c>
      <c r="P238">
        <f>SmtRes!AG565</f>
        <v>6.58</v>
      </c>
      <c r="Q238">
        <f>SmtRes!DC565</f>
        <v>127.45</v>
      </c>
      <c r="R238">
        <f>ROUND(ROUND(Q238*Source!I157, 6)*1, 2)</f>
        <v>114.71</v>
      </c>
      <c r="S238">
        <f>SmtRes!AC565</f>
        <v>6.58</v>
      </c>
      <c r="T238">
        <f>ROUND(ROUND(Q238*Source!I157, 6)*SmtRes!AK565, 2)</f>
        <v>114.71</v>
      </c>
      <c r="U238">
        <f>SmtRes!X565</f>
        <v>1648813313</v>
      </c>
      <c r="V238">
        <v>2022442537</v>
      </c>
      <c r="W238">
        <v>688734142</v>
      </c>
    </row>
    <row r="239" spans="1:23" x14ac:dyDescent="0.2">
      <c r="A239">
        <f>Source!A157</f>
        <v>17</v>
      </c>
      <c r="C239">
        <v>2</v>
      </c>
      <c r="D239">
        <v>0</v>
      </c>
      <c r="E239">
        <f>SmtRes!AV564</f>
        <v>0</v>
      </c>
      <c r="F239" t="str">
        <f>SmtRes!I564</f>
        <v>91.07.08-021</v>
      </c>
      <c r="G239" t="str">
        <f>SmtRes!K564</f>
        <v>Растворосмесители для приготовления водоцементных и других растворов 350 л</v>
      </c>
      <c r="H239" t="str">
        <f>SmtRes!O564</f>
        <v>маш.-ч</v>
      </c>
      <c r="I239">
        <f>SmtRes!Y564*Source!I157</f>
        <v>2.61</v>
      </c>
      <c r="J239">
        <f>SmtRes!AO564</f>
        <v>1</v>
      </c>
      <c r="K239">
        <f>SmtRes!AF564</f>
        <v>4.1100000000000003</v>
      </c>
      <c r="L239">
        <f>SmtRes!DB564</f>
        <v>11.92</v>
      </c>
      <c r="M239">
        <f>ROUND(ROUND(L239*Source!I157, 6)*1, 2)</f>
        <v>10.73</v>
      </c>
      <c r="N239">
        <f>SmtRes!AB564</f>
        <v>29.06</v>
      </c>
      <c r="O239">
        <f>ROUND(ROUND(L239*Source!I157, 6)*SmtRes!DA564, 2)</f>
        <v>75.849999999999994</v>
      </c>
      <c r="P239">
        <f>SmtRes!AG564</f>
        <v>0</v>
      </c>
      <c r="Q239">
        <f>SmtRes!DC564</f>
        <v>0</v>
      </c>
      <c r="R239">
        <f>ROUND(ROUND(Q239*Source!I157, 6)*1, 2)</f>
        <v>0</v>
      </c>
      <c r="S239">
        <f>SmtRes!AC564</f>
        <v>0</v>
      </c>
      <c r="T239">
        <f>ROUND(ROUND(Q239*Source!I157, 6)*SmtRes!AK564, 2)</f>
        <v>0</v>
      </c>
      <c r="U239">
        <f>SmtRes!X564</f>
        <v>-566827484</v>
      </c>
      <c r="V239">
        <v>1625709684</v>
      </c>
      <c r="W239">
        <v>-1345160702</v>
      </c>
    </row>
    <row r="240" spans="1:23" x14ac:dyDescent="0.2">
      <c r="A240">
        <f>Source!A157</f>
        <v>17</v>
      </c>
      <c r="C240">
        <v>2</v>
      </c>
      <c r="D240">
        <v>0</v>
      </c>
      <c r="E240">
        <f>SmtRes!AV563</f>
        <v>0</v>
      </c>
      <c r="F240" t="str">
        <f>SmtRes!I563</f>
        <v>91.06.05-011</v>
      </c>
      <c r="G240" t="str">
        <f>SmtRes!K563</f>
        <v>Погрузчик, грузоподъемность 5 т</v>
      </c>
      <c r="H240" t="str">
        <f>SmtRes!O563</f>
        <v>маш.-ч</v>
      </c>
      <c r="I240">
        <f>SmtRes!Y563*Source!I157</f>
        <v>0.29700000000000004</v>
      </c>
      <c r="J240">
        <f>SmtRes!AO563</f>
        <v>1</v>
      </c>
      <c r="K240">
        <f>SmtRes!AF563</f>
        <v>93.73</v>
      </c>
      <c r="L240">
        <f>SmtRes!DB563</f>
        <v>30.93</v>
      </c>
      <c r="M240">
        <f>ROUND(ROUND(L240*Source!I157, 6)*1, 2)</f>
        <v>27.84</v>
      </c>
      <c r="N240">
        <f>SmtRes!AB563</f>
        <v>662.67</v>
      </c>
      <c r="O240">
        <f>ROUND(ROUND(L240*Source!I157, 6)*SmtRes!DA563, 2)</f>
        <v>196.81</v>
      </c>
      <c r="P240">
        <f>SmtRes!AG563</f>
        <v>8.82</v>
      </c>
      <c r="Q240">
        <f>SmtRes!DC563</f>
        <v>2.91</v>
      </c>
      <c r="R240">
        <f>ROUND(ROUND(Q240*Source!I157, 6)*1, 2)</f>
        <v>2.62</v>
      </c>
      <c r="S240">
        <f>SmtRes!AC563</f>
        <v>8.82</v>
      </c>
      <c r="T240">
        <f>ROUND(ROUND(Q240*Source!I157, 6)*SmtRes!AK563, 2)</f>
        <v>2.62</v>
      </c>
      <c r="U240">
        <f>SmtRes!X563</f>
        <v>-1700234874</v>
      </c>
      <c r="V240">
        <v>896143280</v>
      </c>
      <c r="W240">
        <v>1168062172</v>
      </c>
    </row>
    <row r="241" spans="1:23" x14ac:dyDescent="0.2">
      <c r="A241">
        <f>Source!A157</f>
        <v>17</v>
      </c>
      <c r="C241">
        <v>1</v>
      </c>
      <c r="D241">
        <v>0</v>
      </c>
      <c r="E241">
        <f>SmtRes!AV561</f>
        <v>1</v>
      </c>
      <c r="F241" t="str">
        <f>SmtRes!I561</f>
        <v>1-100-43-82</v>
      </c>
      <c r="G241" t="str">
        <f>SmtRes!K561</f>
        <v>Рабочий среднего разряда 4.3</v>
      </c>
      <c r="H241" t="str">
        <f>SmtRes!O561</f>
        <v>чел.-ч.</v>
      </c>
      <c r="I241">
        <f>SmtRes!Y561*Source!I157</f>
        <v>29.367000000000004</v>
      </c>
      <c r="J241">
        <f>SmtRes!AO561</f>
        <v>1</v>
      </c>
      <c r="K241">
        <f>SmtRes!AH561</f>
        <v>8.98</v>
      </c>
      <c r="L241">
        <f>SmtRes!DB561</f>
        <v>293.02</v>
      </c>
      <c r="M241">
        <f>ROUND(ROUND(L241*Source!I157, 6)*1, 2)</f>
        <v>263.72000000000003</v>
      </c>
      <c r="N241">
        <f>SmtRes!AD561</f>
        <v>63.49</v>
      </c>
      <c r="O241">
        <f>ROUND(ROUND(L241*Source!I157, 6)*SmtRes!DA561, 2)</f>
        <v>1864.49</v>
      </c>
      <c r="P241">
        <f>SmtRes!AG561</f>
        <v>0</v>
      </c>
      <c r="Q241">
        <f>SmtRes!DC561</f>
        <v>0</v>
      </c>
      <c r="R241">
        <f>ROUND(ROUND(Q241*Source!I157, 6)*1, 2)</f>
        <v>0</v>
      </c>
      <c r="S241">
        <f>SmtRes!AC561</f>
        <v>0</v>
      </c>
      <c r="T241">
        <f>ROUND(ROUND(Q241*Source!I157, 6)*SmtRes!AK561, 2)</f>
        <v>0</v>
      </c>
      <c r="U241">
        <f>SmtRes!X561</f>
        <v>910540113</v>
      </c>
      <c r="V241">
        <v>-1229260259</v>
      </c>
      <c r="W241">
        <v>-274372967</v>
      </c>
    </row>
    <row r="242" spans="1:23" x14ac:dyDescent="0.2">
      <c r="A242">
        <f>Source!A159</f>
        <v>17</v>
      </c>
      <c r="C242">
        <v>3</v>
      </c>
      <c r="D242">
        <v>0</v>
      </c>
      <c r="E242">
        <f>SmtRes!AV594</f>
        <v>0</v>
      </c>
      <c r="F242" t="str">
        <f>SmtRes!I594</f>
        <v>17.4.05.01-0021</v>
      </c>
      <c r="G242" t="str">
        <f>SmtRes!K594</f>
        <v>Глина огнеупорная молотая</v>
      </c>
      <c r="H242" t="str">
        <f>SmtRes!O594</f>
        <v>т</v>
      </c>
      <c r="I242">
        <f>SmtRes!Y594*Source!I159</f>
        <v>0.19</v>
      </c>
      <c r="J242">
        <f>SmtRes!AO594</f>
        <v>1</v>
      </c>
      <c r="K242">
        <f>SmtRes!AE594</f>
        <v>623.08000000000004</v>
      </c>
      <c r="L242">
        <f>SmtRes!DB594</f>
        <v>236.77</v>
      </c>
      <c r="M242">
        <f>ROUND(ROUND(L242*Source!I159, 6)*1, 2)</f>
        <v>118.39</v>
      </c>
      <c r="N242">
        <f>SmtRes!AA594</f>
        <v>4405.18</v>
      </c>
      <c r="O242">
        <f>ROUND(ROUND(L242*Source!I159, 6)*SmtRes!DA594, 2)</f>
        <v>836.98</v>
      </c>
      <c r="P242">
        <f>SmtRes!AG594</f>
        <v>0</v>
      </c>
      <c r="Q242">
        <f>SmtRes!DC594</f>
        <v>0</v>
      </c>
      <c r="R242">
        <f>ROUND(ROUND(Q242*Source!I159, 6)*1, 2)</f>
        <v>0</v>
      </c>
      <c r="S242">
        <f>SmtRes!AC594</f>
        <v>0</v>
      </c>
      <c r="T242">
        <f>ROUND(ROUND(Q242*Source!I159, 6)*SmtRes!AK594, 2)</f>
        <v>0</v>
      </c>
      <c r="U242">
        <f>SmtRes!X594</f>
        <v>-1732028039</v>
      </c>
      <c r="V242">
        <v>1574449210</v>
      </c>
      <c r="W242">
        <v>-740808899</v>
      </c>
    </row>
    <row r="243" spans="1:23" x14ac:dyDescent="0.2">
      <c r="A243">
        <f>Source!A159</f>
        <v>17</v>
      </c>
      <c r="C243">
        <v>3</v>
      </c>
      <c r="D243">
        <v>0</v>
      </c>
      <c r="E243">
        <f>SmtRes!AV593</f>
        <v>0</v>
      </c>
      <c r="F243" t="str">
        <f>SmtRes!I593</f>
        <v>08.1.02.17-0051</v>
      </c>
      <c r="G243" t="str">
        <f>SmtRes!K593</f>
        <v>Сетка плетеная с квадратными ячейками № 12 без покрытия</v>
      </c>
      <c r="H243" t="str">
        <f>SmtRes!O593</f>
        <v>м2</v>
      </c>
      <c r="I243">
        <f>SmtRes!Y593*Source!I159</f>
        <v>52.5</v>
      </c>
      <c r="J243">
        <f>SmtRes!AO593</f>
        <v>1</v>
      </c>
      <c r="K243">
        <f>SmtRes!AE593</f>
        <v>20.239999999999998</v>
      </c>
      <c r="L243">
        <f>SmtRes!DB593</f>
        <v>2125.1999999999998</v>
      </c>
      <c r="M243">
        <f>ROUND(ROUND(L243*Source!I159, 6)*1, 2)</f>
        <v>1062.5999999999999</v>
      </c>
      <c r="N243">
        <f>SmtRes!AA593</f>
        <v>143.1</v>
      </c>
      <c r="O243">
        <f>ROUND(ROUND(L243*Source!I159, 6)*SmtRes!DA593, 2)</f>
        <v>7512.58</v>
      </c>
      <c r="P243">
        <f>SmtRes!AG593</f>
        <v>0</v>
      </c>
      <c r="Q243">
        <f>SmtRes!DC593</f>
        <v>0</v>
      </c>
      <c r="R243">
        <f>ROUND(ROUND(Q243*Source!I159, 6)*1, 2)</f>
        <v>0</v>
      </c>
      <c r="S243">
        <f>SmtRes!AC593</f>
        <v>0</v>
      </c>
      <c r="T243">
        <f>ROUND(ROUND(Q243*Source!I159, 6)*SmtRes!AK593, 2)</f>
        <v>0</v>
      </c>
      <c r="U243">
        <f>SmtRes!X593</f>
        <v>-1759487098</v>
      </c>
      <c r="V243">
        <v>-1621476448</v>
      </c>
      <c r="W243">
        <v>-456525510</v>
      </c>
    </row>
    <row r="244" spans="1:23" x14ac:dyDescent="0.2">
      <c r="A244">
        <f>Source!A159</f>
        <v>17</v>
      </c>
      <c r="C244">
        <v>3</v>
      </c>
      <c r="D244">
        <v>0</v>
      </c>
      <c r="E244">
        <f>SmtRes!AV592</f>
        <v>0</v>
      </c>
      <c r="F244" t="str">
        <f>SmtRes!I592</f>
        <v>03.2.01.02-0011</v>
      </c>
      <c r="G244" t="str">
        <f>SmtRes!K592</f>
        <v>Портландцемент общестроительного назначения с минеральными добавками (ПС-Д20), марки 300</v>
      </c>
      <c r="H244" t="str">
        <f>SmtRes!O592</f>
        <v>т</v>
      </c>
      <c r="I244">
        <f>SmtRes!Y592*Source!I159</f>
        <v>6.3E-2</v>
      </c>
      <c r="J244">
        <f>SmtRes!AO592</f>
        <v>1</v>
      </c>
      <c r="K244">
        <f>SmtRes!AE592</f>
        <v>656.58</v>
      </c>
      <c r="L244">
        <f>SmtRes!DB592</f>
        <v>82.73</v>
      </c>
      <c r="M244">
        <f>ROUND(ROUND(L244*Source!I159, 6)*1, 2)</f>
        <v>41.37</v>
      </c>
      <c r="N244">
        <f>SmtRes!AA592</f>
        <v>4642.0200000000004</v>
      </c>
      <c r="O244">
        <f>ROUND(ROUND(L244*Source!I159, 6)*SmtRes!DA592, 2)</f>
        <v>292.45</v>
      </c>
      <c r="P244">
        <f>SmtRes!AG592</f>
        <v>0</v>
      </c>
      <c r="Q244">
        <f>SmtRes!DC592</f>
        <v>0</v>
      </c>
      <c r="R244">
        <f>ROUND(ROUND(Q244*Source!I159, 6)*1, 2)</f>
        <v>0</v>
      </c>
      <c r="S244">
        <f>SmtRes!AC592</f>
        <v>0</v>
      </c>
      <c r="T244">
        <f>ROUND(ROUND(Q244*Source!I159, 6)*SmtRes!AK592, 2)</f>
        <v>0</v>
      </c>
      <c r="U244">
        <f>SmtRes!X592</f>
        <v>919888334</v>
      </c>
      <c r="V244">
        <v>-1156542053</v>
      </c>
      <c r="W244">
        <v>2106648300</v>
      </c>
    </row>
    <row r="245" spans="1:23" x14ac:dyDescent="0.2">
      <c r="A245">
        <f>Source!A159</f>
        <v>17</v>
      </c>
      <c r="C245">
        <v>3</v>
      </c>
      <c r="D245">
        <v>0</v>
      </c>
      <c r="E245">
        <f>SmtRes!AV591</f>
        <v>0</v>
      </c>
      <c r="F245" t="str">
        <f>SmtRes!I591</f>
        <v>01.3.05.23-0181</v>
      </c>
      <c r="G245" t="str">
        <f>SmtRes!K591</f>
        <v>Стекло натриевое жидкое каустическое</v>
      </c>
      <c r="H245" t="str">
        <f>SmtRes!O591</f>
        <v>т</v>
      </c>
      <c r="I245">
        <f>SmtRes!Y591*Source!I159</f>
        <v>0.13500000000000001</v>
      </c>
      <c r="J245">
        <f>SmtRes!AO591</f>
        <v>1</v>
      </c>
      <c r="K245">
        <f>SmtRes!AE591</f>
        <v>2899.57</v>
      </c>
      <c r="L245">
        <f>SmtRes!DB591</f>
        <v>782.88</v>
      </c>
      <c r="M245">
        <f>ROUND(ROUND(L245*Source!I159, 6)*1, 2)</f>
        <v>391.44</v>
      </c>
      <c r="N245">
        <f>SmtRes!AA591</f>
        <v>20499.96</v>
      </c>
      <c r="O245">
        <f>ROUND(ROUND(L245*Source!I159, 6)*SmtRes!DA591, 2)</f>
        <v>2767.48</v>
      </c>
      <c r="P245">
        <f>SmtRes!AG591</f>
        <v>0</v>
      </c>
      <c r="Q245">
        <f>SmtRes!DC591</f>
        <v>0</v>
      </c>
      <c r="R245">
        <f>ROUND(ROUND(Q245*Source!I159, 6)*1, 2)</f>
        <v>0</v>
      </c>
      <c r="S245">
        <f>SmtRes!AC591</f>
        <v>0</v>
      </c>
      <c r="T245">
        <f>ROUND(ROUND(Q245*Source!I159, 6)*SmtRes!AK591, 2)</f>
        <v>0</v>
      </c>
      <c r="U245">
        <f>SmtRes!X591</f>
        <v>1923881083</v>
      </c>
      <c r="V245">
        <v>90403036</v>
      </c>
      <c r="W245">
        <v>-149239554</v>
      </c>
    </row>
    <row r="246" spans="1:23" x14ac:dyDescent="0.2">
      <c r="A246">
        <f>Source!A159</f>
        <v>17</v>
      </c>
      <c r="C246">
        <v>3</v>
      </c>
      <c r="D246">
        <v>0</v>
      </c>
      <c r="E246">
        <f>SmtRes!AV590</f>
        <v>0</v>
      </c>
      <c r="F246" t="str">
        <f>SmtRes!I590</f>
        <v>01.1.02.10-0025</v>
      </c>
      <c r="G246" t="str">
        <f>SmtRes!K590</f>
        <v>Асбест хризотиловый марки М-5-65</v>
      </c>
      <c r="H246" t="str">
        <f>SmtRes!O590</f>
        <v>т</v>
      </c>
      <c r="I246">
        <f>SmtRes!Y590*Source!I159</f>
        <v>0.5</v>
      </c>
      <c r="J246">
        <f>SmtRes!AO590</f>
        <v>1</v>
      </c>
      <c r="K246">
        <f>SmtRes!AE590</f>
        <v>3591.3</v>
      </c>
      <c r="L246">
        <f>SmtRes!DB590</f>
        <v>3591.3</v>
      </c>
      <c r="M246">
        <f>ROUND(ROUND(L246*Source!I159, 6)*1, 2)</f>
        <v>1795.65</v>
      </c>
      <c r="N246">
        <f>SmtRes!AA590</f>
        <v>25390.49</v>
      </c>
      <c r="O246">
        <f>ROUND(ROUND(L246*Source!I159, 6)*SmtRes!DA590, 2)</f>
        <v>12695.25</v>
      </c>
      <c r="P246">
        <f>SmtRes!AG590</f>
        <v>0</v>
      </c>
      <c r="Q246">
        <f>SmtRes!DC590</f>
        <v>0</v>
      </c>
      <c r="R246">
        <f>ROUND(ROUND(Q246*Source!I159, 6)*1, 2)</f>
        <v>0</v>
      </c>
      <c r="S246">
        <f>SmtRes!AC590</f>
        <v>0</v>
      </c>
      <c r="T246">
        <f>ROUND(ROUND(Q246*Source!I159, 6)*SmtRes!AK590, 2)</f>
        <v>0</v>
      </c>
      <c r="U246">
        <f>SmtRes!X590</f>
        <v>-306078241</v>
      </c>
      <c r="V246">
        <v>-1106053898</v>
      </c>
      <c r="W246">
        <v>221561727</v>
      </c>
    </row>
    <row r="247" spans="1:23" x14ac:dyDescent="0.2">
      <c r="A247">
        <f>Source!A159</f>
        <v>17</v>
      </c>
      <c r="C247">
        <v>2</v>
      </c>
      <c r="D247">
        <v>0</v>
      </c>
      <c r="E247">
        <f>SmtRes!AV589</f>
        <v>0</v>
      </c>
      <c r="F247" t="str">
        <f>SmtRes!I589</f>
        <v>91.14.02-003</v>
      </c>
      <c r="G247" t="str">
        <f>SmtRes!K589</f>
        <v>Автомобили бортовые, грузоподъемность до 10 т</v>
      </c>
      <c r="H247" t="str">
        <f>SmtRes!O589</f>
        <v>маш.-ч</v>
      </c>
      <c r="I247">
        <f>SmtRes!Y589*Source!I159</f>
        <v>0.82</v>
      </c>
      <c r="J247">
        <f>SmtRes!AO589</f>
        <v>1</v>
      </c>
      <c r="K247">
        <f>SmtRes!AF589</f>
        <v>102.48</v>
      </c>
      <c r="L247">
        <f>SmtRes!DB589</f>
        <v>168.07</v>
      </c>
      <c r="M247">
        <f>ROUND(ROUND(L247*Source!I159, 6)*1, 2)</f>
        <v>84.04</v>
      </c>
      <c r="N247">
        <f>SmtRes!AB589</f>
        <v>724.53</v>
      </c>
      <c r="O247">
        <f>ROUND(ROUND(L247*Source!I159, 6)*SmtRes!DA589, 2)</f>
        <v>594.13</v>
      </c>
      <c r="P247">
        <f>SmtRes!AG589</f>
        <v>11.84</v>
      </c>
      <c r="Q247">
        <f>SmtRes!DC589</f>
        <v>19.420000000000002</v>
      </c>
      <c r="R247">
        <f>ROUND(ROUND(Q247*Source!I159, 6)*1, 2)</f>
        <v>9.7100000000000009</v>
      </c>
      <c r="S247">
        <f>SmtRes!AC589</f>
        <v>11.84</v>
      </c>
      <c r="T247">
        <f>ROUND(ROUND(Q247*Source!I159, 6)*SmtRes!AK589, 2)</f>
        <v>9.7100000000000009</v>
      </c>
      <c r="U247">
        <f>SmtRes!X589</f>
        <v>1820267133</v>
      </c>
      <c r="V247">
        <v>650552258</v>
      </c>
      <c r="W247">
        <v>570270890</v>
      </c>
    </row>
    <row r="248" spans="1:23" x14ac:dyDescent="0.2">
      <c r="A248">
        <f>Source!A159</f>
        <v>17</v>
      </c>
      <c r="C248">
        <v>2</v>
      </c>
      <c r="D248">
        <v>0</v>
      </c>
      <c r="E248">
        <f>SmtRes!AV588</f>
        <v>0</v>
      </c>
      <c r="F248" t="str">
        <f>SmtRes!I588</f>
        <v>91.07.08-021</v>
      </c>
      <c r="G248" t="str">
        <f>SmtRes!K588</f>
        <v>Растворосмесители для приготовления водоцементных и других растворов 350 л</v>
      </c>
      <c r="H248" t="str">
        <f>SmtRes!O588</f>
        <v>маш.-ч</v>
      </c>
      <c r="I248">
        <f>SmtRes!Y588*Source!I159</f>
        <v>1.82</v>
      </c>
      <c r="J248">
        <f>SmtRes!AO588</f>
        <v>1</v>
      </c>
      <c r="K248">
        <f>SmtRes!AF588</f>
        <v>4.1100000000000003</v>
      </c>
      <c r="L248">
        <f>SmtRes!DB588</f>
        <v>14.96</v>
      </c>
      <c r="M248">
        <f>ROUND(ROUND(L248*Source!I159, 6)*1, 2)</f>
        <v>7.48</v>
      </c>
      <c r="N248">
        <f>SmtRes!AB588</f>
        <v>29.06</v>
      </c>
      <c r="O248">
        <f>ROUND(ROUND(L248*Source!I159, 6)*SmtRes!DA588, 2)</f>
        <v>52.88</v>
      </c>
      <c r="P248">
        <f>SmtRes!AG588</f>
        <v>0</v>
      </c>
      <c r="Q248">
        <f>SmtRes!DC588</f>
        <v>0</v>
      </c>
      <c r="R248">
        <f>ROUND(ROUND(Q248*Source!I159, 6)*1, 2)</f>
        <v>0</v>
      </c>
      <c r="S248">
        <f>SmtRes!AC588</f>
        <v>0</v>
      </c>
      <c r="T248">
        <f>ROUND(ROUND(Q248*Source!I159, 6)*SmtRes!AK588, 2)</f>
        <v>0</v>
      </c>
      <c r="U248">
        <f>SmtRes!X588</f>
        <v>-566827484</v>
      </c>
      <c r="V248">
        <v>1625709684</v>
      </c>
      <c r="W248">
        <v>-1345160702</v>
      </c>
    </row>
    <row r="249" spans="1:23" x14ac:dyDescent="0.2">
      <c r="A249">
        <f>Source!A159</f>
        <v>17</v>
      </c>
      <c r="C249">
        <v>2</v>
      </c>
      <c r="D249">
        <v>0</v>
      </c>
      <c r="E249">
        <f>SmtRes!AV587</f>
        <v>0</v>
      </c>
      <c r="F249" t="str">
        <f>SmtRes!I587</f>
        <v>91.06.06-031</v>
      </c>
      <c r="G249" t="str">
        <f>SmtRes!K587</f>
        <v>Подъемник двухстоечный грузовой, грузоподъемность до 2 т, высота до 60 м</v>
      </c>
      <c r="H249" t="str">
        <f>SmtRes!O587</f>
        <v>маш.-ч</v>
      </c>
      <c r="I249">
        <f>SmtRes!Y587*Source!I159</f>
        <v>2.2799999999999998</v>
      </c>
      <c r="J249">
        <f>SmtRes!AO587</f>
        <v>1</v>
      </c>
      <c r="K249">
        <f>SmtRes!AF587</f>
        <v>91.79</v>
      </c>
      <c r="L249">
        <f>SmtRes!DB587</f>
        <v>418.56</v>
      </c>
      <c r="M249">
        <f>ROUND(ROUND(L249*Source!I159, 6)*1, 2)</f>
        <v>209.28</v>
      </c>
      <c r="N249">
        <f>SmtRes!AB587</f>
        <v>648.96</v>
      </c>
      <c r="O249">
        <f>ROUND(ROUND(L249*Source!I159, 6)*SmtRes!DA587, 2)</f>
        <v>1479.61</v>
      </c>
      <c r="P249">
        <f>SmtRes!AG587</f>
        <v>11.84</v>
      </c>
      <c r="Q249">
        <f>SmtRes!DC587</f>
        <v>53.99</v>
      </c>
      <c r="R249">
        <f>ROUND(ROUND(Q249*Source!I159, 6)*1, 2)</f>
        <v>27</v>
      </c>
      <c r="S249">
        <f>SmtRes!AC587</f>
        <v>11.84</v>
      </c>
      <c r="T249">
        <f>ROUND(ROUND(Q249*Source!I159, 6)*SmtRes!AK587, 2)</f>
        <v>27</v>
      </c>
      <c r="U249">
        <f>SmtRes!X587</f>
        <v>-271470403</v>
      </c>
      <c r="V249">
        <v>-2059216471</v>
      </c>
      <c r="W249">
        <v>1149866621</v>
      </c>
    </row>
    <row r="250" spans="1:23" x14ac:dyDescent="0.2">
      <c r="A250">
        <f>Source!A159</f>
        <v>17</v>
      </c>
      <c r="C250">
        <v>2</v>
      </c>
      <c r="D250">
        <v>0</v>
      </c>
      <c r="E250">
        <f>SmtRes!AV586</f>
        <v>0</v>
      </c>
      <c r="F250" t="str">
        <f>SmtRes!I586</f>
        <v>91.06.05-011</v>
      </c>
      <c r="G250" t="str">
        <f>SmtRes!K586</f>
        <v>Погрузчик, грузоподъемность 5 т</v>
      </c>
      <c r="H250" t="str">
        <f>SmtRes!O586</f>
        <v>маш.-ч</v>
      </c>
      <c r="I250">
        <f>SmtRes!Y586*Source!I159</f>
        <v>0.245</v>
      </c>
      <c r="J250">
        <f>SmtRes!AO586</f>
        <v>1</v>
      </c>
      <c r="K250">
        <f>SmtRes!AF586</f>
        <v>93.73</v>
      </c>
      <c r="L250">
        <f>SmtRes!DB586</f>
        <v>45.93</v>
      </c>
      <c r="M250">
        <f>ROUND(ROUND(L250*Source!I159, 6)*1, 2)</f>
        <v>22.97</v>
      </c>
      <c r="N250">
        <f>SmtRes!AB586</f>
        <v>662.67</v>
      </c>
      <c r="O250">
        <f>ROUND(ROUND(L250*Source!I159, 6)*SmtRes!DA586, 2)</f>
        <v>162.36000000000001</v>
      </c>
      <c r="P250">
        <f>SmtRes!AG586</f>
        <v>8.82</v>
      </c>
      <c r="Q250">
        <f>SmtRes!DC586</f>
        <v>4.32</v>
      </c>
      <c r="R250">
        <f>ROUND(ROUND(Q250*Source!I159, 6)*1, 2)</f>
        <v>2.16</v>
      </c>
      <c r="S250">
        <f>SmtRes!AC586</f>
        <v>8.82</v>
      </c>
      <c r="T250">
        <f>ROUND(ROUND(Q250*Source!I159, 6)*SmtRes!AK586, 2)</f>
        <v>2.16</v>
      </c>
      <c r="U250">
        <f>SmtRes!X586</f>
        <v>-1700234874</v>
      </c>
      <c r="V250">
        <v>896143280</v>
      </c>
      <c r="W250">
        <v>1168062172</v>
      </c>
    </row>
    <row r="251" spans="1:23" x14ac:dyDescent="0.2">
      <c r="A251">
        <f>Source!A159</f>
        <v>17</v>
      </c>
      <c r="C251">
        <v>1</v>
      </c>
      <c r="D251">
        <v>0</v>
      </c>
      <c r="E251">
        <f>SmtRes!AV584</f>
        <v>1</v>
      </c>
      <c r="F251" t="str">
        <f>SmtRes!I584</f>
        <v>1-100-45-82</v>
      </c>
      <c r="G251" t="str">
        <f>SmtRes!K584</f>
        <v>Рабочий среднего разряда 4.5</v>
      </c>
      <c r="H251" t="str">
        <f>SmtRes!O584</f>
        <v>чел.-ч.</v>
      </c>
      <c r="I251">
        <f>SmtRes!Y584*Source!I159</f>
        <v>61.8</v>
      </c>
      <c r="J251">
        <f>SmtRes!AO584</f>
        <v>1</v>
      </c>
      <c r="K251">
        <f>SmtRes!AH584</f>
        <v>9.24</v>
      </c>
      <c r="L251">
        <f>SmtRes!DB584</f>
        <v>1142.06</v>
      </c>
      <c r="M251">
        <f>ROUND(ROUND(L251*Source!I159, 6)*1, 2)</f>
        <v>571.03</v>
      </c>
      <c r="N251">
        <f>SmtRes!AD584</f>
        <v>65.33</v>
      </c>
      <c r="O251">
        <f>ROUND(ROUND(L251*Source!I159, 6)*SmtRes!DA584, 2)</f>
        <v>4037.18</v>
      </c>
      <c r="P251">
        <f>SmtRes!AG584</f>
        <v>0</v>
      </c>
      <c r="Q251">
        <f>SmtRes!DC584</f>
        <v>0</v>
      </c>
      <c r="R251">
        <f>ROUND(ROUND(Q251*Source!I159, 6)*1, 2)</f>
        <v>0</v>
      </c>
      <c r="S251">
        <f>SmtRes!AC584</f>
        <v>0</v>
      </c>
      <c r="T251">
        <f>ROUND(ROUND(Q251*Source!I159, 6)*SmtRes!AK584, 2)</f>
        <v>0</v>
      </c>
      <c r="U251">
        <f>SmtRes!X584</f>
        <v>1554607928</v>
      </c>
      <c r="V251">
        <v>-276706783</v>
      </c>
      <c r="W251">
        <v>-672364426</v>
      </c>
    </row>
    <row r="252" spans="1:23" x14ac:dyDescent="0.2">
      <c r="A252">
        <f>Source!A161</f>
        <v>17</v>
      </c>
      <c r="C252">
        <v>3</v>
      </c>
      <c r="D252">
        <f>Source!BI161</f>
        <v>1</v>
      </c>
      <c r="E252">
        <f>Source!FS161</f>
        <v>0</v>
      </c>
      <c r="F252" t="str">
        <f>Source!F161</f>
        <v>17.4.05.14-0013</v>
      </c>
      <c r="G252" t="str">
        <f>Source!G161</f>
        <v>Порошок шамотный марки ПШК крупного помола</v>
      </c>
      <c r="H252" t="str">
        <f>Source!H161</f>
        <v>т</v>
      </c>
      <c r="I252">
        <f>Source!I161</f>
        <v>0.5</v>
      </c>
      <c r="J252">
        <v>1</v>
      </c>
      <c r="K252">
        <f>Source!AC161</f>
        <v>519.49</v>
      </c>
      <c r="M252">
        <f>ROUND(K252*I252, 2)</f>
        <v>259.75</v>
      </c>
      <c r="N252">
        <f>Source!AC161*IF(Source!BC161&lt;&gt; 0, Source!BC161, 1)</f>
        <v>3672.7943</v>
      </c>
      <c r="O252">
        <f>ROUND(N252*I252, 2)</f>
        <v>1836.4</v>
      </c>
      <c r="P252">
        <f>Source!AE161</f>
        <v>0</v>
      </c>
      <c r="R252">
        <f>ROUND(P252*I252, 2)</f>
        <v>0</v>
      </c>
      <c r="S252">
        <f>Source!AE161*IF(Source!BS161&lt;&gt; 0, Source!BS161, 1)</f>
        <v>0</v>
      </c>
      <c r="T252">
        <f>ROUND(S252*I252, 2)</f>
        <v>0</v>
      </c>
      <c r="U252">
        <f>Source!GF161</f>
        <v>298289585</v>
      </c>
      <c r="V252">
        <v>-759721071</v>
      </c>
      <c r="W252">
        <v>-2083882150</v>
      </c>
    </row>
    <row r="253" spans="1:23" x14ac:dyDescent="0.2">
      <c r="A253">
        <f>Source!A163</f>
        <v>17</v>
      </c>
      <c r="C253">
        <v>3</v>
      </c>
      <c r="D253">
        <v>0</v>
      </c>
      <c r="E253">
        <f>SmtRes!AV616</f>
        <v>0</v>
      </c>
      <c r="F253" t="str">
        <f>SmtRes!I616</f>
        <v>04.3.01.12-0004</v>
      </c>
      <c r="G253" t="str">
        <f>SmtRes!K616</f>
        <v>Раствор готовый кладочный цементно-известковый марки 75</v>
      </c>
      <c r="H253" t="str">
        <f>SmtRes!O616</f>
        <v>м3</v>
      </c>
      <c r="I253">
        <f>SmtRes!Y616*Source!I163</f>
        <v>7.7879999999999994</v>
      </c>
      <c r="J253">
        <f>SmtRes!AO616</f>
        <v>1</v>
      </c>
      <c r="K253">
        <f>SmtRes!AE616</f>
        <v>757.46</v>
      </c>
      <c r="L253">
        <f>SmtRes!DB616</f>
        <v>166.64</v>
      </c>
      <c r="M253">
        <f>ROUND(ROUND(L253*Source!I163, 6)*1, 2)</f>
        <v>5899.06</v>
      </c>
      <c r="N253">
        <f>SmtRes!AA616</f>
        <v>5355.24</v>
      </c>
      <c r="O253">
        <f>ROUND(ROUND(L253*Source!I163, 6)*SmtRes!DA616, 2)</f>
        <v>41706.33</v>
      </c>
      <c r="P253">
        <f>SmtRes!AG616</f>
        <v>0</v>
      </c>
      <c r="Q253">
        <f>SmtRes!DC616</f>
        <v>0</v>
      </c>
      <c r="R253">
        <f>ROUND(ROUND(Q253*Source!I163, 6)*1, 2)</f>
        <v>0</v>
      </c>
      <c r="S253">
        <f>SmtRes!AC616</f>
        <v>0</v>
      </c>
      <c r="T253">
        <f>ROUND(ROUND(Q253*Source!I163, 6)*SmtRes!AK616, 2)</f>
        <v>0</v>
      </c>
      <c r="U253">
        <f>SmtRes!X616</f>
        <v>-1546223911</v>
      </c>
      <c r="V253">
        <v>-319002888</v>
      </c>
      <c r="W253">
        <v>544347133</v>
      </c>
    </row>
    <row r="254" spans="1:23" x14ac:dyDescent="0.2">
      <c r="A254">
        <f>Source!A163</f>
        <v>17</v>
      </c>
      <c r="C254">
        <v>3</v>
      </c>
      <c r="D254">
        <v>0</v>
      </c>
      <c r="E254">
        <f>SmtRes!AV615</f>
        <v>0</v>
      </c>
      <c r="F254" t="str">
        <f>SmtRes!I615</f>
        <v>01.7.03.01-0001</v>
      </c>
      <c r="G254" t="str">
        <f>SmtRes!K615</f>
        <v>Вода</v>
      </c>
      <c r="H254" t="str">
        <f>SmtRes!O615</f>
        <v>м3</v>
      </c>
      <c r="I254">
        <f>SmtRes!Y615*Source!I163</f>
        <v>0.35399999999999998</v>
      </c>
      <c r="J254">
        <f>SmtRes!AO615</f>
        <v>1</v>
      </c>
      <c r="K254">
        <f>SmtRes!AE615</f>
        <v>2.44</v>
      </c>
      <c r="L254">
        <f>SmtRes!DB615</f>
        <v>0.02</v>
      </c>
      <c r="M254">
        <f>ROUND(ROUND(L254*Source!I163, 6)*1, 2)</f>
        <v>0.71</v>
      </c>
      <c r="N254">
        <f>SmtRes!AA615</f>
        <v>17.25</v>
      </c>
      <c r="O254">
        <f>ROUND(ROUND(L254*Source!I163, 6)*SmtRes!DA615, 2)</f>
        <v>5.01</v>
      </c>
      <c r="P254">
        <f>SmtRes!AG615</f>
        <v>0</v>
      </c>
      <c r="Q254">
        <f>SmtRes!DC615</f>
        <v>0</v>
      </c>
      <c r="R254">
        <f>ROUND(ROUND(Q254*Source!I163, 6)*1, 2)</f>
        <v>0</v>
      </c>
      <c r="S254">
        <f>SmtRes!AC615</f>
        <v>0</v>
      </c>
      <c r="T254">
        <f>ROUND(ROUND(Q254*Source!I163, 6)*SmtRes!AK615, 2)</f>
        <v>0</v>
      </c>
      <c r="U254">
        <f>SmtRes!X615</f>
        <v>82350058</v>
      </c>
      <c r="V254">
        <v>-1564336641</v>
      </c>
      <c r="W254">
        <v>768014654</v>
      </c>
    </row>
    <row r="255" spans="1:23" x14ac:dyDescent="0.2">
      <c r="A255">
        <f>Source!A163</f>
        <v>17</v>
      </c>
      <c r="C255">
        <v>2</v>
      </c>
      <c r="D255">
        <v>0</v>
      </c>
      <c r="E255">
        <f>SmtRes!AV614</f>
        <v>0</v>
      </c>
      <c r="F255" t="str">
        <f>SmtRes!I614</f>
        <v>91.21.19-024</v>
      </c>
      <c r="G255" t="str">
        <f>SmtRes!K614</f>
        <v>Станок для резки керамики</v>
      </c>
      <c r="H255" t="str">
        <f>SmtRes!O614</f>
        <v>маш.-ч</v>
      </c>
      <c r="I255">
        <f>SmtRes!Y614*Source!I163</f>
        <v>1.0619999999999998</v>
      </c>
      <c r="J255">
        <f>SmtRes!AO614</f>
        <v>1</v>
      </c>
      <c r="K255">
        <f>SmtRes!AF614</f>
        <v>18.46</v>
      </c>
      <c r="L255">
        <f>SmtRes!DB614</f>
        <v>0.55000000000000004</v>
      </c>
      <c r="M255">
        <f>ROUND(ROUND(L255*Source!I163, 6)*1, 2)</f>
        <v>19.47</v>
      </c>
      <c r="N255">
        <f>SmtRes!AB614</f>
        <v>130.51</v>
      </c>
      <c r="O255">
        <f>ROUND(ROUND(L255*Source!I163, 6)*SmtRes!DA614, 2)</f>
        <v>137.65</v>
      </c>
      <c r="P255">
        <f>SmtRes!AG614</f>
        <v>11.84</v>
      </c>
      <c r="Q255">
        <f>SmtRes!DC614</f>
        <v>0.36</v>
      </c>
      <c r="R255">
        <f>ROUND(ROUND(Q255*Source!I163, 6)*1, 2)</f>
        <v>12.74</v>
      </c>
      <c r="S255">
        <f>SmtRes!AC614</f>
        <v>11.84</v>
      </c>
      <c r="T255">
        <f>ROUND(ROUND(Q255*Source!I163, 6)*SmtRes!AK614, 2)</f>
        <v>12.74</v>
      </c>
      <c r="U255">
        <f>SmtRes!X614</f>
        <v>102642092</v>
      </c>
      <c r="V255">
        <v>-667807544</v>
      </c>
      <c r="W255">
        <v>1119678232</v>
      </c>
    </row>
    <row r="256" spans="1:23" x14ac:dyDescent="0.2">
      <c r="A256">
        <f>Source!A163</f>
        <v>17</v>
      </c>
      <c r="C256">
        <v>2</v>
      </c>
      <c r="D256">
        <v>0</v>
      </c>
      <c r="E256">
        <f>SmtRes!AV613</f>
        <v>0</v>
      </c>
      <c r="F256" t="str">
        <f>SmtRes!I613</f>
        <v>91.14.02-003</v>
      </c>
      <c r="G256" t="str">
        <f>SmtRes!K613</f>
        <v>Автомобили бортовые, грузоподъемность до 10 т</v>
      </c>
      <c r="H256" t="str">
        <f>SmtRes!O613</f>
        <v>маш.-ч</v>
      </c>
      <c r="I256">
        <f>SmtRes!Y613*Source!I163</f>
        <v>83.897999999999996</v>
      </c>
      <c r="J256">
        <f>SmtRes!AO613</f>
        <v>1</v>
      </c>
      <c r="K256">
        <f>SmtRes!AF613</f>
        <v>102.48</v>
      </c>
      <c r="L256">
        <f>SmtRes!DB613</f>
        <v>242.88</v>
      </c>
      <c r="M256">
        <f>ROUND(ROUND(L256*Source!I163, 6)*1, 2)</f>
        <v>8597.9500000000007</v>
      </c>
      <c r="N256">
        <f>SmtRes!AB613</f>
        <v>724.53</v>
      </c>
      <c r="O256">
        <f>ROUND(ROUND(L256*Source!I163, 6)*SmtRes!DA613, 2)</f>
        <v>60787.519999999997</v>
      </c>
      <c r="P256">
        <f>SmtRes!AG613</f>
        <v>11.84</v>
      </c>
      <c r="Q256">
        <f>SmtRes!DC613</f>
        <v>28.06</v>
      </c>
      <c r="R256">
        <f>ROUND(ROUND(Q256*Source!I163, 6)*1, 2)</f>
        <v>993.32</v>
      </c>
      <c r="S256">
        <f>SmtRes!AC613</f>
        <v>11.84</v>
      </c>
      <c r="T256">
        <f>ROUND(ROUND(Q256*Source!I163, 6)*SmtRes!AK613, 2)</f>
        <v>993.32</v>
      </c>
      <c r="U256">
        <f>SmtRes!X613</f>
        <v>1820267133</v>
      </c>
      <c r="V256">
        <v>650552258</v>
      </c>
      <c r="W256">
        <v>570270890</v>
      </c>
    </row>
    <row r="257" spans="1:23" x14ac:dyDescent="0.2">
      <c r="A257">
        <f>Source!A163</f>
        <v>17</v>
      </c>
      <c r="C257">
        <v>2</v>
      </c>
      <c r="D257">
        <v>0</v>
      </c>
      <c r="E257">
        <f>SmtRes!AV612</f>
        <v>0</v>
      </c>
      <c r="F257" t="str">
        <f>SmtRes!I612</f>
        <v>91.07.07-042</v>
      </c>
      <c r="G257" t="str">
        <f>SmtRes!K612</f>
        <v>Растворонасосы 3 м3/ч</v>
      </c>
      <c r="H257" t="str">
        <f>SmtRes!O612</f>
        <v>маш.-ч</v>
      </c>
      <c r="I257">
        <f>SmtRes!Y612*Source!I163</f>
        <v>1.77</v>
      </c>
      <c r="J257">
        <f>SmtRes!AO612</f>
        <v>1</v>
      </c>
      <c r="K257">
        <f>SmtRes!AF612</f>
        <v>17.16</v>
      </c>
      <c r="L257">
        <f>SmtRes!DB612</f>
        <v>0.86</v>
      </c>
      <c r="M257">
        <f>ROUND(ROUND(L257*Source!I163, 6)*1, 2)</f>
        <v>30.44</v>
      </c>
      <c r="N257">
        <f>SmtRes!AB612</f>
        <v>121.32</v>
      </c>
      <c r="O257">
        <f>ROUND(ROUND(L257*Source!I163, 6)*SmtRes!DA612, 2)</f>
        <v>215.24</v>
      </c>
      <c r="P257">
        <f>SmtRes!AG612</f>
        <v>7.83</v>
      </c>
      <c r="Q257">
        <f>SmtRes!DC612</f>
        <v>0.39</v>
      </c>
      <c r="R257">
        <f>ROUND(ROUND(Q257*Source!I163, 6)*1, 2)</f>
        <v>13.81</v>
      </c>
      <c r="S257">
        <f>SmtRes!AC612</f>
        <v>7.83</v>
      </c>
      <c r="T257">
        <f>ROUND(ROUND(Q257*Source!I163, 6)*SmtRes!AK612, 2)</f>
        <v>13.81</v>
      </c>
      <c r="U257">
        <f>SmtRes!X612</f>
        <v>-1029098584</v>
      </c>
      <c r="V257">
        <v>-938288041</v>
      </c>
      <c r="W257">
        <v>-334975790</v>
      </c>
    </row>
    <row r="258" spans="1:23" x14ac:dyDescent="0.2">
      <c r="A258">
        <f>Source!A163</f>
        <v>17</v>
      </c>
      <c r="C258">
        <v>2</v>
      </c>
      <c r="D258">
        <v>0</v>
      </c>
      <c r="E258">
        <f>SmtRes!AV611</f>
        <v>0</v>
      </c>
      <c r="F258" t="str">
        <f>SmtRes!I611</f>
        <v>91.06.08-004</v>
      </c>
      <c r="G258" t="str">
        <f>SmtRes!K611</f>
        <v>Тельферы электрические 3,2 т</v>
      </c>
      <c r="H258" t="str">
        <f>SmtRes!O611</f>
        <v>маш.-ч</v>
      </c>
      <c r="I258">
        <f>SmtRes!Y611*Source!I163</f>
        <v>3.54</v>
      </c>
      <c r="J258">
        <f>SmtRes!AO611</f>
        <v>1</v>
      </c>
      <c r="K258">
        <f>SmtRes!AF611</f>
        <v>6.61</v>
      </c>
      <c r="L258">
        <f>SmtRes!DB611</f>
        <v>0.66</v>
      </c>
      <c r="M258">
        <f>ROUND(ROUND(L258*Source!I163, 6)*1, 2)</f>
        <v>23.36</v>
      </c>
      <c r="N258">
        <f>SmtRes!AB611</f>
        <v>46.73</v>
      </c>
      <c r="O258">
        <f>ROUND(ROUND(L258*Source!I163, 6)*SmtRes!DA611, 2)</f>
        <v>165.18</v>
      </c>
      <c r="P258">
        <f>SmtRes!AG611</f>
        <v>0</v>
      </c>
      <c r="Q258">
        <f>SmtRes!DC611</f>
        <v>0</v>
      </c>
      <c r="R258">
        <f>ROUND(ROUND(Q258*Source!I163, 6)*1, 2)</f>
        <v>0</v>
      </c>
      <c r="S258">
        <f>SmtRes!AC611</f>
        <v>0</v>
      </c>
      <c r="T258">
        <f>ROUND(ROUND(Q258*Source!I163, 6)*SmtRes!AK611, 2)</f>
        <v>0</v>
      </c>
      <c r="U258">
        <f>SmtRes!X611</f>
        <v>-693668345</v>
      </c>
      <c r="V258">
        <v>1709130289</v>
      </c>
      <c r="W258">
        <v>1055274072</v>
      </c>
    </row>
    <row r="259" spans="1:23" x14ac:dyDescent="0.2">
      <c r="A259">
        <f>Source!A163</f>
        <v>17</v>
      </c>
      <c r="C259">
        <v>2</v>
      </c>
      <c r="D259">
        <v>0</v>
      </c>
      <c r="E259">
        <f>SmtRes!AV610</f>
        <v>0</v>
      </c>
      <c r="F259" t="str">
        <f>SmtRes!I610</f>
        <v>91.06.05-011</v>
      </c>
      <c r="G259" t="str">
        <f>SmtRes!K610</f>
        <v>Погрузчик, грузоподъемность 5 т</v>
      </c>
      <c r="H259" t="str">
        <f>SmtRes!O610</f>
        <v>маш.-ч</v>
      </c>
      <c r="I259">
        <f>SmtRes!Y610*Source!I163</f>
        <v>7.08</v>
      </c>
      <c r="J259">
        <f>SmtRes!AO610</f>
        <v>1</v>
      </c>
      <c r="K259">
        <f>SmtRes!AF610</f>
        <v>93.73</v>
      </c>
      <c r="L259">
        <f>SmtRes!DB610</f>
        <v>18.75</v>
      </c>
      <c r="M259">
        <f>ROUND(ROUND(L259*Source!I163, 6)*1, 2)</f>
        <v>663.75</v>
      </c>
      <c r="N259">
        <f>SmtRes!AB610</f>
        <v>662.67</v>
      </c>
      <c r="O259">
        <f>ROUND(ROUND(L259*Source!I163, 6)*SmtRes!DA610, 2)</f>
        <v>4692.71</v>
      </c>
      <c r="P259">
        <f>SmtRes!AG610</f>
        <v>8.82</v>
      </c>
      <c r="Q259">
        <f>SmtRes!DC610</f>
        <v>1.76</v>
      </c>
      <c r="R259">
        <f>ROUND(ROUND(Q259*Source!I163, 6)*1, 2)</f>
        <v>62.3</v>
      </c>
      <c r="S259">
        <f>SmtRes!AC610</f>
        <v>8.82</v>
      </c>
      <c r="T259">
        <f>ROUND(ROUND(Q259*Source!I163, 6)*SmtRes!AK610, 2)</f>
        <v>62.3</v>
      </c>
      <c r="U259">
        <f>SmtRes!X610</f>
        <v>-1700234874</v>
      </c>
      <c r="V259">
        <v>896143280</v>
      </c>
      <c r="W259">
        <v>1168062172</v>
      </c>
    </row>
    <row r="260" spans="1:23" x14ac:dyDescent="0.2">
      <c r="A260">
        <f>Source!A163</f>
        <v>17</v>
      </c>
      <c r="C260">
        <v>2</v>
      </c>
      <c r="D260">
        <v>0</v>
      </c>
      <c r="E260">
        <f>SmtRes!AV609</f>
        <v>0</v>
      </c>
      <c r="F260" t="str">
        <f>SmtRes!I609</f>
        <v>91.06.02-005</v>
      </c>
      <c r="G260" t="str">
        <f>SmtRes!K609</f>
        <v>Конвейер ленточный секционный длиной 40 м</v>
      </c>
      <c r="H260" t="str">
        <f>SmtRes!O609</f>
        <v>маш.-ч</v>
      </c>
      <c r="I260">
        <f>SmtRes!Y609*Source!I163</f>
        <v>24.779999999999998</v>
      </c>
      <c r="J260">
        <f>SmtRes!AO609</f>
        <v>1</v>
      </c>
      <c r="K260">
        <f>SmtRes!AF609</f>
        <v>66.16</v>
      </c>
      <c r="L260">
        <f>SmtRes!DB609</f>
        <v>46.31</v>
      </c>
      <c r="M260">
        <f>ROUND(ROUND(L260*Source!I163, 6)*1, 2)</f>
        <v>1639.37</v>
      </c>
      <c r="N260">
        <f>SmtRes!AB609</f>
        <v>467.75</v>
      </c>
      <c r="O260">
        <f>ROUND(ROUND(L260*Source!I163, 6)*SmtRes!DA609, 2)</f>
        <v>11590.37</v>
      </c>
      <c r="P260">
        <f>SmtRes!AG609</f>
        <v>8.82</v>
      </c>
      <c r="Q260">
        <f>SmtRes!DC609</f>
        <v>6.17</v>
      </c>
      <c r="R260">
        <f>ROUND(ROUND(Q260*Source!I163, 6)*1, 2)</f>
        <v>218.42</v>
      </c>
      <c r="S260">
        <f>SmtRes!AC609</f>
        <v>8.82</v>
      </c>
      <c r="T260">
        <f>ROUND(ROUND(Q260*Source!I163, 6)*SmtRes!AK609, 2)</f>
        <v>218.42</v>
      </c>
      <c r="U260">
        <f>SmtRes!X609</f>
        <v>1884583504</v>
      </c>
      <c r="V260">
        <v>1029080285</v>
      </c>
      <c r="W260">
        <v>-1143233612</v>
      </c>
    </row>
    <row r="261" spans="1:23" x14ac:dyDescent="0.2">
      <c r="A261">
        <f>Source!A163</f>
        <v>17</v>
      </c>
      <c r="C261">
        <v>2</v>
      </c>
      <c r="D261">
        <v>0</v>
      </c>
      <c r="E261">
        <f>SmtRes!AV608</f>
        <v>0</v>
      </c>
      <c r="F261" t="str">
        <f>SmtRes!I608</f>
        <v>91.05.04-032</v>
      </c>
      <c r="G261" t="str">
        <f>SmtRes!K608</f>
        <v>Краны подвесные электрические (кран-балки), грузоподъемность 5 т</v>
      </c>
      <c r="H261" t="str">
        <f>SmtRes!O608</f>
        <v>маш.-ч</v>
      </c>
      <c r="I261">
        <f>SmtRes!Y608*Source!I163</f>
        <v>54.515999999999998</v>
      </c>
      <c r="J261">
        <f>SmtRes!AO608</f>
        <v>1</v>
      </c>
      <c r="K261">
        <f>SmtRes!AF608</f>
        <v>5.53</v>
      </c>
      <c r="L261">
        <f>SmtRes!DB608</f>
        <v>8.52</v>
      </c>
      <c r="M261">
        <f>ROUND(ROUND(L261*Source!I163, 6)*1, 2)</f>
        <v>301.61</v>
      </c>
      <c r="N261">
        <f>SmtRes!AB608</f>
        <v>39.1</v>
      </c>
      <c r="O261">
        <f>ROUND(ROUND(L261*Source!I163, 6)*SmtRes!DA608, 2)</f>
        <v>2132.37</v>
      </c>
      <c r="P261">
        <f>SmtRes!AG608</f>
        <v>0</v>
      </c>
      <c r="Q261">
        <f>SmtRes!DC608</f>
        <v>0</v>
      </c>
      <c r="R261">
        <f>ROUND(ROUND(Q261*Source!I163, 6)*1, 2)</f>
        <v>0</v>
      </c>
      <c r="S261">
        <f>SmtRes!AC608</f>
        <v>0</v>
      </c>
      <c r="T261">
        <f>ROUND(ROUND(Q261*Source!I163, 6)*SmtRes!AK608, 2)</f>
        <v>0</v>
      </c>
      <c r="U261">
        <f>SmtRes!X608</f>
        <v>-1504427992</v>
      </c>
      <c r="V261">
        <v>1423859574</v>
      </c>
      <c r="W261">
        <v>508995845</v>
      </c>
    </row>
    <row r="262" spans="1:23" x14ac:dyDescent="0.2">
      <c r="A262">
        <f>Source!A163</f>
        <v>17</v>
      </c>
      <c r="C262">
        <v>1</v>
      </c>
      <c r="D262">
        <v>0</v>
      </c>
      <c r="E262">
        <f>SmtRes!AV606</f>
        <v>1</v>
      </c>
      <c r="F262" t="str">
        <f>SmtRes!I606</f>
        <v>1-100-30-82</v>
      </c>
      <c r="G262" t="str">
        <f>SmtRes!K606</f>
        <v>Рабочий среднего разряда 3</v>
      </c>
      <c r="H262" t="str">
        <f>SmtRes!O606</f>
        <v>чел.-ч.</v>
      </c>
      <c r="I262">
        <f>SmtRes!Y606*Source!I163</f>
        <v>457.36799999999999</v>
      </c>
      <c r="J262">
        <f>SmtRes!AO606</f>
        <v>1</v>
      </c>
      <c r="K262">
        <f>SmtRes!AH606</f>
        <v>7.61</v>
      </c>
      <c r="L262">
        <f>SmtRes!DB606</f>
        <v>98.32</v>
      </c>
      <c r="M262">
        <f>ROUND(ROUND(L262*Source!I163, 6)*1, 2)</f>
        <v>3480.53</v>
      </c>
      <c r="N262">
        <f>SmtRes!AD606</f>
        <v>53.8</v>
      </c>
      <c r="O262">
        <f>ROUND(ROUND(L262*Source!I163, 6)*SmtRes!DA606, 2)</f>
        <v>24607.33</v>
      </c>
      <c r="P262">
        <f>SmtRes!AG606</f>
        <v>0</v>
      </c>
      <c r="Q262">
        <f>SmtRes!DC606</f>
        <v>0</v>
      </c>
      <c r="R262">
        <f>ROUND(ROUND(Q262*Source!I163, 6)*1, 2)</f>
        <v>0</v>
      </c>
      <c r="S262">
        <f>SmtRes!AC606</f>
        <v>0</v>
      </c>
      <c r="T262">
        <f>ROUND(ROUND(Q262*Source!I163, 6)*SmtRes!AK606, 2)</f>
        <v>0</v>
      </c>
      <c r="U262">
        <f>SmtRes!X606</f>
        <v>1777410698</v>
      </c>
      <c r="V262">
        <v>-1470322159</v>
      </c>
      <c r="W262">
        <v>-589380440</v>
      </c>
    </row>
    <row r="263" spans="1:23" x14ac:dyDescent="0.2">
      <c r="A263">
        <f>Source!A165</f>
        <v>17</v>
      </c>
      <c r="C263">
        <v>3</v>
      </c>
      <c r="D263">
        <f>Source!BI165</f>
        <v>1</v>
      </c>
      <c r="E263">
        <f>Source!FS165</f>
        <v>0</v>
      </c>
      <c r="F263" t="str">
        <f>Source!F165</f>
        <v>06.1.01.05-0035</v>
      </c>
      <c r="G263" t="str">
        <f>Source!G165</f>
        <v>Кирпич керамический одинарный, размером 250х120х65 мм, марка 100</v>
      </c>
      <c r="H263" t="str">
        <f>Source!H165</f>
        <v>1000 шт.</v>
      </c>
      <c r="I263">
        <f>Source!I165</f>
        <v>15.576000000000001</v>
      </c>
      <c r="J263">
        <v>1</v>
      </c>
      <c r="K263">
        <f>Source!AC165</f>
        <v>1759.81</v>
      </c>
      <c r="M263">
        <f>ROUND(K263*I263, 2)</f>
        <v>27410.799999999999</v>
      </c>
      <c r="N263">
        <f>Source!AC165*IF(Source!BC165&lt;&gt; 0, Source!BC165, 1)</f>
        <v>12441.8567</v>
      </c>
      <c r="O263">
        <f>ROUND(N263*I263, 2)</f>
        <v>193794.36</v>
      </c>
      <c r="P263">
        <f>Source!AE165</f>
        <v>0</v>
      </c>
      <c r="R263">
        <f>ROUND(P263*I263, 2)</f>
        <v>0</v>
      </c>
      <c r="S263">
        <f>Source!AE165*IF(Source!BS165&lt;&gt; 0, Source!BS165, 1)</f>
        <v>0</v>
      </c>
      <c r="T263">
        <f>ROUND(S263*I263, 2)</f>
        <v>0</v>
      </c>
      <c r="U263">
        <f>Source!GF165</f>
        <v>829727676</v>
      </c>
      <c r="V263">
        <v>192708679</v>
      </c>
      <c r="W263">
        <v>1265614749</v>
      </c>
    </row>
    <row r="264" spans="1:23" x14ac:dyDescent="0.2">
      <c r="A264">
        <f>Source!A167</f>
        <v>17</v>
      </c>
      <c r="C264">
        <v>3</v>
      </c>
      <c r="D264">
        <v>0</v>
      </c>
      <c r="E264">
        <f>SmtRes!AV632</f>
        <v>0</v>
      </c>
      <c r="F264" t="str">
        <f>SmtRes!I632</f>
        <v>17.4.05.01-0021</v>
      </c>
      <c r="G264" t="str">
        <f>SmtRes!K632</f>
        <v>Глина огнеупорная молотая</v>
      </c>
      <c r="H264" t="str">
        <f>SmtRes!O632</f>
        <v>т</v>
      </c>
      <c r="I264">
        <f>SmtRes!Y632*Source!I167</f>
        <v>0.13299999999999998</v>
      </c>
      <c r="J264">
        <f>SmtRes!AO632</f>
        <v>1</v>
      </c>
      <c r="K264">
        <f>SmtRes!AE632</f>
        <v>623.08000000000004</v>
      </c>
      <c r="L264">
        <f>SmtRes!DB632</f>
        <v>118.39</v>
      </c>
      <c r="M264">
        <f>ROUND(ROUND(L264*Source!I167, 6)*1, 2)</f>
        <v>82.87</v>
      </c>
      <c r="N264">
        <f>SmtRes!AA632</f>
        <v>4405.18</v>
      </c>
      <c r="O264">
        <f>ROUND(ROUND(L264*Source!I167, 6)*SmtRes!DA632, 2)</f>
        <v>585.91</v>
      </c>
      <c r="P264">
        <f>SmtRes!AG632</f>
        <v>0</v>
      </c>
      <c r="Q264">
        <f>SmtRes!DC632</f>
        <v>0</v>
      </c>
      <c r="R264">
        <f>ROUND(ROUND(Q264*Source!I167, 6)*1, 2)</f>
        <v>0</v>
      </c>
      <c r="S264">
        <f>SmtRes!AC632</f>
        <v>0</v>
      </c>
      <c r="T264">
        <f>ROUND(ROUND(Q264*Source!I167, 6)*SmtRes!AK632, 2)</f>
        <v>0</v>
      </c>
      <c r="U264">
        <f>SmtRes!X632</f>
        <v>-1732028039</v>
      </c>
      <c r="V264">
        <v>1574449210</v>
      </c>
      <c r="W264">
        <v>-740808899</v>
      </c>
    </row>
    <row r="265" spans="1:23" x14ac:dyDescent="0.2">
      <c r="A265">
        <f>Source!A167</f>
        <v>17</v>
      </c>
      <c r="C265">
        <v>3</v>
      </c>
      <c r="D265">
        <v>0</v>
      </c>
      <c r="E265">
        <f>SmtRes!AV631</f>
        <v>0</v>
      </c>
      <c r="F265" t="str">
        <f>SmtRes!I631</f>
        <v>02.3.01.02-0015</v>
      </c>
      <c r="G265" t="str">
        <f>SmtRes!K631</f>
        <v>Песок природный для строительных работ средний</v>
      </c>
      <c r="H265" t="str">
        <f>SmtRes!O631</f>
        <v>м3</v>
      </c>
      <c r="I265">
        <f>SmtRes!Y631*Source!I167</f>
        <v>8.3999999999999991E-2</v>
      </c>
      <c r="J265">
        <f>SmtRes!AO631</f>
        <v>1</v>
      </c>
      <c r="K265">
        <f>SmtRes!AE631</f>
        <v>149.47999999999999</v>
      </c>
      <c r="L265">
        <f>SmtRes!DB631</f>
        <v>17.940000000000001</v>
      </c>
      <c r="M265">
        <f>ROUND(ROUND(L265*Source!I167, 6)*1, 2)</f>
        <v>12.56</v>
      </c>
      <c r="N265">
        <f>SmtRes!AA631</f>
        <v>1056.82</v>
      </c>
      <c r="O265">
        <f>ROUND(ROUND(L265*Source!I167, 6)*SmtRes!DA631, 2)</f>
        <v>88.79</v>
      </c>
      <c r="P265">
        <f>SmtRes!AG631</f>
        <v>0</v>
      </c>
      <c r="Q265">
        <f>SmtRes!DC631</f>
        <v>0</v>
      </c>
      <c r="R265">
        <f>ROUND(ROUND(Q265*Source!I167, 6)*1, 2)</f>
        <v>0</v>
      </c>
      <c r="S265">
        <f>SmtRes!AC631</f>
        <v>0</v>
      </c>
      <c r="T265">
        <f>ROUND(ROUND(Q265*Source!I167, 6)*SmtRes!AK631, 2)</f>
        <v>0</v>
      </c>
      <c r="U265">
        <f>SmtRes!X631</f>
        <v>-757315023</v>
      </c>
      <c r="V265">
        <v>2140223358</v>
      </c>
      <c r="W265">
        <v>-555247323</v>
      </c>
    </row>
    <row r="266" spans="1:23" x14ac:dyDescent="0.2">
      <c r="A266">
        <f>Source!A167</f>
        <v>17</v>
      </c>
      <c r="C266">
        <v>2</v>
      </c>
      <c r="D266">
        <v>0</v>
      </c>
      <c r="E266">
        <f>SmtRes!AV630</f>
        <v>0</v>
      </c>
      <c r="F266" t="str">
        <f>SmtRes!I630</f>
        <v>91.14.02-003</v>
      </c>
      <c r="G266" t="str">
        <f>SmtRes!K630</f>
        <v>Автомобили бортовые, грузоподъемность до 10 т</v>
      </c>
      <c r="H266" t="str">
        <f>SmtRes!O630</f>
        <v>маш.-ч</v>
      </c>
      <c r="I266">
        <f>SmtRes!Y630*Source!I167</f>
        <v>1.1479999999999999</v>
      </c>
      <c r="J266">
        <f>SmtRes!AO630</f>
        <v>1</v>
      </c>
      <c r="K266">
        <f>SmtRes!AF630</f>
        <v>102.48</v>
      </c>
      <c r="L266">
        <f>SmtRes!DB630</f>
        <v>168.07</v>
      </c>
      <c r="M266">
        <f>ROUND(ROUND(L266*Source!I167, 6)*1, 2)</f>
        <v>117.65</v>
      </c>
      <c r="N266">
        <f>SmtRes!AB630</f>
        <v>724.53</v>
      </c>
      <c r="O266">
        <f>ROUND(ROUND(L266*Source!I167, 6)*SmtRes!DA630, 2)</f>
        <v>831.78</v>
      </c>
      <c r="P266">
        <f>SmtRes!AG630</f>
        <v>11.84</v>
      </c>
      <c r="Q266">
        <f>SmtRes!DC630</f>
        <v>19.420000000000002</v>
      </c>
      <c r="R266">
        <f>ROUND(ROUND(Q266*Source!I167, 6)*1, 2)</f>
        <v>13.59</v>
      </c>
      <c r="S266">
        <f>SmtRes!AC630</f>
        <v>11.84</v>
      </c>
      <c r="T266">
        <f>ROUND(ROUND(Q266*Source!I167, 6)*SmtRes!AK630, 2)</f>
        <v>13.59</v>
      </c>
      <c r="U266">
        <f>SmtRes!X630</f>
        <v>1820267133</v>
      </c>
      <c r="V266">
        <v>650552258</v>
      </c>
      <c r="W266">
        <v>570270890</v>
      </c>
    </row>
    <row r="267" spans="1:23" x14ac:dyDescent="0.2">
      <c r="A267">
        <f>Source!A167</f>
        <v>17</v>
      </c>
      <c r="C267">
        <v>2</v>
      </c>
      <c r="D267">
        <v>0</v>
      </c>
      <c r="E267">
        <f>SmtRes!AV629</f>
        <v>0</v>
      </c>
      <c r="F267" t="str">
        <f>SmtRes!I629</f>
        <v>91.07.08-021</v>
      </c>
      <c r="G267" t="str">
        <f>SmtRes!K629</f>
        <v>Растворосмесители для приготовления водоцементных и других растворов 350 л</v>
      </c>
      <c r="H267" t="str">
        <f>SmtRes!O629</f>
        <v>маш.-ч</v>
      </c>
      <c r="I267">
        <f>SmtRes!Y629*Source!I167</f>
        <v>0.16799999999999998</v>
      </c>
      <c r="J267">
        <f>SmtRes!AO629</f>
        <v>1</v>
      </c>
      <c r="K267">
        <f>SmtRes!AF629</f>
        <v>4.1100000000000003</v>
      </c>
      <c r="L267">
        <f>SmtRes!DB629</f>
        <v>0.99</v>
      </c>
      <c r="M267">
        <f>ROUND(ROUND(L267*Source!I167, 6)*1, 2)</f>
        <v>0.69</v>
      </c>
      <c r="N267">
        <f>SmtRes!AB629</f>
        <v>29.06</v>
      </c>
      <c r="O267">
        <f>ROUND(ROUND(L267*Source!I167, 6)*SmtRes!DA629, 2)</f>
        <v>4.9000000000000004</v>
      </c>
      <c r="P267">
        <f>SmtRes!AG629</f>
        <v>0</v>
      </c>
      <c r="Q267">
        <f>SmtRes!DC629</f>
        <v>0</v>
      </c>
      <c r="R267">
        <f>ROUND(ROUND(Q267*Source!I167, 6)*1, 2)</f>
        <v>0</v>
      </c>
      <c r="S267">
        <f>SmtRes!AC629</f>
        <v>0</v>
      </c>
      <c r="T267">
        <f>ROUND(ROUND(Q267*Source!I167, 6)*SmtRes!AK629, 2)</f>
        <v>0</v>
      </c>
      <c r="U267">
        <f>SmtRes!X629</f>
        <v>-566827484</v>
      </c>
      <c r="V267">
        <v>1625709684</v>
      </c>
      <c r="W267">
        <v>-1345160702</v>
      </c>
    </row>
    <row r="268" spans="1:23" x14ac:dyDescent="0.2">
      <c r="A268">
        <f>Source!A167</f>
        <v>17</v>
      </c>
      <c r="C268">
        <v>2</v>
      </c>
      <c r="D268">
        <v>0</v>
      </c>
      <c r="E268">
        <f>SmtRes!AV628</f>
        <v>0</v>
      </c>
      <c r="F268" t="str">
        <f>SmtRes!I628</f>
        <v>91.07.07-042</v>
      </c>
      <c r="G268" t="str">
        <f>SmtRes!K628</f>
        <v>Растворонасосы 3 м3/ч</v>
      </c>
      <c r="H268" t="str">
        <f>SmtRes!O628</f>
        <v>маш.-ч</v>
      </c>
      <c r="I268">
        <f>SmtRes!Y628*Source!I167</f>
        <v>4.1999999999999996E-2</v>
      </c>
      <c r="J268">
        <f>SmtRes!AO628</f>
        <v>1</v>
      </c>
      <c r="K268">
        <f>SmtRes!AF628</f>
        <v>17.16</v>
      </c>
      <c r="L268">
        <f>SmtRes!DB628</f>
        <v>1.03</v>
      </c>
      <c r="M268">
        <f>ROUND(ROUND(L268*Source!I167, 6)*1, 2)</f>
        <v>0.72</v>
      </c>
      <c r="N268">
        <f>SmtRes!AB628</f>
        <v>121.32</v>
      </c>
      <c r="O268">
        <f>ROUND(ROUND(L268*Source!I167, 6)*SmtRes!DA628, 2)</f>
        <v>5.0999999999999996</v>
      </c>
      <c r="P268">
        <f>SmtRes!AG628</f>
        <v>7.83</v>
      </c>
      <c r="Q268">
        <f>SmtRes!DC628</f>
        <v>0.47</v>
      </c>
      <c r="R268">
        <f>ROUND(ROUND(Q268*Source!I167, 6)*1, 2)</f>
        <v>0.33</v>
      </c>
      <c r="S268">
        <f>SmtRes!AC628</f>
        <v>7.83</v>
      </c>
      <c r="T268">
        <f>ROUND(ROUND(Q268*Source!I167, 6)*SmtRes!AK628, 2)</f>
        <v>0.33</v>
      </c>
      <c r="U268">
        <f>SmtRes!X628</f>
        <v>-1029098584</v>
      </c>
      <c r="V268">
        <v>-938288041</v>
      </c>
      <c r="W268">
        <v>-334975790</v>
      </c>
    </row>
    <row r="269" spans="1:23" x14ac:dyDescent="0.2">
      <c r="A269">
        <f>Source!A167</f>
        <v>17</v>
      </c>
      <c r="C269">
        <v>2</v>
      </c>
      <c r="D269">
        <v>0</v>
      </c>
      <c r="E269">
        <f>SmtRes!AV627</f>
        <v>0</v>
      </c>
      <c r="F269" t="str">
        <f>SmtRes!I627</f>
        <v>91.06.05-011</v>
      </c>
      <c r="G269" t="str">
        <f>SmtRes!K627</f>
        <v>Погрузчик, грузоподъемность 5 т</v>
      </c>
      <c r="H269" t="str">
        <f>SmtRes!O627</f>
        <v>маш.-ч</v>
      </c>
      <c r="I269">
        <f>SmtRes!Y627*Source!I167</f>
        <v>0.96599999999999986</v>
      </c>
      <c r="J269">
        <f>SmtRes!AO627</f>
        <v>1</v>
      </c>
      <c r="K269">
        <f>SmtRes!AF627</f>
        <v>93.73</v>
      </c>
      <c r="L269">
        <f>SmtRes!DB627</f>
        <v>129.35</v>
      </c>
      <c r="M269">
        <f>ROUND(ROUND(L269*Source!I167, 6)*1, 2)</f>
        <v>90.55</v>
      </c>
      <c r="N269">
        <f>SmtRes!AB627</f>
        <v>662.67</v>
      </c>
      <c r="O269">
        <f>ROUND(ROUND(L269*Source!I167, 6)*SmtRes!DA627, 2)</f>
        <v>640.15</v>
      </c>
      <c r="P269">
        <f>SmtRes!AG627</f>
        <v>8.82</v>
      </c>
      <c r="Q269">
        <f>SmtRes!DC627</f>
        <v>12.17</v>
      </c>
      <c r="R269">
        <f>ROUND(ROUND(Q269*Source!I167, 6)*1, 2)</f>
        <v>8.52</v>
      </c>
      <c r="S269">
        <f>SmtRes!AC627</f>
        <v>8.82</v>
      </c>
      <c r="T269">
        <f>ROUND(ROUND(Q269*Source!I167, 6)*SmtRes!AK627, 2)</f>
        <v>8.52</v>
      </c>
      <c r="U269">
        <f>SmtRes!X627</f>
        <v>-1700234874</v>
      </c>
      <c r="V269">
        <v>896143280</v>
      </c>
      <c r="W269">
        <v>1168062172</v>
      </c>
    </row>
    <row r="270" spans="1:23" x14ac:dyDescent="0.2">
      <c r="A270">
        <f>Source!A167</f>
        <v>17</v>
      </c>
      <c r="C270">
        <v>1</v>
      </c>
      <c r="D270">
        <v>0</v>
      </c>
      <c r="E270">
        <f>SmtRes!AV625</f>
        <v>1</v>
      </c>
      <c r="F270" t="str">
        <f>SmtRes!I625</f>
        <v>1-100-54-82</v>
      </c>
      <c r="G270" t="str">
        <f>SmtRes!K625</f>
        <v>Рабочий среднего разряда 5.4</v>
      </c>
      <c r="H270" t="str">
        <f>SmtRes!O625</f>
        <v>чел.-ч.</v>
      </c>
      <c r="I270">
        <f>SmtRes!Y625*Source!I167</f>
        <v>4.13</v>
      </c>
      <c r="J270">
        <f>SmtRes!AO625</f>
        <v>1</v>
      </c>
      <c r="K270">
        <f>SmtRes!AH625</f>
        <v>10.55</v>
      </c>
      <c r="L270">
        <f>SmtRes!DB625</f>
        <v>62.25</v>
      </c>
      <c r="M270">
        <f>ROUND(ROUND(L270*Source!I167, 6)*1, 2)</f>
        <v>43.58</v>
      </c>
      <c r="N270">
        <f>SmtRes!AD625</f>
        <v>74.59</v>
      </c>
      <c r="O270">
        <f>ROUND(ROUND(L270*Source!I167, 6)*SmtRes!DA625, 2)</f>
        <v>308.08</v>
      </c>
      <c r="P270">
        <f>SmtRes!AG625</f>
        <v>0</v>
      </c>
      <c r="Q270">
        <f>SmtRes!DC625</f>
        <v>0</v>
      </c>
      <c r="R270">
        <f>ROUND(ROUND(Q270*Source!I167, 6)*1, 2)</f>
        <v>0</v>
      </c>
      <c r="S270">
        <f>SmtRes!AC625</f>
        <v>0</v>
      </c>
      <c r="T270">
        <f>ROUND(ROUND(Q270*Source!I167, 6)*SmtRes!AK625, 2)</f>
        <v>0</v>
      </c>
      <c r="U270">
        <f>SmtRes!X625</f>
        <v>399944022</v>
      </c>
      <c r="V270">
        <v>1403786620</v>
      </c>
      <c r="W270">
        <v>1513634720</v>
      </c>
    </row>
    <row r="271" spans="1:23" x14ac:dyDescent="0.2">
      <c r="A271">
        <f>Source!A169</f>
        <v>17</v>
      </c>
      <c r="C271">
        <v>3</v>
      </c>
      <c r="D271">
        <f>Source!BI169</f>
        <v>1</v>
      </c>
      <c r="E271">
        <f>Source!FS169</f>
        <v>0</v>
      </c>
      <c r="F271" t="str">
        <f>Source!F169</f>
        <v>06.1.02.02-0001</v>
      </c>
      <c r="G271" t="str">
        <f>Source!G169</f>
        <v>Лом кирпича глиняного обыкновенного</v>
      </c>
      <c r="H271" t="str">
        <f>Source!H169</f>
        <v>м3</v>
      </c>
      <c r="I271">
        <f>Source!I169</f>
        <v>0.71399999999999997</v>
      </c>
      <c r="J271">
        <v>1</v>
      </c>
      <c r="K271">
        <f>Source!AC169</f>
        <v>358.48</v>
      </c>
      <c r="M271">
        <f>ROUND(K271*I271, 2)</f>
        <v>255.95</v>
      </c>
      <c r="N271">
        <f>Source!AC169*IF(Source!BC169&lt;&gt; 0, Source!BC169, 1)</f>
        <v>2534.4536000000003</v>
      </c>
      <c r="O271">
        <f>ROUND(N271*I271, 2)</f>
        <v>1809.6</v>
      </c>
      <c r="P271">
        <f>Source!AE169</f>
        <v>0</v>
      </c>
      <c r="R271">
        <f>ROUND(P271*I271, 2)</f>
        <v>0</v>
      </c>
      <c r="S271">
        <f>Source!AE169*IF(Source!BS169&lt;&gt; 0, Source!BS169, 1)</f>
        <v>0</v>
      </c>
      <c r="T271">
        <f>ROUND(S271*I271, 2)</f>
        <v>0</v>
      </c>
      <c r="U271">
        <f>Source!GF169</f>
        <v>26174291</v>
      </c>
      <c r="V271">
        <v>-1222890884</v>
      </c>
      <c r="W271">
        <v>537832592</v>
      </c>
    </row>
    <row r="272" spans="1:23" x14ac:dyDescent="0.2">
      <c r="A272">
        <f>Source!A171</f>
        <v>17</v>
      </c>
      <c r="C272">
        <v>3</v>
      </c>
      <c r="D272">
        <v>0</v>
      </c>
      <c r="E272">
        <f>SmtRes!AV648</f>
        <v>0</v>
      </c>
      <c r="F272" t="str">
        <f>SmtRes!I648</f>
        <v>17.4.03.01-0012</v>
      </c>
      <c r="G272" t="str">
        <f>SmtRes!K648</f>
        <v>Мертели огнеупорные алюмосиликатные марки МШ-42</v>
      </c>
      <c r="H272" t="str">
        <f>SmtRes!O648</f>
        <v>т</v>
      </c>
      <c r="I272">
        <f>SmtRes!Y648*Source!I171</f>
        <v>0.125</v>
      </c>
      <c r="J272">
        <f>SmtRes!AO648</f>
        <v>1</v>
      </c>
      <c r="K272">
        <f>SmtRes!AE648</f>
        <v>1029.26</v>
      </c>
      <c r="L272">
        <f>SmtRes!DB648</f>
        <v>257.32</v>
      </c>
      <c r="M272">
        <f>ROUND(ROUND(L272*Source!I171, 6)*1, 2)</f>
        <v>128.66</v>
      </c>
      <c r="N272">
        <f>SmtRes!AA648</f>
        <v>7276.87</v>
      </c>
      <c r="O272">
        <f>ROUND(ROUND(L272*Source!I171, 6)*SmtRes!DA648, 2)</f>
        <v>909.63</v>
      </c>
      <c r="P272">
        <f>SmtRes!AG648</f>
        <v>0</v>
      </c>
      <c r="Q272">
        <f>SmtRes!DC648</f>
        <v>0</v>
      </c>
      <c r="R272">
        <f>ROUND(ROUND(Q272*Source!I171, 6)*1, 2)</f>
        <v>0</v>
      </c>
      <c r="S272">
        <f>SmtRes!AC648</f>
        <v>0</v>
      </c>
      <c r="T272">
        <f>ROUND(ROUND(Q272*Source!I171, 6)*SmtRes!AK648, 2)</f>
        <v>0</v>
      </c>
      <c r="U272">
        <f>SmtRes!X648</f>
        <v>-521072852</v>
      </c>
      <c r="V272">
        <v>1999812137</v>
      </c>
      <c r="W272">
        <v>1145136418</v>
      </c>
    </row>
    <row r="273" spans="1:23" x14ac:dyDescent="0.2">
      <c r="A273">
        <f>Source!A171</f>
        <v>17</v>
      </c>
      <c r="C273">
        <v>3</v>
      </c>
      <c r="D273">
        <v>0</v>
      </c>
      <c r="E273">
        <f>SmtRes!AV647</f>
        <v>0</v>
      </c>
      <c r="F273" t="str">
        <f>SmtRes!I647</f>
        <v>17.1.02.05-0031</v>
      </c>
      <c r="G273" t="str">
        <f>SmtRes!K647</f>
        <v>Лом кирпича шамотного</v>
      </c>
      <c r="H273" t="str">
        <f>SmtRes!O647</f>
        <v>т</v>
      </c>
      <c r="I273">
        <f>SmtRes!Y647*Source!I171</f>
        <v>0.85</v>
      </c>
      <c r="J273">
        <f>SmtRes!AO647</f>
        <v>1</v>
      </c>
      <c r="K273">
        <f>SmtRes!AE647</f>
        <v>634.21</v>
      </c>
      <c r="L273">
        <f>SmtRes!DB647</f>
        <v>1078.1600000000001</v>
      </c>
      <c r="M273">
        <f>ROUND(ROUND(L273*Source!I171, 6)*1, 2)</f>
        <v>539.08000000000004</v>
      </c>
      <c r="N273">
        <f>SmtRes!AA647</f>
        <v>4483.8599999999997</v>
      </c>
      <c r="O273">
        <f>ROUND(ROUND(L273*Source!I171, 6)*SmtRes!DA647, 2)</f>
        <v>3811.3</v>
      </c>
      <c r="P273">
        <f>SmtRes!AG647</f>
        <v>0</v>
      </c>
      <c r="Q273">
        <f>SmtRes!DC647</f>
        <v>0</v>
      </c>
      <c r="R273">
        <f>ROUND(ROUND(Q273*Source!I171, 6)*1, 2)</f>
        <v>0</v>
      </c>
      <c r="S273">
        <f>SmtRes!AC647</f>
        <v>0</v>
      </c>
      <c r="T273">
        <f>ROUND(ROUND(Q273*Source!I171, 6)*SmtRes!AK647, 2)</f>
        <v>0</v>
      </c>
      <c r="U273">
        <f>SmtRes!X647</f>
        <v>1525148268</v>
      </c>
      <c r="V273">
        <v>-1845492562</v>
      </c>
      <c r="W273">
        <v>-1406252395</v>
      </c>
    </row>
    <row r="274" spans="1:23" x14ac:dyDescent="0.2">
      <c r="A274">
        <f>Source!A171</f>
        <v>17</v>
      </c>
      <c r="C274">
        <v>2</v>
      </c>
      <c r="D274">
        <v>0</v>
      </c>
      <c r="E274">
        <f>SmtRes!AV646</f>
        <v>0</v>
      </c>
      <c r="F274" t="str">
        <f>SmtRes!I646</f>
        <v>91.14.02-003</v>
      </c>
      <c r="G274" t="str">
        <f>SmtRes!K646</f>
        <v>Автомобили бортовые, грузоподъемность до 10 т</v>
      </c>
      <c r="H274" t="str">
        <f>SmtRes!O646</f>
        <v>маш.-ч</v>
      </c>
      <c r="I274">
        <f>SmtRes!Y646*Source!I171</f>
        <v>0.82</v>
      </c>
      <c r="J274">
        <f>SmtRes!AO646</f>
        <v>1</v>
      </c>
      <c r="K274">
        <f>SmtRes!AF646</f>
        <v>102.48</v>
      </c>
      <c r="L274">
        <f>SmtRes!DB646</f>
        <v>168.07</v>
      </c>
      <c r="M274">
        <f>ROUND(ROUND(L274*Source!I171, 6)*1, 2)</f>
        <v>84.04</v>
      </c>
      <c r="N274">
        <f>SmtRes!AB646</f>
        <v>724.53</v>
      </c>
      <c r="O274">
        <f>ROUND(ROUND(L274*Source!I171, 6)*SmtRes!DA646, 2)</f>
        <v>594.13</v>
      </c>
      <c r="P274">
        <f>SmtRes!AG646</f>
        <v>11.84</v>
      </c>
      <c r="Q274">
        <f>SmtRes!DC646</f>
        <v>19.420000000000002</v>
      </c>
      <c r="R274">
        <f>ROUND(ROUND(Q274*Source!I171, 6)*1, 2)</f>
        <v>9.7100000000000009</v>
      </c>
      <c r="S274">
        <f>SmtRes!AC646</f>
        <v>11.84</v>
      </c>
      <c r="T274">
        <f>ROUND(ROUND(Q274*Source!I171, 6)*SmtRes!AK646, 2)</f>
        <v>9.7100000000000009</v>
      </c>
      <c r="U274">
        <f>SmtRes!X646</f>
        <v>1820267133</v>
      </c>
      <c r="V274">
        <v>650552258</v>
      </c>
      <c r="W274">
        <v>570270890</v>
      </c>
    </row>
    <row r="275" spans="1:23" x14ac:dyDescent="0.2">
      <c r="A275">
        <f>Source!A171</f>
        <v>17</v>
      </c>
      <c r="C275">
        <v>2</v>
      </c>
      <c r="D275">
        <v>0</v>
      </c>
      <c r="E275">
        <f>SmtRes!AV645</f>
        <v>0</v>
      </c>
      <c r="F275" t="str">
        <f>SmtRes!I645</f>
        <v>91.07.08-021</v>
      </c>
      <c r="G275" t="str">
        <f>SmtRes!K645</f>
        <v>Растворосмесители для приготовления водоцементных и других растворов 350 л</v>
      </c>
      <c r="H275" t="str">
        <f>SmtRes!O645</f>
        <v>маш.-ч</v>
      </c>
      <c r="I275">
        <f>SmtRes!Y645*Source!I171</f>
        <v>0.14499999999999999</v>
      </c>
      <c r="J275">
        <f>SmtRes!AO645</f>
        <v>1</v>
      </c>
      <c r="K275">
        <f>SmtRes!AF645</f>
        <v>4.1100000000000003</v>
      </c>
      <c r="L275">
        <f>SmtRes!DB645</f>
        <v>1.19</v>
      </c>
      <c r="M275">
        <f>ROUND(ROUND(L275*Source!I171, 6)*1, 2)</f>
        <v>0.6</v>
      </c>
      <c r="N275">
        <f>SmtRes!AB645</f>
        <v>29.06</v>
      </c>
      <c r="O275">
        <f>ROUND(ROUND(L275*Source!I171, 6)*SmtRes!DA645, 2)</f>
        <v>4.21</v>
      </c>
      <c r="P275">
        <f>SmtRes!AG645</f>
        <v>0</v>
      </c>
      <c r="Q275">
        <f>SmtRes!DC645</f>
        <v>0</v>
      </c>
      <c r="R275">
        <f>ROUND(ROUND(Q275*Source!I171, 6)*1, 2)</f>
        <v>0</v>
      </c>
      <c r="S275">
        <f>SmtRes!AC645</f>
        <v>0</v>
      </c>
      <c r="T275">
        <f>ROUND(ROUND(Q275*Source!I171, 6)*SmtRes!AK645, 2)</f>
        <v>0</v>
      </c>
      <c r="U275">
        <f>SmtRes!X645</f>
        <v>-566827484</v>
      </c>
      <c r="V275">
        <v>1625709684</v>
      </c>
      <c r="W275">
        <v>-1345160702</v>
      </c>
    </row>
    <row r="276" spans="1:23" x14ac:dyDescent="0.2">
      <c r="A276">
        <f>Source!A171</f>
        <v>17</v>
      </c>
      <c r="C276">
        <v>2</v>
      </c>
      <c r="D276">
        <v>0</v>
      </c>
      <c r="E276">
        <f>SmtRes!AV644</f>
        <v>0</v>
      </c>
      <c r="F276" t="str">
        <f>SmtRes!I644</f>
        <v>91.07.07-042</v>
      </c>
      <c r="G276" t="str">
        <f>SmtRes!K644</f>
        <v>Растворонасосы 3 м3/ч</v>
      </c>
      <c r="H276" t="str">
        <f>SmtRes!O644</f>
        <v>маш.-ч</v>
      </c>
      <c r="I276">
        <f>SmtRes!Y644*Source!I171</f>
        <v>1.4999999999999999E-2</v>
      </c>
      <c r="J276">
        <f>SmtRes!AO644</f>
        <v>1</v>
      </c>
      <c r="K276">
        <f>SmtRes!AF644</f>
        <v>17.16</v>
      </c>
      <c r="L276">
        <f>SmtRes!DB644</f>
        <v>0.51</v>
      </c>
      <c r="M276">
        <f>ROUND(ROUND(L276*Source!I171, 6)*1, 2)</f>
        <v>0.26</v>
      </c>
      <c r="N276">
        <f>SmtRes!AB644</f>
        <v>121.32</v>
      </c>
      <c r="O276">
        <f>ROUND(ROUND(L276*Source!I171, 6)*SmtRes!DA644, 2)</f>
        <v>1.8</v>
      </c>
      <c r="P276">
        <f>SmtRes!AG644</f>
        <v>7.83</v>
      </c>
      <c r="Q276">
        <f>SmtRes!DC644</f>
        <v>0.23</v>
      </c>
      <c r="R276">
        <f>ROUND(ROUND(Q276*Source!I171, 6)*1, 2)</f>
        <v>0.12</v>
      </c>
      <c r="S276">
        <f>SmtRes!AC644</f>
        <v>7.83</v>
      </c>
      <c r="T276">
        <f>ROUND(ROUND(Q276*Source!I171, 6)*SmtRes!AK644, 2)</f>
        <v>0.12</v>
      </c>
      <c r="U276">
        <f>SmtRes!X644</f>
        <v>-1029098584</v>
      </c>
      <c r="V276">
        <v>-938288041</v>
      </c>
      <c r="W276">
        <v>-334975790</v>
      </c>
    </row>
    <row r="277" spans="1:23" x14ac:dyDescent="0.2">
      <c r="A277">
        <f>Source!A171</f>
        <v>17</v>
      </c>
      <c r="C277">
        <v>2</v>
      </c>
      <c r="D277">
        <v>0</v>
      </c>
      <c r="E277">
        <f>SmtRes!AV643</f>
        <v>0</v>
      </c>
      <c r="F277" t="str">
        <f>SmtRes!I643</f>
        <v>91.06.05-011</v>
      </c>
      <c r="G277" t="str">
        <f>SmtRes!K643</f>
        <v>Погрузчик, грузоподъемность 5 т</v>
      </c>
      <c r="H277" t="str">
        <f>SmtRes!O643</f>
        <v>маш.-ч</v>
      </c>
      <c r="I277">
        <f>SmtRes!Y643*Source!I171</f>
        <v>0.68500000000000005</v>
      </c>
      <c r="J277">
        <f>SmtRes!AO643</f>
        <v>1</v>
      </c>
      <c r="K277">
        <f>SmtRes!AF643</f>
        <v>93.73</v>
      </c>
      <c r="L277">
        <f>SmtRes!DB643</f>
        <v>128.41</v>
      </c>
      <c r="M277">
        <f>ROUND(ROUND(L277*Source!I171, 6)*1, 2)</f>
        <v>64.209999999999994</v>
      </c>
      <c r="N277">
        <f>SmtRes!AB643</f>
        <v>662.67</v>
      </c>
      <c r="O277">
        <f>ROUND(ROUND(L277*Source!I171, 6)*SmtRes!DA643, 2)</f>
        <v>453.93</v>
      </c>
      <c r="P277">
        <f>SmtRes!AG643</f>
        <v>8.82</v>
      </c>
      <c r="Q277">
        <f>SmtRes!DC643</f>
        <v>12.08</v>
      </c>
      <c r="R277">
        <f>ROUND(ROUND(Q277*Source!I171, 6)*1, 2)</f>
        <v>6.04</v>
      </c>
      <c r="S277">
        <f>SmtRes!AC643</f>
        <v>8.82</v>
      </c>
      <c r="T277">
        <f>ROUND(ROUND(Q277*Source!I171, 6)*SmtRes!AK643, 2)</f>
        <v>6.04</v>
      </c>
      <c r="U277">
        <f>SmtRes!X643</f>
        <v>-1700234874</v>
      </c>
      <c r="V277">
        <v>896143280</v>
      </c>
      <c r="W277">
        <v>1168062172</v>
      </c>
    </row>
    <row r="278" spans="1:23" x14ac:dyDescent="0.2">
      <c r="A278">
        <f>Source!A171</f>
        <v>17</v>
      </c>
      <c r="C278">
        <v>1</v>
      </c>
      <c r="D278">
        <v>0</v>
      </c>
      <c r="E278">
        <f>SmtRes!AV641</f>
        <v>1</v>
      </c>
      <c r="F278" t="str">
        <f>SmtRes!I641</f>
        <v>1-100-54-82</v>
      </c>
      <c r="G278" t="str">
        <f>SmtRes!K641</f>
        <v>Рабочий среднего разряда 5.4</v>
      </c>
      <c r="H278" t="str">
        <f>SmtRes!O641</f>
        <v>чел.-ч.</v>
      </c>
      <c r="I278">
        <f>SmtRes!Y641*Source!I171</f>
        <v>2.9449999999999998</v>
      </c>
      <c r="J278">
        <f>SmtRes!AO641</f>
        <v>1</v>
      </c>
      <c r="K278">
        <f>SmtRes!AH641</f>
        <v>10.55</v>
      </c>
      <c r="L278">
        <f>SmtRes!DB641</f>
        <v>62.14</v>
      </c>
      <c r="M278">
        <f>ROUND(ROUND(L278*Source!I171, 6)*1, 2)</f>
        <v>31.07</v>
      </c>
      <c r="N278">
        <f>SmtRes!AD641</f>
        <v>74.59</v>
      </c>
      <c r="O278">
        <f>ROUND(ROUND(L278*Source!I171, 6)*SmtRes!DA641, 2)</f>
        <v>219.66</v>
      </c>
      <c r="P278">
        <f>SmtRes!AG641</f>
        <v>0</v>
      </c>
      <c r="Q278">
        <f>SmtRes!DC641</f>
        <v>0</v>
      </c>
      <c r="R278">
        <f>ROUND(ROUND(Q278*Source!I171, 6)*1, 2)</f>
        <v>0</v>
      </c>
      <c r="S278">
        <f>SmtRes!AC641</f>
        <v>0</v>
      </c>
      <c r="T278">
        <f>ROUND(ROUND(Q278*Source!I171, 6)*SmtRes!AK641, 2)</f>
        <v>0</v>
      </c>
      <c r="U278">
        <f>SmtRes!X641</f>
        <v>399944022</v>
      </c>
      <c r="V278">
        <v>1403786620</v>
      </c>
      <c r="W278">
        <v>1513634720</v>
      </c>
    </row>
    <row r="279" spans="1:23" x14ac:dyDescent="0.2">
      <c r="A279">
        <f>Source!A173</f>
        <v>17</v>
      </c>
      <c r="C279">
        <v>3</v>
      </c>
      <c r="D279">
        <v>0</v>
      </c>
      <c r="E279">
        <f>SmtRes!AV658</f>
        <v>0</v>
      </c>
      <c r="F279" t="str">
        <f>SmtRes!I658</f>
        <v>01.1.02.04-0011</v>
      </c>
      <c r="G279" t="str">
        <f>SmtRes!K658</f>
        <v>Картон асбестовый общего назначения марки КАОН-1 толщиной 2 мм</v>
      </c>
      <c r="H279" t="str">
        <f>SmtRes!O658</f>
        <v>т</v>
      </c>
      <c r="I279">
        <f>SmtRes!Y658*Source!I173</f>
        <v>0.36503999999999998</v>
      </c>
      <c r="J279">
        <f>SmtRes!AO658</f>
        <v>1</v>
      </c>
      <c r="K279">
        <f>SmtRes!AE658</f>
        <v>10813.53</v>
      </c>
      <c r="L279">
        <f>SmtRes!DB658</f>
        <v>1124.6099999999999</v>
      </c>
      <c r="M279">
        <f>ROUND(ROUND(L279*Source!I173, 6)*1, 2)</f>
        <v>3947.38</v>
      </c>
      <c r="N279">
        <f>SmtRes!AA658</f>
        <v>76451.66</v>
      </c>
      <c r="O279">
        <f>ROUND(ROUND(L279*Source!I173, 6)*SmtRes!DA658, 2)</f>
        <v>27907.98</v>
      </c>
      <c r="P279">
        <f>SmtRes!AG658</f>
        <v>0</v>
      </c>
      <c r="Q279">
        <f>SmtRes!DC658</f>
        <v>0</v>
      </c>
      <c r="R279">
        <f>ROUND(ROUND(Q279*Source!I173, 6)*1, 2)</f>
        <v>0</v>
      </c>
      <c r="S279">
        <f>SmtRes!AC658</f>
        <v>0</v>
      </c>
      <c r="T279">
        <f>ROUND(ROUND(Q279*Source!I173, 6)*SmtRes!AK658, 2)</f>
        <v>0</v>
      </c>
      <c r="U279">
        <f>SmtRes!X658</f>
        <v>1336634466</v>
      </c>
      <c r="V279">
        <v>-1179679475</v>
      </c>
      <c r="W279">
        <v>1864151244</v>
      </c>
    </row>
    <row r="280" spans="1:23" x14ac:dyDescent="0.2">
      <c r="A280">
        <f>Source!A173</f>
        <v>17</v>
      </c>
      <c r="C280">
        <v>2</v>
      </c>
      <c r="D280">
        <v>0</v>
      </c>
      <c r="E280">
        <f>SmtRes!AV657</f>
        <v>0</v>
      </c>
      <c r="F280" t="str">
        <f>SmtRes!I657</f>
        <v>91.14.02-003</v>
      </c>
      <c r="G280" t="str">
        <f>SmtRes!K657</f>
        <v>Автомобили бортовые, грузоподъемность до 10 т</v>
      </c>
      <c r="H280" t="str">
        <f>SmtRes!O657</f>
        <v>маш.-ч</v>
      </c>
      <c r="I280">
        <f>SmtRes!Y657*Source!I173</f>
        <v>0.21059999999999998</v>
      </c>
      <c r="J280">
        <f>SmtRes!AO657</f>
        <v>1</v>
      </c>
      <c r="K280">
        <f>SmtRes!AF657</f>
        <v>102.48</v>
      </c>
      <c r="L280">
        <f>SmtRes!DB657</f>
        <v>6.15</v>
      </c>
      <c r="M280">
        <f>ROUND(ROUND(L280*Source!I173, 6)*1, 2)</f>
        <v>21.59</v>
      </c>
      <c r="N280">
        <f>SmtRes!AB657</f>
        <v>724.53</v>
      </c>
      <c r="O280">
        <f>ROUND(ROUND(L280*Source!I173, 6)*SmtRes!DA657, 2)</f>
        <v>152.62</v>
      </c>
      <c r="P280">
        <f>SmtRes!AG657</f>
        <v>11.84</v>
      </c>
      <c r="Q280">
        <f>SmtRes!DC657</f>
        <v>0.71</v>
      </c>
      <c r="R280">
        <f>ROUND(ROUND(Q280*Source!I173, 6)*1, 2)</f>
        <v>2.4900000000000002</v>
      </c>
      <c r="S280">
        <f>SmtRes!AC657</f>
        <v>11.84</v>
      </c>
      <c r="T280">
        <f>ROUND(ROUND(Q280*Source!I173, 6)*SmtRes!AK657, 2)</f>
        <v>2.4900000000000002</v>
      </c>
      <c r="U280">
        <f>SmtRes!X657</f>
        <v>1820267133</v>
      </c>
      <c r="V280">
        <v>650552258</v>
      </c>
      <c r="W280">
        <v>570270890</v>
      </c>
    </row>
    <row r="281" spans="1:23" x14ac:dyDescent="0.2">
      <c r="A281">
        <f>Source!A173</f>
        <v>17</v>
      </c>
      <c r="C281">
        <v>2</v>
      </c>
      <c r="D281">
        <v>0</v>
      </c>
      <c r="E281">
        <f>SmtRes!AV656</f>
        <v>0</v>
      </c>
      <c r="F281" t="str">
        <f>SmtRes!I656</f>
        <v>91.06.05-011</v>
      </c>
      <c r="G281" t="str">
        <f>SmtRes!K656</f>
        <v>Погрузчик, грузоподъемность 5 т</v>
      </c>
      <c r="H281" t="str">
        <f>SmtRes!O656</f>
        <v>маш.-ч</v>
      </c>
      <c r="I281">
        <f>SmtRes!Y656*Source!I173</f>
        <v>0.10529999999999999</v>
      </c>
      <c r="J281">
        <f>SmtRes!AO656</f>
        <v>1</v>
      </c>
      <c r="K281">
        <f>SmtRes!AF656</f>
        <v>93.73</v>
      </c>
      <c r="L281">
        <f>SmtRes!DB656</f>
        <v>2.81</v>
      </c>
      <c r="M281">
        <f>ROUND(ROUND(L281*Source!I173, 6)*1, 2)</f>
        <v>9.86</v>
      </c>
      <c r="N281">
        <f>SmtRes!AB656</f>
        <v>662.67</v>
      </c>
      <c r="O281">
        <f>ROUND(ROUND(L281*Source!I173, 6)*SmtRes!DA656, 2)</f>
        <v>69.73</v>
      </c>
      <c r="P281">
        <f>SmtRes!AG656</f>
        <v>8.82</v>
      </c>
      <c r="Q281">
        <f>SmtRes!DC656</f>
        <v>0.26</v>
      </c>
      <c r="R281">
        <f>ROUND(ROUND(Q281*Source!I173, 6)*1, 2)</f>
        <v>0.91</v>
      </c>
      <c r="S281">
        <f>SmtRes!AC656</f>
        <v>8.82</v>
      </c>
      <c r="T281">
        <f>ROUND(ROUND(Q281*Source!I173, 6)*SmtRes!AK656, 2)</f>
        <v>0.91</v>
      </c>
      <c r="U281">
        <f>SmtRes!X656</f>
        <v>-1700234874</v>
      </c>
      <c r="V281">
        <v>896143280</v>
      </c>
      <c r="W281">
        <v>1168062172</v>
      </c>
    </row>
    <row r="282" spans="1:23" x14ac:dyDescent="0.2">
      <c r="A282">
        <f>Source!A173</f>
        <v>17</v>
      </c>
      <c r="C282">
        <v>1</v>
      </c>
      <c r="D282">
        <v>0</v>
      </c>
      <c r="E282">
        <f>SmtRes!AV654</f>
        <v>1</v>
      </c>
      <c r="F282" t="str">
        <f>SmtRes!I654</f>
        <v>1-100-30-82</v>
      </c>
      <c r="G282" t="str">
        <f>SmtRes!K654</f>
        <v>Рабочий среднего разряда 3</v>
      </c>
      <c r="H282" t="str">
        <f>SmtRes!O654</f>
        <v>чел.-ч.</v>
      </c>
      <c r="I282">
        <f>SmtRes!Y654*Source!I173</f>
        <v>15.830099999999998</v>
      </c>
      <c r="J282">
        <f>SmtRes!AO654</f>
        <v>1</v>
      </c>
      <c r="K282">
        <f>SmtRes!AH654</f>
        <v>7.61</v>
      </c>
      <c r="L282">
        <f>SmtRes!DB654</f>
        <v>34.32</v>
      </c>
      <c r="M282">
        <f>ROUND(ROUND(L282*Source!I173, 6)*1, 2)</f>
        <v>120.46</v>
      </c>
      <c r="N282">
        <f>SmtRes!AD654</f>
        <v>53.8</v>
      </c>
      <c r="O282">
        <f>ROUND(ROUND(L282*Source!I173, 6)*SmtRes!DA654, 2)</f>
        <v>851.67</v>
      </c>
      <c r="P282">
        <f>SmtRes!AG654</f>
        <v>0</v>
      </c>
      <c r="Q282">
        <f>SmtRes!DC654</f>
        <v>0</v>
      </c>
      <c r="R282">
        <f>ROUND(ROUND(Q282*Source!I173, 6)*1, 2)</f>
        <v>0</v>
      </c>
      <c r="S282">
        <f>SmtRes!AC654</f>
        <v>0</v>
      </c>
      <c r="T282">
        <f>ROUND(ROUND(Q282*Source!I173, 6)*SmtRes!AK654, 2)</f>
        <v>0</v>
      </c>
      <c r="U282">
        <f>SmtRes!X654</f>
        <v>1777410698</v>
      </c>
      <c r="V282">
        <v>-1470322159</v>
      </c>
      <c r="W282">
        <v>-589380440</v>
      </c>
    </row>
    <row r="283" spans="1:23" x14ac:dyDescent="0.2">
      <c r="A283">
        <f>Source!A175</f>
        <v>17</v>
      </c>
      <c r="C283">
        <v>3</v>
      </c>
      <c r="D283">
        <v>0</v>
      </c>
      <c r="E283">
        <f>SmtRes!AV668</f>
        <v>0</v>
      </c>
      <c r="F283" t="str">
        <f>SmtRes!I668</f>
        <v>01.1.01.09-0021</v>
      </c>
      <c r="G283" t="str">
        <f>SmtRes!K668</f>
        <v>Шнур асбестовый общего назначения марки ШАОН диаметром 0,7 мм</v>
      </c>
      <c r="H283" t="str">
        <f>SmtRes!O668</f>
        <v>т</v>
      </c>
      <c r="I283">
        <f>SmtRes!Y668*Source!I175</f>
        <v>0.14175000000000001</v>
      </c>
      <c r="J283">
        <f>SmtRes!AO668</f>
        <v>1</v>
      </c>
      <c r="K283">
        <f>SmtRes!AE668</f>
        <v>83126.97</v>
      </c>
      <c r="L283">
        <f>SmtRes!DB668</f>
        <v>8728.33</v>
      </c>
      <c r="M283">
        <f>ROUND(ROUND(L283*Source!I175, 6)*1, 2)</f>
        <v>11783.25</v>
      </c>
      <c r="N283">
        <f>SmtRes!AA668</f>
        <v>587707.68000000005</v>
      </c>
      <c r="O283">
        <f>ROUND(ROUND(L283*Source!I175, 6)*SmtRes!DA668, 2)</f>
        <v>83307.55</v>
      </c>
      <c r="P283">
        <f>SmtRes!AG668</f>
        <v>0</v>
      </c>
      <c r="Q283">
        <f>SmtRes!DC668</f>
        <v>0</v>
      </c>
      <c r="R283">
        <f>ROUND(ROUND(Q283*Source!I175, 6)*1, 2)</f>
        <v>0</v>
      </c>
      <c r="S283">
        <f>SmtRes!AC668</f>
        <v>0</v>
      </c>
      <c r="T283">
        <f>ROUND(ROUND(Q283*Source!I175, 6)*SmtRes!AK668, 2)</f>
        <v>0</v>
      </c>
      <c r="U283">
        <f>SmtRes!X668</f>
        <v>-942752695</v>
      </c>
      <c r="V283">
        <v>534508701</v>
      </c>
      <c r="W283">
        <v>-533247630</v>
      </c>
    </row>
    <row r="284" spans="1:23" x14ac:dyDescent="0.2">
      <c r="A284">
        <f>Source!A175</f>
        <v>17</v>
      </c>
      <c r="C284">
        <v>2</v>
      </c>
      <c r="D284">
        <v>0</v>
      </c>
      <c r="E284">
        <f>SmtRes!AV667</f>
        <v>0</v>
      </c>
      <c r="F284" t="str">
        <f>SmtRes!I667</f>
        <v>91.14.02-003</v>
      </c>
      <c r="G284" t="str">
        <f>SmtRes!K667</f>
        <v>Автомобили бортовые, грузоподъемность до 10 т</v>
      </c>
      <c r="H284" t="str">
        <f>SmtRes!O667</f>
        <v>маш.-ч</v>
      </c>
      <c r="I284">
        <f>SmtRes!Y667*Source!I175</f>
        <v>8.1000000000000003E-2</v>
      </c>
      <c r="J284">
        <f>SmtRes!AO667</f>
        <v>1</v>
      </c>
      <c r="K284">
        <f>SmtRes!AF667</f>
        <v>102.48</v>
      </c>
      <c r="L284">
        <f>SmtRes!DB667</f>
        <v>6.15</v>
      </c>
      <c r="M284">
        <f>ROUND(ROUND(L284*Source!I175, 6)*1, 2)</f>
        <v>8.3000000000000007</v>
      </c>
      <c r="N284">
        <f>SmtRes!AB667</f>
        <v>724.53</v>
      </c>
      <c r="O284">
        <f>ROUND(ROUND(L284*Source!I175, 6)*SmtRes!DA667, 2)</f>
        <v>58.7</v>
      </c>
      <c r="P284">
        <f>SmtRes!AG667</f>
        <v>11.84</v>
      </c>
      <c r="Q284">
        <f>SmtRes!DC667</f>
        <v>0.71</v>
      </c>
      <c r="R284">
        <f>ROUND(ROUND(Q284*Source!I175, 6)*1, 2)</f>
        <v>0.96</v>
      </c>
      <c r="S284">
        <f>SmtRes!AC667</f>
        <v>11.84</v>
      </c>
      <c r="T284">
        <f>ROUND(ROUND(Q284*Source!I175, 6)*SmtRes!AK667, 2)</f>
        <v>0.96</v>
      </c>
      <c r="U284">
        <f>SmtRes!X667</f>
        <v>1820267133</v>
      </c>
      <c r="V284">
        <v>650552258</v>
      </c>
      <c r="W284">
        <v>570270890</v>
      </c>
    </row>
    <row r="285" spans="1:23" x14ac:dyDescent="0.2">
      <c r="A285">
        <f>Source!A175</f>
        <v>17</v>
      </c>
      <c r="C285">
        <v>2</v>
      </c>
      <c r="D285">
        <v>0</v>
      </c>
      <c r="E285">
        <f>SmtRes!AV666</f>
        <v>0</v>
      </c>
      <c r="F285" t="str">
        <f>SmtRes!I666</f>
        <v>91.06.05-011</v>
      </c>
      <c r="G285" t="str">
        <f>SmtRes!K666</f>
        <v>Погрузчик, грузоподъемность 5 т</v>
      </c>
      <c r="H285" t="str">
        <f>SmtRes!O666</f>
        <v>маш.-ч</v>
      </c>
      <c r="I285">
        <f>SmtRes!Y666*Source!I175</f>
        <v>4.0500000000000001E-2</v>
      </c>
      <c r="J285">
        <f>SmtRes!AO666</f>
        <v>1</v>
      </c>
      <c r="K285">
        <f>SmtRes!AF666</f>
        <v>93.73</v>
      </c>
      <c r="L285">
        <f>SmtRes!DB666</f>
        <v>2.81</v>
      </c>
      <c r="M285">
        <f>ROUND(ROUND(L285*Source!I175, 6)*1, 2)</f>
        <v>3.79</v>
      </c>
      <c r="N285">
        <f>SmtRes!AB666</f>
        <v>662.67</v>
      </c>
      <c r="O285">
        <f>ROUND(ROUND(L285*Source!I175, 6)*SmtRes!DA666, 2)</f>
        <v>26.82</v>
      </c>
      <c r="P285">
        <f>SmtRes!AG666</f>
        <v>8.82</v>
      </c>
      <c r="Q285">
        <f>SmtRes!DC666</f>
        <v>0.26</v>
      </c>
      <c r="R285">
        <f>ROUND(ROUND(Q285*Source!I175, 6)*1, 2)</f>
        <v>0.35</v>
      </c>
      <c r="S285">
        <f>SmtRes!AC666</f>
        <v>8.82</v>
      </c>
      <c r="T285">
        <f>ROUND(ROUND(Q285*Source!I175, 6)*SmtRes!AK666, 2)</f>
        <v>0.35</v>
      </c>
      <c r="U285">
        <f>SmtRes!X666</f>
        <v>-1700234874</v>
      </c>
      <c r="V285">
        <v>896143280</v>
      </c>
      <c r="W285">
        <v>1168062172</v>
      </c>
    </row>
    <row r="286" spans="1:23" x14ac:dyDescent="0.2">
      <c r="A286">
        <f>Source!A175</f>
        <v>17</v>
      </c>
      <c r="C286">
        <v>1</v>
      </c>
      <c r="D286">
        <v>0</v>
      </c>
      <c r="E286">
        <f>SmtRes!AV664</f>
        <v>1</v>
      </c>
      <c r="F286" t="str">
        <f>SmtRes!I664</f>
        <v>1-100-30-82</v>
      </c>
      <c r="G286" t="str">
        <f>SmtRes!K664</f>
        <v>Рабочий среднего разряда 3</v>
      </c>
      <c r="H286" t="str">
        <f>SmtRes!O664</f>
        <v>чел.-ч.</v>
      </c>
      <c r="I286">
        <f>SmtRes!Y664*Source!I175</f>
        <v>25.690500000000004</v>
      </c>
      <c r="J286">
        <f>SmtRes!AO664</f>
        <v>1</v>
      </c>
      <c r="K286">
        <f>SmtRes!AH664</f>
        <v>7.61</v>
      </c>
      <c r="L286">
        <f>SmtRes!DB664</f>
        <v>144.82</v>
      </c>
      <c r="M286">
        <f>ROUND(ROUND(L286*Source!I175, 6)*1, 2)</f>
        <v>195.51</v>
      </c>
      <c r="N286">
        <f>SmtRes!AD664</f>
        <v>53.8</v>
      </c>
      <c r="O286">
        <f>ROUND(ROUND(L286*Source!I175, 6)*SmtRes!DA664, 2)</f>
        <v>1382.23</v>
      </c>
      <c r="P286">
        <f>SmtRes!AG664</f>
        <v>0</v>
      </c>
      <c r="Q286">
        <f>SmtRes!DC664</f>
        <v>0</v>
      </c>
      <c r="R286">
        <f>ROUND(ROUND(Q286*Source!I175, 6)*1, 2)</f>
        <v>0</v>
      </c>
      <c r="S286">
        <f>SmtRes!AC664</f>
        <v>0</v>
      </c>
      <c r="T286">
        <f>ROUND(ROUND(Q286*Source!I175, 6)*SmtRes!AK664, 2)</f>
        <v>0</v>
      </c>
      <c r="U286">
        <f>SmtRes!X664</f>
        <v>1777410698</v>
      </c>
      <c r="V286">
        <v>-1470322159</v>
      </c>
      <c r="W286">
        <v>-589380440</v>
      </c>
    </row>
    <row r="287" spans="1:23" x14ac:dyDescent="0.2">
      <c r="A287">
        <f>Source!A177</f>
        <v>17</v>
      </c>
      <c r="C287">
        <v>3</v>
      </c>
      <c r="D287">
        <v>0</v>
      </c>
      <c r="E287">
        <f>SmtRes!AV684</f>
        <v>0</v>
      </c>
      <c r="F287" t="str">
        <f>SmtRes!I684</f>
        <v>11.1.03.06-0088</v>
      </c>
      <c r="G287" t="str">
        <f>SmtRes!K684</f>
        <v>Доски обрезные хвойных пород длиной 4-6,5 м, шириной 75-150 мм, толщиной 25 мм, IV сорта</v>
      </c>
      <c r="H287" t="str">
        <f>SmtRes!O684</f>
        <v>м3</v>
      </c>
      <c r="I287">
        <f>SmtRes!Y684*Source!I177</f>
        <v>0.19800000000000001</v>
      </c>
      <c r="J287">
        <f>SmtRes!AO684</f>
        <v>1</v>
      </c>
      <c r="K287">
        <f>SmtRes!AE684</f>
        <v>1495.58</v>
      </c>
      <c r="L287">
        <f>SmtRes!DB684</f>
        <v>2961.25</v>
      </c>
      <c r="M287">
        <f>ROUND(ROUND(L287*Source!I177, 6)*1, 2)</f>
        <v>296.13</v>
      </c>
      <c r="N287">
        <f>SmtRes!AA684</f>
        <v>10573.75</v>
      </c>
      <c r="O287">
        <f>ROUND(ROUND(L287*Source!I177, 6)*SmtRes!DA684, 2)</f>
        <v>2093.6</v>
      </c>
      <c r="P287">
        <f>SmtRes!AG684</f>
        <v>0</v>
      </c>
      <c r="Q287">
        <f>SmtRes!DC684</f>
        <v>0</v>
      </c>
      <c r="R287">
        <f>ROUND(ROUND(Q287*Source!I177, 6)*1, 2)</f>
        <v>0</v>
      </c>
      <c r="S287">
        <f>SmtRes!AC684</f>
        <v>0</v>
      </c>
      <c r="T287">
        <f>ROUND(ROUND(Q287*Source!I177, 6)*SmtRes!AK684, 2)</f>
        <v>0</v>
      </c>
      <c r="U287">
        <f>SmtRes!X684</f>
        <v>74964985</v>
      </c>
      <c r="V287">
        <v>-900058384</v>
      </c>
      <c r="W287">
        <v>1553921905</v>
      </c>
    </row>
    <row r="288" spans="1:23" x14ac:dyDescent="0.2">
      <c r="A288">
        <f>Source!A177</f>
        <v>17</v>
      </c>
      <c r="C288">
        <v>3</v>
      </c>
      <c r="D288">
        <v>0</v>
      </c>
      <c r="E288">
        <f>SmtRes!AV683</f>
        <v>0</v>
      </c>
      <c r="F288" t="str">
        <f>SmtRes!I683</f>
        <v>11.1.03.01-0078</v>
      </c>
      <c r="G288" t="str">
        <f>SmtRes!K683</f>
        <v>Бруски обрезные хвойных пород длиной 4-6,5 м, шириной 75-150 мм, толщиной 40-75 мм, II сорта</v>
      </c>
      <c r="H288" t="str">
        <f>SmtRes!O683</f>
        <v>м3</v>
      </c>
      <c r="I288">
        <f>SmtRes!Y683*Source!I177</f>
        <v>0.23900000000000002</v>
      </c>
      <c r="J288">
        <f>SmtRes!AO683</f>
        <v>1</v>
      </c>
      <c r="K288">
        <f>SmtRes!AE683</f>
        <v>1655.86</v>
      </c>
      <c r="L288">
        <f>SmtRes!DB683</f>
        <v>3957.51</v>
      </c>
      <c r="M288">
        <f>ROUND(ROUND(L288*Source!I177, 6)*1, 2)</f>
        <v>395.75</v>
      </c>
      <c r="N288">
        <f>SmtRes!AA683</f>
        <v>11706.93</v>
      </c>
      <c r="O288">
        <f>ROUND(ROUND(L288*Source!I177, 6)*SmtRes!DA683, 2)</f>
        <v>2797.96</v>
      </c>
      <c r="P288">
        <f>SmtRes!AG683</f>
        <v>0</v>
      </c>
      <c r="Q288">
        <f>SmtRes!DC683</f>
        <v>0</v>
      </c>
      <c r="R288">
        <f>ROUND(ROUND(Q288*Source!I177, 6)*1, 2)</f>
        <v>0</v>
      </c>
      <c r="S288">
        <f>SmtRes!AC683</f>
        <v>0</v>
      </c>
      <c r="T288">
        <f>ROUND(ROUND(Q288*Source!I177, 6)*SmtRes!AK683, 2)</f>
        <v>0</v>
      </c>
      <c r="U288">
        <f>SmtRes!X683</f>
        <v>-433422242</v>
      </c>
      <c r="V288">
        <v>-1400552524</v>
      </c>
      <c r="W288">
        <v>1122946080</v>
      </c>
    </row>
    <row r="289" spans="1:23" x14ac:dyDescent="0.2">
      <c r="A289">
        <f>Source!A177</f>
        <v>17</v>
      </c>
      <c r="C289">
        <v>3</v>
      </c>
      <c r="D289">
        <v>0</v>
      </c>
      <c r="E289">
        <f>SmtRes!AV682</f>
        <v>0</v>
      </c>
      <c r="F289" t="str">
        <f>SmtRes!I682</f>
        <v>11.1.02.01-0031</v>
      </c>
      <c r="G289" t="str">
        <f>SmtRes!K682</f>
        <v>Лесоматериалы круглые березовые и мягких лиственных пород для строительства длиной 4-6,5 м, диаметром 12-24 см</v>
      </c>
      <c r="H289" t="str">
        <f>SmtRes!O682</f>
        <v>м3</v>
      </c>
      <c r="I289">
        <f>SmtRes!Y682*Source!I177</f>
        <v>9.9000000000000005E-2</v>
      </c>
      <c r="J289">
        <f>SmtRes!AO682</f>
        <v>1</v>
      </c>
      <c r="K289">
        <f>SmtRes!AE682</f>
        <v>859.42</v>
      </c>
      <c r="L289">
        <f>SmtRes!DB682</f>
        <v>850.83</v>
      </c>
      <c r="M289">
        <f>ROUND(ROUND(L289*Source!I177, 6)*1, 2)</f>
        <v>85.08</v>
      </c>
      <c r="N289">
        <f>SmtRes!AA682</f>
        <v>6076.1</v>
      </c>
      <c r="O289">
        <f>ROUND(ROUND(L289*Source!I177, 6)*SmtRes!DA682, 2)</f>
        <v>601.54</v>
      </c>
      <c r="P289">
        <f>SmtRes!AG682</f>
        <v>0</v>
      </c>
      <c r="Q289">
        <f>SmtRes!DC682</f>
        <v>0</v>
      </c>
      <c r="R289">
        <f>ROUND(ROUND(Q289*Source!I177, 6)*1, 2)</f>
        <v>0</v>
      </c>
      <c r="S289">
        <f>SmtRes!AC682</f>
        <v>0</v>
      </c>
      <c r="T289">
        <f>ROUND(ROUND(Q289*Source!I177, 6)*SmtRes!AK682, 2)</f>
        <v>0</v>
      </c>
      <c r="U289">
        <f>SmtRes!X682</f>
        <v>-532849113</v>
      </c>
      <c r="V289">
        <v>1981775844</v>
      </c>
      <c r="W289">
        <v>1854474642</v>
      </c>
    </row>
    <row r="290" spans="1:23" x14ac:dyDescent="0.2">
      <c r="A290">
        <f>Source!A177</f>
        <v>17</v>
      </c>
      <c r="C290">
        <v>3</v>
      </c>
      <c r="D290">
        <v>0</v>
      </c>
      <c r="E290">
        <f>SmtRes!AV681</f>
        <v>0</v>
      </c>
      <c r="F290" t="str">
        <f>SmtRes!I681</f>
        <v>01.7.15.06-0123</v>
      </c>
      <c r="G290" t="str">
        <f>SmtRes!K681</f>
        <v>Гвозди строительные с плоской головкой 1,8х60 мм</v>
      </c>
      <c r="H290" t="str">
        <f>SmtRes!O681</f>
        <v>т</v>
      </c>
      <c r="I290">
        <f>SmtRes!Y681*Source!I177</f>
        <v>5.000000000000001E-3</v>
      </c>
      <c r="J290">
        <f>SmtRes!AO681</f>
        <v>1</v>
      </c>
      <c r="K290">
        <f>SmtRes!AE681</f>
        <v>7979.73</v>
      </c>
      <c r="L290">
        <f>SmtRes!DB681</f>
        <v>398.99</v>
      </c>
      <c r="M290">
        <f>ROUND(ROUND(L290*Source!I177, 6)*1, 2)</f>
        <v>39.9</v>
      </c>
      <c r="N290">
        <f>SmtRes!AA681</f>
        <v>56416.69</v>
      </c>
      <c r="O290">
        <f>ROUND(ROUND(L290*Source!I177, 6)*SmtRes!DA681, 2)</f>
        <v>282.08999999999997</v>
      </c>
      <c r="P290">
        <f>SmtRes!AG681</f>
        <v>0</v>
      </c>
      <c r="Q290">
        <f>SmtRes!DC681</f>
        <v>0</v>
      </c>
      <c r="R290">
        <f>ROUND(ROUND(Q290*Source!I177, 6)*1, 2)</f>
        <v>0</v>
      </c>
      <c r="S290">
        <f>SmtRes!AC681</f>
        <v>0</v>
      </c>
      <c r="T290">
        <f>ROUND(ROUND(Q290*Source!I177, 6)*SmtRes!AK681, 2)</f>
        <v>0</v>
      </c>
      <c r="U290">
        <f>SmtRes!X681</f>
        <v>2002160451</v>
      </c>
      <c r="V290">
        <v>1133844137</v>
      </c>
      <c r="W290">
        <v>1919395851</v>
      </c>
    </row>
    <row r="291" spans="1:23" x14ac:dyDescent="0.2">
      <c r="A291">
        <f>Source!A177</f>
        <v>17</v>
      </c>
      <c r="C291">
        <v>2</v>
      </c>
      <c r="D291">
        <v>0</v>
      </c>
      <c r="E291">
        <f>SmtRes!AV680</f>
        <v>0</v>
      </c>
      <c r="F291" t="str">
        <f>SmtRes!I680</f>
        <v>91.14.02-003</v>
      </c>
      <c r="G291" t="str">
        <f>SmtRes!K680</f>
        <v>Автомобили бортовые, грузоподъемность до 10 т</v>
      </c>
      <c r="H291" t="str">
        <f>SmtRes!O680</f>
        <v>маш.-ч</v>
      </c>
      <c r="I291">
        <f>SmtRes!Y680*Source!I177</f>
        <v>0.16400000000000001</v>
      </c>
      <c r="J291">
        <f>SmtRes!AO680</f>
        <v>1</v>
      </c>
      <c r="K291">
        <f>SmtRes!AF680</f>
        <v>102.48</v>
      </c>
      <c r="L291">
        <f>SmtRes!DB680</f>
        <v>168.07</v>
      </c>
      <c r="M291">
        <f>ROUND(ROUND(L291*Source!I177, 6)*1, 2)</f>
        <v>16.809999999999999</v>
      </c>
      <c r="N291">
        <f>SmtRes!AB680</f>
        <v>724.53</v>
      </c>
      <c r="O291">
        <f>ROUND(ROUND(L291*Source!I177, 6)*SmtRes!DA680, 2)</f>
        <v>118.83</v>
      </c>
      <c r="P291">
        <f>SmtRes!AG680</f>
        <v>11.84</v>
      </c>
      <c r="Q291">
        <f>SmtRes!DC680</f>
        <v>19.420000000000002</v>
      </c>
      <c r="R291">
        <f>ROUND(ROUND(Q291*Source!I177, 6)*1, 2)</f>
        <v>1.94</v>
      </c>
      <c r="S291">
        <f>SmtRes!AC680</f>
        <v>11.84</v>
      </c>
      <c r="T291">
        <f>ROUND(ROUND(Q291*Source!I177, 6)*SmtRes!AK680, 2)</f>
        <v>1.94</v>
      </c>
      <c r="U291">
        <f>SmtRes!X680</f>
        <v>1820267133</v>
      </c>
      <c r="V291">
        <v>650552258</v>
      </c>
      <c r="W291">
        <v>570270890</v>
      </c>
    </row>
    <row r="292" spans="1:23" x14ac:dyDescent="0.2">
      <c r="A292">
        <f>Source!A177</f>
        <v>17</v>
      </c>
      <c r="C292">
        <v>2</v>
      </c>
      <c r="D292">
        <v>0</v>
      </c>
      <c r="E292">
        <f>SmtRes!AV679</f>
        <v>0</v>
      </c>
      <c r="F292" t="str">
        <f>SmtRes!I679</f>
        <v>91.06.05-011</v>
      </c>
      <c r="G292" t="str">
        <f>SmtRes!K679</f>
        <v>Погрузчик, грузоподъемность 5 т</v>
      </c>
      <c r="H292" t="str">
        <f>SmtRes!O679</f>
        <v>маш.-ч</v>
      </c>
      <c r="I292">
        <f>SmtRes!Y679*Source!I177</f>
        <v>0.56700000000000006</v>
      </c>
      <c r="J292">
        <f>SmtRes!AO679</f>
        <v>1</v>
      </c>
      <c r="K292">
        <f>SmtRes!AF679</f>
        <v>93.73</v>
      </c>
      <c r="L292">
        <f>SmtRes!DB679</f>
        <v>531.45000000000005</v>
      </c>
      <c r="M292">
        <f>ROUND(ROUND(L292*Source!I177, 6)*1, 2)</f>
        <v>53.15</v>
      </c>
      <c r="N292">
        <f>SmtRes!AB679</f>
        <v>662.67</v>
      </c>
      <c r="O292">
        <f>ROUND(ROUND(L292*Source!I177, 6)*SmtRes!DA679, 2)</f>
        <v>375.74</v>
      </c>
      <c r="P292">
        <f>SmtRes!AG679</f>
        <v>8.82</v>
      </c>
      <c r="Q292">
        <f>SmtRes!DC679</f>
        <v>50.01</v>
      </c>
      <c r="R292">
        <f>ROUND(ROUND(Q292*Source!I177, 6)*1, 2)</f>
        <v>5</v>
      </c>
      <c r="S292">
        <f>SmtRes!AC679</f>
        <v>8.82</v>
      </c>
      <c r="T292">
        <f>ROUND(ROUND(Q292*Source!I177, 6)*SmtRes!AK679, 2)</f>
        <v>5</v>
      </c>
      <c r="U292">
        <f>SmtRes!X679</f>
        <v>-1700234874</v>
      </c>
      <c r="V292">
        <v>896143280</v>
      </c>
      <c r="W292">
        <v>1168062172</v>
      </c>
    </row>
    <row r="293" spans="1:23" x14ac:dyDescent="0.2">
      <c r="A293">
        <f>Source!A177</f>
        <v>17</v>
      </c>
      <c r="C293">
        <v>1</v>
      </c>
      <c r="D293">
        <v>0</v>
      </c>
      <c r="E293">
        <f>SmtRes!AV677</f>
        <v>1</v>
      </c>
      <c r="F293" t="str">
        <f>SmtRes!I677</f>
        <v>1-100-43-82</v>
      </c>
      <c r="G293" t="str">
        <f>SmtRes!K677</f>
        <v>Рабочий среднего разряда 4.3</v>
      </c>
      <c r="H293" t="str">
        <f>SmtRes!O677</f>
        <v>чел.-ч.</v>
      </c>
      <c r="I293">
        <f>SmtRes!Y677*Source!I177</f>
        <v>14.280000000000001</v>
      </c>
      <c r="J293">
        <f>SmtRes!AO677</f>
        <v>1</v>
      </c>
      <c r="K293">
        <f>SmtRes!AH677</f>
        <v>8.98</v>
      </c>
      <c r="L293">
        <f>SmtRes!DB677</f>
        <v>1282.3399999999999</v>
      </c>
      <c r="M293">
        <f>ROUND(ROUND(L293*Source!I177, 6)*1, 2)</f>
        <v>128.22999999999999</v>
      </c>
      <c r="N293">
        <f>SmtRes!AD677</f>
        <v>63.49</v>
      </c>
      <c r="O293">
        <f>ROUND(ROUND(L293*Source!I177, 6)*SmtRes!DA677, 2)</f>
        <v>906.61</v>
      </c>
      <c r="P293">
        <f>SmtRes!AG677</f>
        <v>0</v>
      </c>
      <c r="Q293">
        <f>SmtRes!DC677</f>
        <v>0</v>
      </c>
      <c r="R293">
        <f>ROUND(ROUND(Q293*Source!I177, 6)*1, 2)</f>
        <v>0</v>
      </c>
      <c r="S293">
        <f>SmtRes!AC677</f>
        <v>0</v>
      </c>
      <c r="T293">
        <f>ROUND(ROUND(Q293*Source!I177, 6)*SmtRes!AK677, 2)</f>
        <v>0</v>
      </c>
      <c r="U293">
        <f>SmtRes!X677</f>
        <v>910540113</v>
      </c>
      <c r="V293">
        <v>-1229260259</v>
      </c>
      <c r="W293">
        <v>-274372967</v>
      </c>
    </row>
    <row r="294" spans="1:23" x14ac:dyDescent="0.2">
      <c r="A294">
        <f>Source!A208</f>
        <v>4</v>
      </c>
      <c r="B294">
        <v>208</v>
      </c>
      <c r="G294" t="str">
        <f>Source!G208</f>
        <v>Материалы и оборудование не учтенные ценником</v>
      </c>
    </row>
    <row r="295" spans="1:23" x14ac:dyDescent="0.2">
      <c r="A295">
        <f>Source!A219</f>
        <v>17</v>
      </c>
      <c r="C295">
        <v>3</v>
      </c>
      <c r="D295">
        <f>Source!BI219</f>
        <v>1</v>
      </c>
      <c r="E295">
        <f>Source!FS219</f>
        <v>0</v>
      </c>
      <c r="F295" t="str">
        <f>Source!F219</f>
        <v>Комм.предлож ЗАО "КОТЛОСТРОЙ" стр. 1 П.4</v>
      </c>
      <c r="G295" t="str">
        <f>Source!G219</f>
        <v>Ящик ЗИП , (ВКЛЮЧАЯ ЭЛЕМЕНТЫ ТРУБОПРОВОДОВ ,ФАСОННЫЕ ДЕТАЛИ)</v>
      </c>
      <c r="H295" t="str">
        <f>Source!H219</f>
        <v>КОМП.</v>
      </c>
      <c r="I295">
        <f>Source!I219</f>
        <v>1</v>
      </c>
      <c r="J295">
        <v>1</v>
      </c>
      <c r="K295">
        <f>Source!AC219</f>
        <v>78972.179999999993</v>
      </c>
      <c r="M295">
        <f>ROUND(K295*I295, 2)</f>
        <v>78972.179999999993</v>
      </c>
      <c r="N295">
        <f>Source!AC219*IF(Source!BC219&lt;&gt; 0, Source!BC219, 1)</f>
        <v>558333.31259999995</v>
      </c>
      <c r="O295">
        <f>ROUND(N295*I295, 2)</f>
        <v>558333.31000000006</v>
      </c>
      <c r="P295">
        <f>Source!AE219</f>
        <v>0</v>
      </c>
      <c r="R295">
        <f>ROUND(P295*I295, 2)</f>
        <v>0</v>
      </c>
      <c r="S295">
        <f>Source!AE219*IF(Source!BS219&lt;&gt; 0, Source!BS219, 1)</f>
        <v>0</v>
      </c>
      <c r="T295">
        <f>ROUND(S295*I295, 2)</f>
        <v>0</v>
      </c>
      <c r="U295">
        <f>Source!GF219</f>
        <v>-1597211321</v>
      </c>
      <c r="V295">
        <v>698427097</v>
      </c>
      <c r="W295">
        <v>1028705937</v>
      </c>
    </row>
    <row r="296" spans="1:23" x14ac:dyDescent="0.2">
      <c r="A296">
        <f>Source!A250</f>
        <v>4</v>
      </c>
      <c r="B296">
        <v>250</v>
      </c>
      <c r="G296" t="str">
        <f>Source!G250</f>
        <v>Прочие работы</v>
      </c>
    </row>
    <row r="297" spans="1:23" x14ac:dyDescent="0.2">
      <c r="A297">
        <f>Source!A255</f>
        <v>17</v>
      </c>
      <c r="C297">
        <v>3</v>
      </c>
      <c r="D297">
        <v>0</v>
      </c>
      <c r="E297">
        <f>SmtRes!AV714</f>
        <v>0</v>
      </c>
      <c r="F297" t="str">
        <f>SmtRes!I714</f>
        <v>11.2.13.04-0011</v>
      </c>
      <c r="G297" t="str">
        <f>SmtRes!K714</f>
        <v>Щиты из досок толщиной 25 мм</v>
      </c>
      <c r="H297" t="str">
        <f>SmtRes!O714</f>
        <v>м2</v>
      </c>
      <c r="I297">
        <f>SmtRes!Y714*Source!I255</f>
        <v>10.525482</v>
      </c>
      <c r="J297">
        <f>SmtRes!AO714</f>
        <v>1</v>
      </c>
      <c r="K297">
        <f>SmtRes!AE714</f>
        <v>45.79</v>
      </c>
      <c r="L297">
        <f>SmtRes!DB714</f>
        <v>46.71</v>
      </c>
      <c r="M297">
        <f>ROUND(ROUND(L297*Source!I255, 6)*1, 2)</f>
        <v>482.01</v>
      </c>
      <c r="N297">
        <f>SmtRes!AA714</f>
        <v>323.74</v>
      </c>
      <c r="O297">
        <f>ROUND(ROUND(L297*Source!I255, 6)*SmtRes!DA714, 2)</f>
        <v>3407.78</v>
      </c>
      <c r="P297">
        <f>SmtRes!AG714</f>
        <v>0</v>
      </c>
      <c r="Q297">
        <f>SmtRes!DC714</f>
        <v>0</v>
      </c>
      <c r="R297">
        <f>ROUND(ROUND(Q297*Source!I255, 6)*1, 2)</f>
        <v>0</v>
      </c>
      <c r="S297">
        <f>SmtRes!AC714</f>
        <v>0</v>
      </c>
      <c r="T297">
        <f>ROUND(ROUND(Q297*Source!I255, 6)*SmtRes!AK714, 2)</f>
        <v>0</v>
      </c>
      <c r="U297">
        <f>SmtRes!X714</f>
        <v>-170838802</v>
      </c>
      <c r="V297">
        <v>-2056665934</v>
      </c>
      <c r="W297">
        <v>-824798</v>
      </c>
    </row>
    <row r="298" spans="1:23" x14ac:dyDescent="0.2">
      <c r="A298">
        <f>Source!A255</f>
        <v>17</v>
      </c>
      <c r="C298">
        <v>3</v>
      </c>
      <c r="D298">
        <v>0</v>
      </c>
      <c r="E298">
        <f>SmtRes!AV713</f>
        <v>0</v>
      </c>
      <c r="F298" t="str">
        <f>SmtRes!I713</f>
        <v>11.1.03.06-0095</v>
      </c>
      <c r="G298" t="str">
        <f>SmtRes!K713</f>
        <v>Доски обрезные хвойных пород длиной 4-6,5 м, шириной 75-150 мм, толщиной 44 мм и более, III сорта</v>
      </c>
      <c r="H298" t="str">
        <f>SmtRes!O713</f>
        <v>м3</v>
      </c>
      <c r="I298">
        <f>SmtRes!Y713*Source!I255</f>
        <v>0.103191</v>
      </c>
      <c r="J298">
        <f>SmtRes!AO713</f>
        <v>1</v>
      </c>
      <c r="K298">
        <f>SmtRes!AE713</f>
        <v>1710.46</v>
      </c>
      <c r="L298">
        <f>SmtRes!DB713</f>
        <v>17.100000000000001</v>
      </c>
      <c r="M298">
        <f>ROUND(ROUND(L298*Source!I255, 6)*1, 2)</f>
        <v>176.46</v>
      </c>
      <c r="N298">
        <f>SmtRes!AA713</f>
        <v>12092.95</v>
      </c>
      <c r="O298">
        <f>ROUND(ROUND(L298*Source!I255, 6)*SmtRes!DA713, 2)</f>
        <v>1247.55</v>
      </c>
      <c r="P298">
        <f>SmtRes!AG713</f>
        <v>0</v>
      </c>
      <c r="Q298">
        <f>SmtRes!DC713</f>
        <v>0</v>
      </c>
      <c r="R298">
        <f>ROUND(ROUND(Q298*Source!I255, 6)*1, 2)</f>
        <v>0</v>
      </c>
      <c r="S298">
        <f>SmtRes!AC713</f>
        <v>0</v>
      </c>
      <c r="T298">
        <f>ROUND(ROUND(Q298*Source!I255, 6)*SmtRes!AK713, 2)</f>
        <v>0</v>
      </c>
      <c r="U298">
        <f>SmtRes!X713</f>
        <v>-1912065850</v>
      </c>
      <c r="V298">
        <v>-1739672915</v>
      </c>
      <c r="W298">
        <v>-1655575919</v>
      </c>
    </row>
    <row r="299" spans="1:23" x14ac:dyDescent="0.2">
      <c r="A299">
        <f>Source!A255</f>
        <v>17</v>
      </c>
      <c r="C299">
        <v>3</v>
      </c>
      <c r="D299">
        <v>0</v>
      </c>
      <c r="E299">
        <f>SmtRes!AV712</f>
        <v>0</v>
      </c>
      <c r="F299" t="str">
        <f>SmtRes!I712</f>
        <v>11.1.02.04-0031</v>
      </c>
      <c r="G299" t="str">
        <f>SmtRes!K712</f>
        <v>Лесоматериалы круглые хвойных пород для строительства диаметром 14-24 см, длиной 3-6,5 м</v>
      </c>
      <c r="H299" t="str">
        <f>SmtRes!O712</f>
        <v>м3</v>
      </c>
      <c r="I299">
        <f>SmtRes!Y712*Source!I255</f>
        <v>0.103191</v>
      </c>
      <c r="J299">
        <f>SmtRes!AO712</f>
        <v>1</v>
      </c>
      <c r="K299">
        <f>SmtRes!AE712</f>
        <v>810.21</v>
      </c>
      <c r="L299">
        <f>SmtRes!DB712</f>
        <v>8.1</v>
      </c>
      <c r="M299">
        <f>ROUND(ROUND(L299*Source!I255, 6)*1, 2)</f>
        <v>83.58</v>
      </c>
      <c r="N299">
        <f>SmtRes!AA712</f>
        <v>5728.18</v>
      </c>
      <c r="O299">
        <f>ROUND(ROUND(L299*Source!I255, 6)*SmtRes!DA712, 2)</f>
        <v>590.94000000000005</v>
      </c>
      <c r="P299">
        <f>SmtRes!AG712</f>
        <v>0</v>
      </c>
      <c r="Q299">
        <f>SmtRes!DC712</f>
        <v>0</v>
      </c>
      <c r="R299">
        <f>ROUND(ROUND(Q299*Source!I255, 6)*1, 2)</f>
        <v>0</v>
      </c>
      <c r="S299">
        <f>SmtRes!AC712</f>
        <v>0</v>
      </c>
      <c r="T299">
        <f>ROUND(ROUND(Q299*Source!I255, 6)*SmtRes!AK712, 2)</f>
        <v>0</v>
      </c>
      <c r="U299">
        <f>SmtRes!X712</f>
        <v>105584197</v>
      </c>
      <c r="V299">
        <v>286434012</v>
      </c>
      <c r="W299">
        <v>1912161345</v>
      </c>
    </row>
    <row r="300" spans="1:23" x14ac:dyDescent="0.2">
      <c r="A300">
        <f>Source!A255</f>
        <v>17</v>
      </c>
      <c r="C300">
        <v>3</v>
      </c>
      <c r="D300">
        <v>0</v>
      </c>
      <c r="E300">
        <f>SmtRes!AV711</f>
        <v>0</v>
      </c>
      <c r="F300" t="str">
        <f>SmtRes!I711</f>
        <v>08.3.03.04-0012</v>
      </c>
      <c r="G300" t="str">
        <f>SmtRes!K711</f>
        <v>Проволока светлая диаметром 1,1 мм</v>
      </c>
      <c r="H300" t="str">
        <f>SmtRes!O711</f>
        <v>т</v>
      </c>
      <c r="I300">
        <f>SmtRes!Y711*Source!I255</f>
        <v>1.3414830000000001E-2</v>
      </c>
      <c r="J300">
        <f>SmtRes!AO711</f>
        <v>1</v>
      </c>
      <c r="K300">
        <f>SmtRes!AE711</f>
        <v>9180.59</v>
      </c>
      <c r="L300">
        <f>SmtRes!DB711</f>
        <v>11.93</v>
      </c>
      <c r="M300">
        <f>ROUND(ROUND(L300*Source!I255, 6)*1, 2)</f>
        <v>123.11</v>
      </c>
      <c r="N300">
        <f>SmtRes!AA711</f>
        <v>64906.77</v>
      </c>
      <c r="O300">
        <f>ROUND(ROUND(L300*Source!I255, 6)*SmtRes!DA711, 2)</f>
        <v>870.37</v>
      </c>
      <c r="P300">
        <f>SmtRes!AG711</f>
        <v>0</v>
      </c>
      <c r="Q300">
        <f>SmtRes!DC711</f>
        <v>0</v>
      </c>
      <c r="R300">
        <f>ROUND(ROUND(Q300*Source!I255, 6)*1, 2)</f>
        <v>0</v>
      </c>
      <c r="S300">
        <f>SmtRes!AC711</f>
        <v>0</v>
      </c>
      <c r="T300">
        <f>ROUND(ROUND(Q300*Source!I255, 6)*SmtRes!AK711, 2)</f>
        <v>0</v>
      </c>
      <c r="U300">
        <f>SmtRes!X711</f>
        <v>1198201113</v>
      </c>
      <c r="V300">
        <v>-398533643</v>
      </c>
      <c r="W300">
        <v>1427414766</v>
      </c>
    </row>
    <row r="301" spans="1:23" x14ac:dyDescent="0.2">
      <c r="A301">
        <f>Source!A255</f>
        <v>17</v>
      </c>
      <c r="C301">
        <v>3</v>
      </c>
      <c r="D301">
        <v>0</v>
      </c>
      <c r="E301">
        <f>SmtRes!AV710</f>
        <v>0</v>
      </c>
      <c r="F301" t="str">
        <f>SmtRes!I710</f>
        <v>03.1.02.03-0011</v>
      </c>
      <c r="G301" t="str">
        <f>SmtRes!K710</f>
        <v>Известь строительная негашеная комовая, сорт I</v>
      </c>
      <c r="H301" t="str">
        <f>SmtRes!O710</f>
        <v>т</v>
      </c>
      <c r="I301">
        <f>SmtRes!Y710*Source!I255</f>
        <v>6.6042240000000006E-3</v>
      </c>
      <c r="J301">
        <f>SmtRes!AO710</f>
        <v>1</v>
      </c>
      <c r="K301">
        <f>SmtRes!AE710</f>
        <v>1878.74</v>
      </c>
      <c r="L301">
        <f>SmtRes!DB710</f>
        <v>1.2</v>
      </c>
      <c r="M301">
        <f>ROUND(ROUND(L301*Source!I255, 6)*1, 2)</f>
        <v>12.38</v>
      </c>
      <c r="N301">
        <f>SmtRes!AA710</f>
        <v>13282.69</v>
      </c>
      <c r="O301">
        <f>ROUND(ROUND(L301*Source!I255, 6)*SmtRes!DA710, 2)</f>
        <v>87.55</v>
      </c>
      <c r="P301">
        <f>SmtRes!AG710</f>
        <v>0</v>
      </c>
      <c r="Q301">
        <f>SmtRes!DC710</f>
        <v>0</v>
      </c>
      <c r="R301">
        <f>ROUND(ROUND(Q301*Source!I255, 6)*1, 2)</f>
        <v>0</v>
      </c>
      <c r="S301">
        <f>SmtRes!AC710</f>
        <v>0</v>
      </c>
      <c r="T301">
        <f>ROUND(ROUND(Q301*Source!I255, 6)*SmtRes!AK710, 2)</f>
        <v>0</v>
      </c>
      <c r="U301">
        <f>SmtRes!X710</f>
        <v>337704584</v>
      </c>
      <c r="V301">
        <v>1009192952</v>
      </c>
      <c r="W301">
        <v>-32181934</v>
      </c>
    </row>
    <row r="302" spans="1:23" x14ac:dyDescent="0.2">
      <c r="A302">
        <f>Source!A255</f>
        <v>17</v>
      </c>
      <c r="C302">
        <v>3</v>
      </c>
      <c r="D302">
        <v>0</v>
      </c>
      <c r="E302">
        <f>SmtRes!AV709</f>
        <v>0</v>
      </c>
      <c r="F302" t="str">
        <f>SmtRes!I709</f>
        <v>01.7.20.08-0111</v>
      </c>
      <c r="G302" t="str">
        <f>SmtRes!K709</f>
        <v>Рогожа</v>
      </c>
      <c r="H302" t="str">
        <f>SmtRes!O709</f>
        <v>м2</v>
      </c>
      <c r="I302">
        <f>SmtRes!Y709*Source!I255</f>
        <v>20.947772999999998</v>
      </c>
      <c r="J302">
        <f>SmtRes!AO709</f>
        <v>1</v>
      </c>
      <c r="K302">
        <f>SmtRes!AE709</f>
        <v>11.37</v>
      </c>
      <c r="L302">
        <f>SmtRes!DB709</f>
        <v>23.08</v>
      </c>
      <c r="M302">
        <f>ROUND(ROUND(L302*Source!I255, 6)*1, 2)</f>
        <v>238.16</v>
      </c>
      <c r="N302">
        <f>SmtRes!AA709</f>
        <v>80.39</v>
      </c>
      <c r="O302">
        <f>ROUND(ROUND(L302*Source!I255, 6)*SmtRes!DA709, 2)</f>
        <v>1683.83</v>
      </c>
      <c r="P302">
        <f>SmtRes!AG709</f>
        <v>0</v>
      </c>
      <c r="Q302">
        <f>SmtRes!DC709</f>
        <v>0</v>
      </c>
      <c r="R302">
        <f>ROUND(ROUND(Q302*Source!I255, 6)*1, 2)</f>
        <v>0</v>
      </c>
      <c r="S302">
        <f>SmtRes!AC709</f>
        <v>0</v>
      </c>
      <c r="T302">
        <f>ROUND(ROUND(Q302*Source!I255, 6)*SmtRes!AK709, 2)</f>
        <v>0</v>
      </c>
      <c r="U302">
        <f>SmtRes!X709</f>
        <v>-552355615</v>
      </c>
      <c r="V302">
        <v>-402165146</v>
      </c>
      <c r="W302">
        <v>-1173136779</v>
      </c>
    </row>
    <row r="303" spans="1:23" x14ac:dyDescent="0.2">
      <c r="A303">
        <f>Source!A255</f>
        <v>17</v>
      </c>
      <c r="C303">
        <v>3</v>
      </c>
      <c r="D303">
        <v>0</v>
      </c>
      <c r="E303">
        <f>SmtRes!AV708</f>
        <v>0</v>
      </c>
      <c r="F303" t="str">
        <f>SmtRes!I708</f>
        <v>01.7.15.06-0111</v>
      </c>
      <c r="G303" t="str">
        <f>SmtRes!K708</f>
        <v>Гвозди строительные</v>
      </c>
      <c r="H303" t="str">
        <f>SmtRes!O708</f>
        <v>т</v>
      </c>
      <c r="I303">
        <f>SmtRes!Y708*Source!I255</f>
        <v>4.5404040000000005E-3</v>
      </c>
      <c r="J303">
        <f>SmtRes!AO708</f>
        <v>1</v>
      </c>
      <c r="K303">
        <f>SmtRes!AE708</f>
        <v>7671.42</v>
      </c>
      <c r="L303">
        <f>SmtRes!DB708</f>
        <v>3.38</v>
      </c>
      <c r="M303">
        <f>ROUND(ROUND(L303*Source!I255, 6)*1, 2)</f>
        <v>34.880000000000003</v>
      </c>
      <c r="N303">
        <f>SmtRes!AA708</f>
        <v>54236.94</v>
      </c>
      <c r="O303">
        <f>ROUND(ROUND(L303*Source!I255, 6)*SmtRes!DA708, 2)</f>
        <v>246.59</v>
      </c>
      <c r="P303">
        <f>SmtRes!AG708</f>
        <v>0</v>
      </c>
      <c r="Q303">
        <f>SmtRes!DC708</f>
        <v>0</v>
      </c>
      <c r="R303">
        <f>ROUND(ROUND(Q303*Source!I255, 6)*1, 2)</f>
        <v>0</v>
      </c>
      <c r="S303">
        <f>SmtRes!AC708</f>
        <v>0</v>
      </c>
      <c r="T303">
        <f>ROUND(ROUND(Q303*Source!I255, 6)*SmtRes!AK708, 2)</f>
        <v>0</v>
      </c>
      <c r="U303">
        <f>SmtRes!X708</f>
        <v>628974256</v>
      </c>
      <c r="V303">
        <v>-1366016583</v>
      </c>
      <c r="W303">
        <v>1886899282</v>
      </c>
    </row>
    <row r="304" spans="1:23" x14ac:dyDescent="0.2">
      <c r="A304">
        <f>Source!A255</f>
        <v>17</v>
      </c>
      <c r="C304">
        <v>3</v>
      </c>
      <c r="D304">
        <v>0</v>
      </c>
      <c r="E304">
        <f>SmtRes!AV707</f>
        <v>0</v>
      </c>
      <c r="F304" t="str">
        <f>SmtRes!I707</f>
        <v>01.7.03.01-0001</v>
      </c>
      <c r="G304" t="str">
        <f>SmtRes!K707</f>
        <v>Вода</v>
      </c>
      <c r="H304" t="str">
        <f>SmtRes!O707</f>
        <v>м3</v>
      </c>
      <c r="I304">
        <f>SmtRes!Y707*Source!I255</f>
        <v>1.0525481999999999</v>
      </c>
      <c r="J304">
        <f>SmtRes!AO707</f>
        <v>1</v>
      </c>
      <c r="K304">
        <f>SmtRes!AE707</f>
        <v>2.44</v>
      </c>
      <c r="L304">
        <f>SmtRes!DB707</f>
        <v>0.25</v>
      </c>
      <c r="M304">
        <f>ROUND(ROUND(L304*Source!I255, 6)*1, 2)</f>
        <v>2.58</v>
      </c>
      <c r="N304">
        <f>SmtRes!AA707</f>
        <v>17.25</v>
      </c>
      <c r="O304">
        <f>ROUND(ROUND(L304*Source!I255, 6)*SmtRes!DA707, 2)</f>
        <v>18.239999999999998</v>
      </c>
      <c r="P304">
        <f>SmtRes!AG707</f>
        <v>0</v>
      </c>
      <c r="Q304">
        <f>SmtRes!DC707</f>
        <v>0</v>
      </c>
      <c r="R304">
        <f>ROUND(ROUND(Q304*Source!I255, 6)*1, 2)</f>
        <v>0</v>
      </c>
      <c r="S304">
        <f>SmtRes!AC707</f>
        <v>0</v>
      </c>
      <c r="T304">
        <f>ROUND(ROUND(Q304*Source!I255, 6)*SmtRes!AK707, 2)</f>
        <v>0</v>
      </c>
      <c r="U304">
        <f>SmtRes!X707</f>
        <v>82350058</v>
      </c>
      <c r="V304">
        <v>-1564336641</v>
      </c>
      <c r="W304">
        <v>768014654</v>
      </c>
    </row>
    <row r="305" spans="1:23" x14ac:dyDescent="0.2">
      <c r="A305">
        <f>Source!A255</f>
        <v>17</v>
      </c>
      <c r="C305">
        <v>2</v>
      </c>
      <c r="D305">
        <v>0</v>
      </c>
      <c r="E305">
        <f>SmtRes!AV706</f>
        <v>0</v>
      </c>
      <c r="F305" t="str">
        <f>SmtRes!I706</f>
        <v>91.21.10-003</v>
      </c>
      <c r="G305" t="str">
        <f>SmtRes!K706</f>
        <v>Молотки при работе от передвижных компрессорных станций отбойные пневматические</v>
      </c>
      <c r="H305" t="str">
        <f>SmtRes!O706</f>
        <v>маш.-ч</v>
      </c>
      <c r="I305">
        <f>SmtRes!Y706*Source!I255</f>
        <v>1.0319100000000001</v>
      </c>
      <c r="J305">
        <f>SmtRes!AO706</f>
        <v>1</v>
      </c>
      <c r="K305">
        <f>SmtRes!AF706</f>
        <v>1.53</v>
      </c>
      <c r="L305">
        <f>SmtRes!DB706</f>
        <v>0.15</v>
      </c>
      <c r="M305">
        <f>ROUND(ROUND(L305*Source!I255, 6)*1, 2)</f>
        <v>1.55</v>
      </c>
      <c r="N305">
        <f>SmtRes!AB706</f>
        <v>10.82</v>
      </c>
      <c r="O305">
        <f>ROUND(ROUND(L305*Source!I255, 6)*SmtRes!DA706, 2)</f>
        <v>10.94</v>
      </c>
      <c r="P305">
        <f>SmtRes!AG706</f>
        <v>0</v>
      </c>
      <c r="Q305">
        <f>SmtRes!DC706</f>
        <v>0</v>
      </c>
      <c r="R305">
        <f>ROUND(ROUND(Q305*Source!I255, 6)*1, 2)</f>
        <v>0</v>
      </c>
      <c r="S305">
        <f>SmtRes!AC706</f>
        <v>0</v>
      </c>
      <c r="T305">
        <f>ROUND(ROUND(Q305*Source!I255, 6)*SmtRes!AK706, 2)</f>
        <v>0</v>
      </c>
      <c r="U305">
        <f>SmtRes!X706</f>
        <v>-1245200233</v>
      </c>
      <c r="V305">
        <v>1088893989</v>
      </c>
      <c r="W305">
        <v>-1151523731</v>
      </c>
    </row>
    <row r="306" spans="1:23" x14ac:dyDescent="0.2">
      <c r="A306">
        <f>Source!A255</f>
        <v>17</v>
      </c>
      <c r="C306">
        <v>2</v>
      </c>
      <c r="D306">
        <v>0</v>
      </c>
      <c r="E306">
        <f>SmtRes!AV705</f>
        <v>0</v>
      </c>
      <c r="F306" t="str">
        <f>SmtRes!I705</f>
        <v>91.18.01-012</v>
      </c>
      <c r="G306" t="str">
        <f>SmtRes!K705</f>
        <v>Компрессоры передвижные с электродвигателем давлением 600 кПа (6 ат), производительность до 3,5 м3/мин</v>
      </c>
      <c r="H306" t="str">
        <f>SmtRes!O705</f>
        <v>маш.-ч</v>
      </c>
      <c r="I306">
        <f>SmtRes!Y705*Source!I255</f>
        <v>1.0319100000000001</v>
      </c>
      <c r="J306">
        <f>SmtRes!AO705</f>
        <v>1</v>
      </c>
      <c r="K306">
        <f>SmtRes!AF705</f>
        <v>32.76</v>
      </c>
      <c r="L306">
        <f>SmtRes!DB705</f>
        <v>3.28</v>
      </c>
      <c r="M306">
        <f>ROUND(ROUND(L306*Source!I255, 6)*1, 2)</f>
        <v>33.85</v>
      </c>
      <c r="N306">
        <f>SmtRes!AB705</f>
        <v>231.61</v>
      </c>
      <c r="O306">
        <f>ROUND(ROUND(L306*Source!I255, 6)*SmtRes!DA705, 2)</f>
        <v>239.3</v>
      </c>
      <c r="P306">
        <f>SmtRes!AG705</f>
        <v>0</v>
      </c>
      <c r="Q306">
        <f>SmtRes!DC705</f>
        <v>0</v>
      </c>
      <c r="R306">
        <f>ROUND(ROUND(Q306*Source!I255, 6)*1, 2)</f>
        <v>0</v>
      </c>
      <c r="S306">
        <f>SmtRes!AC705</f>
        <v>0</v>
      </c>
      <c r="T306">
        <f>ROUND(ROUND(Q306*Source!I255, 6)*SmtRes!AK705, 2)</f>
        <v>0</v>
      </c>
      <c r="U306">
        <f>SmtRes!X705</f>
        <v>1758804053</v>
      </c>
      <c r="V306">
        <v>-206144127</v>
      </c>
      <c r="W306">
        <v>1571607482</v>
      </c>
    </row>
    <row r="307" spans="1:23" x14ac:dyDescent="0.2">
      <c r="A307">
        <f>Source!A255</f>
        <v>17</v>
      </c>
      <c r="C307">
        <v>2</v>
      </c>
      <c r="D307">
        <v>0</v>
      </c>
      <c r="E307">
        <f>SmtRes!AV704</f>
        <v>0</v>
      </c>
      <c r="F307" t="str">
        <f>SmtRes!I704</f>
        <v>91.14.02-001</v>
      </c>
      <c r="G307" t="str">
        <f>SmtRes!K704</f>
        <v>Автомобили бортовые, грузоподъемность до 5 т</v>
      </c>
      <c r="H307" t="str">
        <f>SmtRes!O704</f>
        <v>маш.-ч</v>
      </c>
      <c r="I307">
        <f>SmtRes!Y704*Source!I255</f>
        <v>2.167011</v>
      </c>
      <c r="J307">
        <f>SmtRes!AO704</f>
        <v>1</v>
      </c>
      <c r="K307">
        <f>SmtRes!AF704</f>
        <v>86.79</v>
      </c>
      <c r="L307">
        <f>SmtRes!DB704</f>
        <v>18.23</v>
      </c>
      <c r="M307">
        <f>ROUND(ROUND(L307*Source!I255, 6)*1, 2)</f>
        <v>188.12</v>
      </c>
      <c r="N307">
        <f>SmtRes!AB704</f>
        <v>613.61</v>
      </c>
      <c r="O307">
        <f>ROUND(ROUND(L307*Source!I255, 6)*SmtRes!DA704, 2)</f>
        <v>1329.99</v>
      </c>
      <c r="P307">
        <f>SmtRes!AG704</f>
        <v>10.130000000000001</v>
      </c>
      <c r="Q307">
        <f>SmtRes!DC704</f>
        <v>2.13</v>
      </c>
      <c r="R307">
        <f>ROUND(ROUND(Q307*Source!I255, 6)*1, 2)</f>
        <v>21.98</v>
      </c>
      <c r="S307">
        <f>SmtRes!AC704</f>
        <v>10.130000000000001</v>
      </c>
      <c r="T307">
        <f>ROUND(ROUND(Q307*Source!I255, 6)*SmtRes!AK704, 2)</f>
        <v>21.98</v>
      </c>
      <c r="U307">
        <f>SmtRes!X704</f>
        <v>1171957361</v>
      </c>
      <c r="V307">
        <v>-219440089</v>
      </c>
      <c r="W307">
        <v>832510903</v>
      </c>
    </row>
    <row r="308" spans="1:23" x14ac:dyDescent="0.2">
      <c r="A308">
        <f>Source!A255</f>
        <v>17</v>
      </c>
      <c r="C308">
        <v>2</v>
      </c>
      <c r="D308">
        <v>0</v>
      </c>
      <c r="E308">
        <f>SmtRes!AV703</f>
        <v>0</v>
      </c>
      <c r="F308" t="str">
        <f>SmtRes!I703</f>
        <v>91.07.04-002</v>
      </c>
      <c r="G308" t="str">
        <f>SmtRes!K703</f>
        <v>Вибратор поверхностный</v>
      </c>
      <c r="H308" t="str">
        <f>SmtRes!O703</f>
        <v>маш.-ч</v>
      </c>
      <c r="I308">
        <f>SmtRes!Y703*Source!I255</f>
        <v>4.7467860000000002</v>
      </c>
      <c r="J308">
        <f>SmtRes!AO703</f>
        <v>1</v>
      </c>
      <c r="K308">
        <f>SmtRes!AF703</f>
        <v>0.53</v>
      </c>
      <c r="L308">
        <f>SmtRes!DB703</f>
        <v>0.24</v>
      </c>
      <c r="M308">
        <f>ROUND(ROUND(L308*Source!I255, 6)*1, 2)</f>
        <v>2.48</v>
      </c>
      <c r="N308">
        <f>SmtRes!AB703</f>
        <v>3.75</v>
      </c>
      <c r="O308">
        <f>ROUND(ROUND(L308*Source!I255, 6)*SmtRes!DA703, 2)</f>
        <v>17.510000000000002</v>
      </c>
      <c r="P308">
        <f>SmtRes!AG703</f>
        <v>0</v>
      </c>
      <c r="Q308">
        <f>SmtRes!DC703</f>
        <v>0</v>
      </c>
      <c r="R308">
        <f>ROUND(ROUND(Q308*Source!I255, 6)*1, 2)</f>
        <v>0</v>
      </c>
      <c r="S308">
        <f>SmtRes!AC703</f>
        <v>0</v>
      </c>
      <c r="T308">
        <f>ROUND(ROUND(Q308*Source!I255, 6)*SmtRes!AK703, 2)</f>
        <v>0</v>
      </c>
      <c r="U308">
        <f>SmtRes!X703</f>
        <v>-706867461</v>
      </c>
      <c r="V308">
        <v>-544460669</v>
      </c>
      <c r="W308">
        <v>376199386</v>
      </c>
    </row>
    <row r="309" spans="1:23" x14ac:dyDescent="0.2">
      <c r="A309">
        <f>Source!A255</f>
        <v>17</v>
      </c>
      <c r="C309">
        <v>2</v>
      </c>
      <c r="D309">
        <v>0</v>
      </c>
      <c r="E309">
        <f>SmtRes!AV702</f>
        <v>0</v>
      </c>
      <c r="F309" t="str">
        <f>SmtRes!I702</f>
        <v>91.05.05-014</v>
      </c>
      <c r="G309" t="str">
        <f>SmtRes!K702</f>
        <v>Краны на автомобильном ходу, грузоподъемность 10 т</v>
      </c>
      <c r="H309" t="str">
        <f>SmtRes!O702</f>
        <v>маш.-ч</v>
      </c>
      <c r="I309">
        <f>SmtRes!Y702*Source!I255</f>
        <v>3.1989210000000003</v>
      </c>
      <c r="J309">
        <f>SmtRes!AO702</f>
        <v>1</v>
      </c>
      <c r="K309">
        <f>SmtRes!AF702</f>
        <v>112.77</v>
      </c>
      <c r="L309">
        <f>SmtRes!DB702</f>
        <v>34.96</v>
      </c>
      <c r="M309">
        <f>ROUND(ROUND(L309*Source!I255, 6)*1, 2)</f>
        <v>360.76</v>
      </c>
      <c r="N309">
        <f>SmtRes!AB702</f>
        <v>797.28</v>
      </c>
      <c r="O309">
        <f>ROUND(ROUND(L309*Source!I255, 6)*SmtRes!DA702, 2)</f>
        <v>2550.54</v>
      </c>
      <c r="P309">
        <f>SmtRes!AG702</f>
        <v>11.84</v>
      </c>
      <c r="Q309">
        <f>SmtRes!DC702</f>
        <v>3.67</v>
      </c>
      <c r="R309">
        <f>ROUND(ROUND(Q309*Source!I255, 6)*1, 2)</f>
        <v>37.869999999999997</v>
      </c>
      <c r="S309">
        <f>SmtRes!AC702</f>
        <v>11.84</v>
      </c>
      <c r="T309">
        <f>ROUND(ROUND(Q309*Source!I255, 6)*SmtRes!AK702, 2)</f>
        <v>37.869999999999997</v>
      </c>
      <c r="U309">
        <f>SmtRes!X702</f>
        <v>903590057</v>
      </c>
      <c r="V309">
        <v>1764324061</v>
      </c>
      <c r="W309">
        <v>1427555303</v>
      </c>
    </row>
    <row r="310" spans="1:23" x14ac:dyDescent="0.2">
      <c r="A310">
        <f>Source!A255</f>
        <v>17</v>
      </c>
      <c r="C310">
        <v>1</v>
      </c>
      <c r="D310">
        <v>0</v>
      </c>
      <c r="E310">
        <f>SmtRes!AV700</f>
        <v>1</v>
      </c>
      <c r="F310" t="str">
        <f>SmtRes!I700</f>
        <v>1-100-22-82</v>
      </c>
      <c r="G310" t="str">
        <f>SmtRes!K700</f>
        <v>Рабочий среднего разряда 2.2</v>
      </c>
      <c r="H310" t="str">
        <f>SmtRes!O700</f>
        <v>чел.-ч.</v>
      </c>
      <c r="I310">
        <f>SmtRes!Y700*Source!I255</f>
        <v>96.070821000000009</v>
      </c>
      <c r="J310">
        <f>SmtRes!AO700</f>
        <v>1</v>
      </c>
      <c r="K310">
        <f>SmtRes!AH700</f>
        <v>7.09</v>
      </c>
      <c r="L310">
        <f>SmtRes!DB700</f>
        <v>66.010000000000005</v>
      </c>
      <c r="M310">
        <f>ROUND(ROUND(L310*Source!I255, 6)*1, 2)</f>
        <v>681.16</v>
      </c>
      <c r="N310">
        <f>SmtRes!AD700</f>
        <v>50.13</v>
      </c>
      <c r="O310">
        <f>ROUND(ROUND(L310*Source!I255, 6)*SmtRes!DA700, 2)</f>
        <v>4815.83</v>
      </c>
      <c r="P310">
        <f>SmtRes!AG700</f>
        <v>0</v>
      </c>
      <c r="Q310">
        <f>SmtRes!DC700</f>
        <v>0</v>
      </c>
      <c r="R310">
        <f>ROUND(ROUND(Q310*Source!I255, 6)*1, 2)</f>
        <v>0</v>
      </c>
      <c r="S310">
        <f>SmtRes!AC700</f>
        <v>0</v>
      </c>
      <c r="T310">
        <f>ROUND(ROUND(Q310*Source!I255, 6)*SmtRes!AK700, 2)</f>
        <v>0</v>
      </c>
      <c r="U310">
        <f>SmtRes!X700</f>
        <v>245130674</v>
      </c>
      <c r="V310">
        <v>682054296</v>
      </c>
      <c r="W310">
        <v>784620004</v>
      </c>
    </row>
    <row r="311" spans="1:23" x14ac:dyDescent="0.2">
      <c r="A311">
        <f>Source!A257</f>
        <v>17</v>
      </c>
      <c r="C311">
        <v>3</v>
      </c>
      <c r="D311">
        <f>Source!BI257</f>
        <v>1</v>
      </c>
      <c r="E311">
        <f>Source!FS257</f>
        <v>0</v>
      </c>
      <c r="F311" t="str">
        <f>Source!F257</f>
        <v>04.1.02.05-0007</v>
      </c>
      <c r="G311" t="str">
        <f>Source!G257</f>
        <v>Бетон тяжелый, класс В20 (М250)</v>
      </c>
      <c r="H311" t="str">
        <f>Source!H257</f>
        <v>м3</v>
      </c>
      <c r="I311">
        <f>Source!I257</f>
        <v>10.525482</v>
      </c>
      <c r="J311">
        <v>1</v>
      </c>
      <c r="K311">
        <f>Source!AC257</f>
        <v>718.23</v>
      </c>
      <c r="M311">
        <f>ROUND(K311*I311, 2)</f>
        <v>7559.72</v>
      </c>
      <c r="N311">
        <f>Source!AC257*IF(Source!BC257&lt;&gt; 0, Source!BC257, 1)</f>
        <v>5077.8861000000006</v>
      </c>
      <c r="O311">
        <f>ROUND(N311*I311, 2)</f>
        <v>53447.199999999997</v>
      </c>
      <c r="P311">
        <f>Source!AE257</f>
        <v>0</v>
      </c>
      <c r="R311">
        <f>ROUND(P311*I311, 2)</f>
        <v>0</v>
      </c>
      <c r="S311">
        <f>Source!AE257*IF(Source!BS257&lt;&gt; 0, Source!BS257, 1)</f>
        <v>0</v>
      </c>
      <c r="T311">
        <f>ROUND(S311*I311, 2)</f>
        <v>0</v>
      </c>
      <c r="U311">
        <f>Source!GF257</f>
        <v>1333352647</v>
      </c>
      <c r="V311">
        <v>903133634</v>
      </c>
      <c r="W311">
        <v>1589491993</v>
      </c>
    </row>
    <row r="312" spans="1:23" x14ac:dyDescent="0.2">
      <c r="A312">
        <f>Source!A259</f>
        <v>17</v>
      </c>
      <c r="C312">
        <v>3</v>
      </c>
      <c r="D312">
        <f>Source!BI259</f>
        <v>1</v>
      </c>
      <c r="E312">
        <f>Source!FS259</f>
        <v>0</v>
      </c>
      <c r="F312" t="str">
        <f>Source!F259</f>
        <v>08.4.02.03-0021</v>
      </c>
      <c r="G312" t="str">
        <f>Source!G259</f>
        <v>Каркасы и сетки арматурные плоские, собранные и сваренные (связанные) в арматурные изделия, класс BP-I, диаметр 4 мм</v>
      </c>
      <c r="H312" t="str">
        <f>Source!H259</f>
        <v>т</v>
      </c>
      <c r="I312">
        <f>Source!I259</f>
        <v>0.11</v>
      </c>
      <c r="J312">
        <v>1</v>
      </c>
      <c r="K312">
        <f>Source!AC259</f>
        <v>8817.17</v>
      </c>
      <c r="M312">
        <f>ROUND(K312*I312, 2)</f>
        <v>969.89</v>
      </c>
      <c r="N312">
        <f>Source!AC259*IF(Source!BC259&lt;&gt; 0, Source!BC259, 1)</f>
        <v>62337.391900000002</v>
      </c>
      <c r="O312">
        <f>ROUND(N312*I312, 2)</f>
        <v>6857.11</v>
      </c>
      <c r="P312">
        <f>Source!AE259</f>
        <v>0</v>
      </c>
      <c r="R312">
        <f>ROUND(P312*I312, 2)</f>
        <v>0</v>
      </c>
      <c r="S312">
        <f>Source!AE259*IF(Source!BS259&lt;&gt; 0, Source!BS259, 1)</f>
        <v>0</v>
      </c>
      <c r="T312">
        <f>ROUND(S312*I312, 2)</f>
        <v>0</v>
      </c>
      <c r="U312">
        <f>Source!GF259</f>
        <v>-1927946470</v>
      </c>
      <c r="V312">
        <v>-228308671</v>
      </c>
      <c r="W312">
        <v>336695744</v>
      </c>
    </row>
    <row r="313" spans="1:23" x14ac:dyDescent="0.2">
      <c r="A313">
        <f>Source!A261</f>
        <v>17</v>
      </c>
      <c r="C313">
        <v>3</v>
      </c>
      <c r="D313">
        <v>0</v>
      </c>
      <c r="E313">
        <f>SmtRes!AV726</f>
        <v>0</v>
      </c>
      <c r="F313" t="str">
        <f>SmtRes!I726</f>
        <v>14.5.05.02-0001</v>
      </c>
      <c r="G313" t="str">
        <f>SmtRes!K726</f>
        <v>Олифа натуральная</v>
      </c>
      <c r="H313" t="str">
        <f>SmtRes!O726</f>
        <v>кг</v>
      </c>
      <c r="I313">
        <f>SmtRes!Y726*Source!I261</f>
        <v>1.68804</v>
      </c>
      <c r="J313">
        <f>SmtRes!AO726</f>
        <v>1</v>
      </c>
      <c r="K313">
        <f>SmtRes!AE726</f>
        <v>26.7</v>
      </c>
      <c r="L313">
        <f>SmtRes!DB726</f>
        <v>72.09</v>
      </c>
      <c r="M313">
        <f>ROUND(ROUND(L313*Source!I261, 6)*1, 2)</f>
        <v>45.07</v>
      </c>
      <c r="N313">
        <f>SmtRes!AA726</f>
        <v>188.77</v>
      </c>
      <c r="O313">
        <f>ROUND(ROUND(L313*Source!I261, 6)*SmtRes!DA726, 2)</f>
        <v>318.64999999999998</v>
      </c>
      <c r="P313">
        <f>SmtRes!AG726</f>
        <v>0</v>
      </c>
      <c r="Q313">
        <f>SmtRes!DC726</f>
        <v>0</v>
      </c>
      <c r="R313">
        <f>ROUND(ROUND(Q313*Source!I261, 6)*1, 2)</f>
        <v>0</v>
      </c>
      <c r="S313">
        <f>SmtRes!AC726</f>
        <v>0</v>
      </c>
      <c r="T313">
        <f>ROUND(ROUND(Q313*Source!I261, 6)*SmtRes!AK726, 2)</f>
        <v>0</v>
      </c>
      <c r="U313">
        <f>SmtRes!X726</f>
        <v>1682478810</v>
      </c>
      <c r="V313">
        <v>1669029725</v>
      </c>
      <c r="W313">
        <v>1796102997</v>
      </c>
    </row>
    <row r="314" spans="1:23" x14ac:dyDescent="0.2">
      <c r="A314">
        <f>Source!A261</f>
        <v>17</v>
      </c>
      <c r="C314">
        <v>3</v>
      </c>
      <c r="D314">
        <v>0</v>
      </c>
      <c r="E314">
        <f>SmtRes!AV725</f>
        <v>0</v>
      </c>
      <c r="F314" t="str">
        <f>SmtRes!I725</f>
        <v>01.7.20.08-0051</v>
      </c>
      <c r="G314" t="str">
        <f>SmtRes!K725</f>
        <v>Ветошь</v>
      </c>
      <c r="H314" t="str">
        <f>SmtRes!O725</f>
        <v>кг</v>
      </c>
      <c r="I314">
        <f>SmtRes!Y725*Source!I261</f>
        <v>0.18755999999999998</v>
      </c>
      <c r="J314">
        <f>SmtRes!AO725</f>
        <v>1</v>
      </c>
      <c r="K314">
        <f>SmtRes!AE725</f>
        <v>1.74</v>
      </c>
      <c r="L314">
        <f>SmtRes!DB725</f>
        <v>0.52</v>
      </c>
      <c r="M314">
        <f>ROUND(ROUND(L314*Source!I261, 6)*1, 2)</f>
        <v>0.33</v>
      </c>
      <c r="N314">
        <f>SmtRes!AA725</f>
        <v>12.3</v>
      </c>
      <c r="O314">
        <f>ROUND(ROUND(L314*Source!I261, 6)*SmtRes!DA725, 2)</f>
        <v>2.2999999999999998</v>
      </c>
      <c r="P314">
        <f>SmtRes!AG725</f>
        <v>0</v>
      </c>
      <c r="Q314">
        <f>SmtRes!DC725</f>
        <v>0</v>
      </c>
      <c r="R314">
        <f>ROUND(ROUND(Q314*Source!I261, 6)*1, 2)</f>
        <v>0</v>
      </c>
      <c r="S314">
        <f>SmtRes!AC725</f>
        <v>0</v>
      </c>
      <c r="T314">
        <f>ROUND(ROUND(Q314*Source!I261, 6)*SmtRes!AK725, 2)</f>
        <v>0</v>
      </c>
      <c r="U314">
        <f>SmtRes!X725</f>
        <v>1160770243</v>
      </c>
      <c r="V314">
        <v>-1003889590</v>
      </c>
      <c r="W314">
        <v>-440202231</v>
      </c>
    </row>
    <row r="315" spans="1:23" x14ac:dyDescent="0.2">
      <c r="A315">
        <f>Source!A261</f>
        <v>17</v>
      </c>
      <c r="C315">
        <v>2</v>
      </c>
      <c r="D315">
        <v>0</v>
      </c>
      <c r="E315">
        <f>SmtRes!AV724</f>
        <v>0</v>
      </c>
      <c r="F315" t="str">
        <f>SmtRes!I724</f>
        <v>91.14.02-001</v>
      </c>
      <c r="G315" t="str">
        <f>SmtRes!K724</f>
        <v>Автомобили бортовые, грузоподъемность до 5 т</v>
      </c>
      <c r="H315" t="str">
        <f>SmtRes!O724</f>
        <v>маш.-ч</v>
      </c>
      <c r="I315">
        <f>SmtRes!Y724*Source!I261</f>
        <v>1.8755999999999998E-2</v>
      </c>
      <c r="J315">
        <f>SmtRes!AO724</f>
        <v>1</v>
      </c>
      <c r="K315">
        <f>SmtRes!AF724</f>
        <v>86.79</v>
      </c>
      <c r="L315">
        <f>SmtRes!DB724</f>
        <v>2.6</v>
      </c>
      <c r="M315">
        <f>ROUND(ROUND(L315*Source!I261, 6)*1, 2)</f>
        <v>1.63</v>
      </c>
      <c r="N315">
        <f>SmtRes!AB724</f>
        <v>613.61</v>
      </c>
      <c r="O315">
        <f>ROUND(ROUND(L315*Source!I261, 6)*SmtRes!DA724, 2)</f>
        <v>11.49</v>
      </c>
      <c r="P315">
        <f>SmtRes!AG724</f>
        <v>10.130000000000001</v>
      </c>
      <c r="Q315">
        <f>SmtRes!DC724</f>
        <v>0.3</v>
      </c>
      <c r="R315">
        <f>ROUND(ROUND(Q315*Source!I261, 6)*1, 2)</f>
        <v>0.19</v>
      </c>
      <c r="S315">
        <f>SmtRes!AC724</f>
        <v>10.130000000000001</v>
      </c>
      <c r="T315">
        <f>ROUND(ROUND(Q315*Source!I261, 6)*SmtRes!AK724, 2)</f>
        <v>0.19</v>
      </c>
      <c r="U315">
        <f>SmtRes!X724</f>
        <v>1171957361</v>
      </c>
      <c r="V315">
        <v>-219440089</v>
      </c>
      <c r="W315">
        <v>832510903</v>
      </c>
    </row>
    <row r="316" spans="1:23" x14ac:dyDescent="0.2">
      <c r="A316">
        <f>Source!A261</f>
        <v>17</v>
      </c>
      <c r="C316">
        <v>2</v>
      </c>
      <c r="D316">
        <v>0</v>
      </c>
      <c r="E316">
        <f>SmtRes!AV723</f>
        <v>0</v>
      </c>
      <c r="F316" t="str">
        <f>SmtRes!I723</f>
        <v>91.06.06-048</v>
      </c>
      <c r="G316" t="str">
        <f>SmtRes!K723</f>
        <v>Подъемники одномачтовые, грузоподъемность до 500 кг, высота подъема 45 м</v>
      </c>
      <c r="H316" t="str">
        <f>SmtRes!O723</f>
        <v>маш.-ч</v>
      </c>
      <c r="I316">
        <f>SmtRes!Y723*Source!I261</f>
        <v>6.2519999999999997E-3</v>
      </c>
      <c r="J316">
        <f>SmtRes!AO723</f>
        <v>1</v>
      </c>
      <c r="K316">
        <f>SmtRes!AF723</f>
        <v>29.78</v>
      </c>
      <c r="L316">
        <f>SmtRes!DB723</f>
        <v>0.3</v>
      </c>
      <c r="M316">
        <f>ROUND(ROUND(L316*Source!I261, 6)*1, 2)</f>
        <v>0.19</v>
      </c>
      <c r="N316">
        <f>SmtRes!AB723</f>
        <v>210.54</v>
      </c>
      <c r="O316">
        <f>ROUND(ROUND(L316*Source!I261, 6)*SmtRes!DA723, 2)</f>
        <v>1.33</v>
      </c>
      <c r="P316">
        <f>SmtRes!AG723</f>
        <v>11.84</v>
      </c>
      <c r="Q316">
        <f>SmtRes!DC723</f>
        <v>0.12</v>
      </c>
      <c r="R316">
        <f>ROUND(ROUND(Q316*Source!I261, 6)*1, 2)</f>
        <v>0.08</v>
      </c>
      <c r="S316">
        <f>SmtRes!AC723</f>
        <v>11.84</v>
      </c>
      <c r="T316">
        <f>ROUND(ROUND(Q316*Source!I261, 6)*SmtRes!AK723, 2)</f>
        <v>0.08</v>
      </c>
      <c r="U316">
        <f>SmtRes!X723</f>
        <v>-1949214054</v>
      </c>
      <c r="V316">
        <v>-382582909</v>
      </c>
      <c r="W316">
        <v>143420071</v>
      </c>
    </row>
    <row r="317" spans="1:23" x14ac:dyDescent="0.2">
      <c r="A317">
        <f>Source!A261</f>
        <v>17</v>
      </c>
      <c r="C317">
        <v>1</v>
      </c>
      <c r="D317">
        <v>0</v>
      </c>
      <c r="E317">
        <f>SmtRes!AV721</f>
        <v>1</v>
      </c>
      <c r="F317" t="str">
        <f>SmtRes!I721</f>
        <v>1-100-33-82</v>
      </c>
      <c r="G317" t="str">
        <f>SmtRes!K721</f>
        <v>Рабочий среднего разряда 3.3</v>
      </c>
      <c r="H317" t="str">
        <f>SmtRes!O721</f>
        <v>чел.-ч.</v>
      </c>
      <c r="I317">
        <f>SmtRes!Y721*Source!I261</f>
        <v>25.376868000000002</v>
      </c>
      <c r="J317">
        <f>SmtRes!AO721</f>
        <v>1</v>
      </c>
      <c r="K317">
        <f>SmtRes!AH721</f>
        <v>7.91</v>
      </c>
      <c r="L317">
        <f>SmtRes!DB721</f>
        <v>321.07</v>
      </c>
      <c r="M317">
        <f>ROUND(ROUND(L317*Source!I261, 6)*1, 2)</f>
        <v>200.73</v>
      </c>
      <c r="N317">
        <f>SmtRes!AD721</f>
        <v>55.92</v>
      </c>
      <c r="O317">
        <f>ROUND(ROUND(L317*Source!I261, 6)*SmtRes!DA721, 2)</f>
        <v>1419.18</v>
      </c>
      <c r="P317">
        <f>SmtRes!AG721</f>
        <v>0</v>
      </c>
      <c r="Q317">
        <f>SmtRes!DC721</f>
        <v>0</v>
      </c>
      <c r="R317">
        <f>ROUND(ROUND(Q317*Source!I261, 6)*1, 2)</f>
        <v>0</v>
      </c>
      <c r="S317">
        <f>SmtRes!AC721</f>
        <v>0</v>
      </c>
      <c r="T317">
        <f>ROUND(ROUND(Q317*Source!I261, 6)*SmtRes!AK721, 2)</f>
        <v>0</v>
      </c>
      <c r="U317">
        <f>SmtRes!X721</f>
        <v>1130331611</v>
      </c>
      <c r="V317">
        <v>1436955946</v>
      </c>
      <c r="W317">
        <v>1155428616</v>
      </c>
    </row>
    <row r="318" spans="1:23" x14ac:dyDescent="0.2">
      <c r="A318">
        <f>Source!A263</f>
        <v>17</v>
      </c>
      <c r="C318">
        <v>3</v>
      </c>
      <c r="D318">
        <f>Source!BI263</f>
        <v>1</v>
      </c>
      <c r="E318">
        <f>Source!FS263</f>
        <v>0</v>
      </c>
      <c r="F318" t="str">
        <f>Source!F263</f>
        <v>14.4.04.08-0002</v>
      </c>
      <c r="G318" t="str">
        <f>Source!G263</f>
        <v>Эмаль ПФ-115 БИО различных цветов</v>
      </c>
      <c r="H318" t="str">
        <f>Source!H263</f>
        <v>т</v>
      </c>
      <c r="I318">
        <f>Source!I263</f>
        <v>1.538E-2</v>
      </c>
      <c r="J318">
        <v>1</v>
      </c>
      <c r="K318">
        <f>Source!AC263</f>
        <v>34375.18</v>
      </c>
      <c r="M318">
        <f>ROUND(K318*I318, 2)</f>
        <v>528.69000000000005</v>
      </c>
      <c r="N318">
        <f>Source!AC263*IF(Source!BC263&lt;&gt; 0, Source!BC263, 1)</f>
        <v>243032.52260000003</v>
      </c>
      <c r="O318">
        <f>ROUND(N318*I318, 2)</f>
        <v>3737.84</v>
      </c>
      <c r="P318">
        <f>Source!AE263</f>
        <v>0</v>
      </c>
      <c r="R318">
        <f>ROUND(P318*I318, 2)</f>
        <v>0</v>
      </c>
      <c r="S318">
        <f>Source!AE263*IF(Source!BS263&lt;&gt; 0, Source!BS263, 1)</f>
        <v>0</v>
      </c>
      <c r="T318">
        <f>ROUND(S318*I318, 2)</f>
        <v>0</v>
      </c>
      <c r="U318">
        <f>Source!GF263</f>
        <v>1185520454</v>
      </c>
      <c r="V318">
        <v>1943646725</v>
      </c>
      <c r="W318">
        <v>772687408</v>
      </c>
    </row>
    <row r="319" spans="1:23" x14ac:dyDescent="0.2">
      <c r="A319">
        <f>Source!A323</f>
        <v>3</v>
      </c>
      <c r="B319">
        <v>323</v>
      </c>
      <c r="G319" t="str">
        <f>Source!G323</f>
        <v>Пуско-наладочные работы  котла  ДКВР -10-13 заводской № 8466  в котельной по адресу: ул.Лесная,1 г.Алушта, Республика Крым</v>
      </c>
    </row>
    <row r="320" spans="1:23" x14ac:dyDescent="0.2">
      <c r="A320">
        <f>Source!A329</f>
        <v>17</v>
      </c>
      <c r="C320">
        <v>1</v>
      </c>
      <c r="D320">
        <v>0</v>
      </c>
      <c r="E320">
        <f>SmtRes!AV730</f>
        <v>1</v>
      </c>
      <c r="F320" t="str">
        <f>SmtRes!I730</f>
        <v>2-500-30-82</v>
      </c>
      <c r="G320" t="str">
        <f>SmtRes!K730</f>
        <v>Инженер теплотехник, категории III</v>
      </c>
      <c r="H320" t="str">
        <f>SmtRes!O730</f>
        <v>чел.-ч.</v>
      </c>
      <c r="I320">
        <f>SmtRes!Y730*Source!I329</f>
        <v>158.71199999999999</v>
      </c>
      <c r="J320">
        <f>SmtRes!AO730</f>
        <v>1</v>
      </c>
      <c r="K320">
        <f>SmtRes!AH730</f>
        <v>11.33</v>
      </c>
      <c r="L320">
        <f>SmtRes!DB730</f>
        <v>1798.2080000000001</v>
      </c>
      <c r="M320">
        <f>ROUND(ROUND(L320*Source!I329, 6)*1, 2)</f>
        <v>1798.21</v>
      </c>
      <c r="N320">
        <f>SmtRes!AD730</f>
        <v>80.099999999999994</v>
      </c>
      <c r="O320">
        <f>ROUND(ROUND(L320*Source!I329, 6)*SmtRes!DA730, 2)</f>
        <v>12713.33</v>
      </c>
      <c r="P320">
        <f>SmtRes!AG730</f>
        <v>0</v>
      </c>
      <c r="Q320">
        <f>SmtRes!DC730</f>
        <v>0</v>
      </c>
      <c r="R320">
        <f>ROUND(ROUND(Q320*Source!I329, 6)*1, 2)</f>
        <v>0</v>
      </c>
      <c r="S320">
        <f>SmtRes!AC730</f>
        <v>0</v>
      </c>
      <c r="T320">
        <f>ROUND(ROUND(Q320*Source!I329, 6)*SmtRes!AK730, 2)</f>
        <v>0</v>
      </c>
      <c r="U320">
        <f>SmtRes!X730</f>
        <v>-106203497</v>
      </c>
      <c r="V320">
        <v>2063342421</v>
      </c>
      <c r="W320">
        <v>200263951</v>
      </c>
    </row>
    <row r="321" spans="1:23" x14ac:dyDescent="0.2">
      <c r="A321">
        <f>Source!A329</f>
        <v>17</v>
      </c>
      <c r="C321">
        <v>1</v>
      </c>
      <c r="D321">
        <v>0</v>
      </c>
      <c r="E321">
        <f>SmtRes!AV729</f>
        <v>1</v>
      </c>
      <c r="F321" t="str">
        <f>SmtRes!I729</f>
        <v>2-500-20-82</v>
      </c>
      <c r="G321" t="str">
        <f>SmtRes!K729</f>
        <v>Инженер теплотехник, категории II</v>
      </c>
      <c r="H321" t="str">
        <f>SmtRes!O729</f>
        <v>чел.-ч.</v>
      </c>
      <c r="I321">
        <f>SmtRes!Y729*Source!I329</f>
        <v>370.32800000000003</v>
      </c>
      <c r="J321">
        <f>SmtRes!AO729</f>
        <v>1</v>
      </c>
      <c r="K321">
        <f>SmtRes!AH729</f>
        <v>12.58</v>
      </c>
      <c r="L321">
        <f>SmtRes!DB729</f>
        <v>4658.7280000000001</v>
      </c>
      <c r="M321">
        <f>ROUND(ROUND(L321*Source!I329, 6)*1, 2)</f>
        <v>4658.7299999999996</v>
      </c>
      <c r="N321">
        <f>SmtRes!AD729</f>
        <v>88.94</v>
      </c>
      <c r="O321">
        <f>ROUND(ROUND(L321*Source!I329, 6)*SmtRes!DA729, 2)</f>
        <v>32937.21</v>
      </c>
      <c r="P321">
        <f>SmtRes!AG729</f>
        <v>0</v>
      </c>
      <c r="Q321">
        <f>SmtRes!DC729</f>
        <v>0</v>
      </c>
      <c r="R321">
        <f>ROUND(ROUND(Q321*Source!I329, 6)*1, 2)</f>
        <v>0</v>
      </c>
      <c r="S321">
        <f>SmtRes!AC729</f>
        <v>0</v>
      </c>
      <c r="T321">
        <f>ROUND(ROUND(Q321*Source!I329, 6)*SmtRes!AK729, 2)</f>
        <v>0</v>
      </c>
      <c r="U321">
        <f>SmtRes!X729</f>
        <v>1393351621</v>
      </c>
      <c r="V321">
        <v>19912646</v>
      </c>
      <c r="W321">
        <v>-964602124</v>
      </c>
    </row>
    <row r="322" spans="1:23" x14ac:dyDescent="0.2">
      <c r="A322">
        <v>999</v>
      </c>
    </row>
  </sheetData>
  <phoneticPr fontId="2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tabSelected="1" workbookViewId="0">
      <selection activeCell="H11" sqref="H11"/>
    </sheetView>
  </sheetViews>
  <sheetFormatPr defaultRowHeight="12.75" x14ac:dyDescent="0.2"/>
  <cols>
    <col min="1" max="1" width="12.7109375" customWidth="1"/>
    <col min="2" max="2" width="40.7109375" customWidth="1"/>
    <col min="3" max="6" width="12.7109375" customWidth="1"/>
    <col min="15" max="15" width="103.7109375" hidden="1" customWidth="1"/>
    <col min="16" max="18" width="0" hidden="1" customWidth="1"/>
  </cols>
  <sheetData>
    <row r="1" spans="1:17" x14ac:dyDescent="0.2">
      <c r="D1" s="91" t="s">
        <v>833</v>
      </c>
      <c r="E1" s="91"/>
      <c r="F1" s="91"/>
    </row>
    <row r="2" spans="1:17" x14ac:dyDescent="0.2">
      <c r="D2" s="91"/>
      <c r="E2" s="91"/>
      <c r="F2" s="91"/>
    </row>
    <row r="5" spans="1:17" ht="16.5" x14ac:dyDescent="0.2">
      <c r="A5" s="82" t="s">
        <v>308</v>
      </c>
      <c r="B5" s="83"/>
      <c r="C5" s="83"/>
      <c r="D5" s="83"/>
      <c r="E5" s="83"/>
      <c r="F5" s="83"/>
    </row>
    <row r="6" spans="1:17" ht="33" x14ac:dyDescent="0.2">
      <c r="A6" s="82" t="str">
        <f>CONCATENATE("Объект: ",IF(Source!G360&lt;&gt;"Новый объект", Source!G360, ""))</f>
        <v>Объект: Капитальный ремонт  котла  ДКВР- 10-13 заводской № 8466  в котельной по адресу: ул.Лесная,1, г.Алушта, Республика Крым</v>
      </c>
      <c r="B6" s="83"/>
      <c r="C6" s="83"/>
      <c r="D6" s="83"/>
      <c r="E6" s="83"/>
      <c r="F6" s="83"/>
      <c r="O6" s="48" t="s">
        <v>309</v>
      </c>
    </row>
    <row r="7" spans="1:17" x14ac:dyDescent="0.2">
      <c r="A7" s="88" t="s">
        <v>310</v>
      </c>
      <c r="B7" s="88" t="s">
        <v>311</v>
      </c>
      <c r="C7" s="88" t="s">
        <v>270</v>
      </c>
      <c r="D7" s="88" t="s">
        <v>312</v>
      </c>
      <c r="E7" s="84" t="s">
        <v>313</v>
      </c>
      <c r="F7" s="85"/>
    </row>
    <row r="8" spans="1:17" x14ac:dyDescent="0.2">
      <c r="A8" s="89"/>
      <c r="B8" s="89"/>
      <c r="C8" s="89"/>
      <c r="D8" s="89"/>
      <c r="E8" s="86"/>
      <c r="F8" s="87"/>
    </row>
    <row r="9" spans="1:17" ht="14.25" x14ac:dyDescent="0.2">
      <c r="A9" s="90"/>
      <c r="B9" s="90"/>
      <c r="C9" s="90"/>
      <c r="D9" s="90"/>
      <c r="E9" s="49" t="s">
        <v>314</v>
      </c>
      <c r="F9" s="49" t="s">
        <v>315</v>
      </c>
    </row>
    <row r="10" spans="1:17" ht="14.25" x14ac:dyDescent="0.2">
      <c r="A10" s="49">
        <v>1</v>
      </c>
      <c r="B10" s="49">
        <v>2</v>
      </c>
      <c r="C10" s="49">
        <v>3</v>
      </c>
      <c r="D10" s="49">
        <v>4</v>
      </c>
      <c r="E10" s="49">
        <v>5</v>
      </c>
      <c r="F10" s="49">
        <v>6</v>
      </c>
    </row>
    <row r="11" spans="1:17" ht="33" x14ac:dyDescent="0.2">
      <c r="A11" s="82" t="str">
        <f>CONCATENATE("Локальная смета: ",IF(Source!G22&lt;&gt;"Новая локальная смета", Source!G22, ""))</f>
        <v>Локальная смета: Капитальный ремонт котла ДКВР -10-13, заводской №8466  в котельной по адресу: ул. Лесная,1 г. Алушта , Республика Крым</v>
      </c>
      <c r="B11" s="83"/>
      <c r="C11" s="83"/>
      <c r="D11" s="83"/>
      <c r="E11" s="83"/>
      <c r="F11" s="83"/>
      <c r="O11" s="48" t="s">
        <v>316</v>
      </c>
    </row>
    <row r="12" spans="1:17" ht="16.5" x14ac:dyDescent="0.2">
      <c r="A12" s="82" t="str">
        <f>CONCATENATE("Раздел: ",IF(Source!G28&lt;&gt;"Новый раздел", Source!G28, ""))</f>
        <v>Раздел: Демонтаж обмуровки</v>
      </c>
      <c r="B12" s="83"/>
      <c r="C12" s="83"/>
      <c r="D12" s="83"/>
      <c r="E12" s="83"/>
      <c r="F12" s="83"/>
    </row>
    <row r="13" spans="1:17" ht="14.25" x14ac:dyDescent="0.2">
      <c r="A13" s="78" t="s">
        <v>317</v>
      </c>
      <c r="B13" s="79"/>
      <c r="C13" s="79"/>
      <c r="D13" s="79"/>
      <c r="E13" s="79"/>
      <c r="F13" s="79"/>
    </row>
    <row r="14" spans="1:17" ht="14.25" x14ac:dyDescent="0.2">
      <c r="A14" s="50" t="s">
        <v>815</v>
      </c>
      <c r="B14" s="45" t="s">
        <v>816</v>
      </c>
      <c r="C14" s="45" t="s">
        <v>817</v>
      </c>
      <c r="D14" s="46">
        <f>ROUND(SUMIF(RV_DATA!W8:'RV_DATA'!W63, 1673237602, RV_DATA!I8:'RV_DATA'!I63), 6)</f>
        <v>577.55799999999999</v>
      </c>
      <c r="E14" s="51">
        <f>ROUND(RV_DATA!N11, 6)</f>
        <v>50.62</v>
      </c>
      <c r="F14" s="51">
        <f>ROUND(SUMIF(RV_DATA!W8:'RV_DATA'!W63, 1673237602, RV_DATA!O8:'RV_DATA'!O63), 6)</f>
        <v>29237.200000000001</v>
      </c>
      <c r="Q14">
        <v>1</v>
      </c>
    </row>
    <row r="15" spans="1:17" ht="14.25" x14ac:dyDescent="0.2">
      <c r="A15" s="50" t="s">
        <v>830</v>
      </c>
      <c r="B15" s="45" t="s">
        <v>831</v>
      </c>
      <c r="C15" s="45" t="s">
        <v>817</v>
      </c>
      <c r="D15" s="46">
        <f>ROUND(SUMIF(RV_DATA!W8:'RV_DATA'!W63, -589380440, RV_DATA!I8:'RV_DATA'!I63), 6)</f>
        <v>4.6006400000000003</v>
      </c>
      <c r="E15" s="51">
        <f>ROUND(RV_DATA!N20, 6)</f>
        <v>53.8</v>
      </c>
      <c r="F15" s="51">
        <f>ROUND(SUMIF(RV_DATA!W8:'RV_DATA'!W63, -589380440, RV_DATA!O8:'RV_DATA'!O63), 6)</f>
        <v>247.53</v>
      </c>
      <c r="Q15">
        <v>1</v>
      </c>
    </row>
    <row r="16" spans="1:17" ht="14.25" x14ac:dyDescent="0.2">
      <c r="A16" s="50" t="s">
        <v>68</v>
      </c>
      <c r="B16" s="45" t="s">
        <v>69</v>
      </c>
      <c r="C16" s="45" t="s">
        <v>817</v>
      </c>
      <c r="D16" s="46">
        <f>ROUND(SUMIF(RV_DATA!W8:'RV_DATA'!W63, -836429235, RV_DATA!I8:'RV_DATA'!I63), 6)</f>
        <v>601.46579999999994</v>
      </c>
      <c r="E16" s="51">
        <f>ROUND(RV_DATA!N41, 6)</f>
        <v>59.39</v>
      </c>
      <c r="F16" s="51">
        <f>ROUND(SUMIF(RV_DATA!W8:'RV_DATA'!W63, -836429235, RV_DATA!O8:'RV_DATA'!O63), 6)</f>
        <v>35719.86</v>
      </c>
      <c r="Q16">
        <v>1</v>
      </c>
    </row>
    <row r="17" spans="1:17" ht="14.25" x14ac:dyDescent="0.2">
      <c r="A17" s="50" t="s">
        <v>124</v>
      </c>
      <c r="B17" s="45" t="s">
        <v>125</v>
      </c>
      <c r="C17" s="45" t="s">
        <v>817</v>
      </c>
      <c r="D17" s="46">
        <f>ROUND(SUMIF(RV_DATA!W8:'RV_DATA'!W63, -1085282044, RV_DATA!I8:'RV_DATA'!I63), 6)</f>
        <v>250.5</v>
      </c>
      <c r="E17" s="51">
        <f>ROUND(RV_DATA!N63, 6)</f>
        <v>60.73</v>
      </c>
      <c r="F17" s="51">
        <f>ROUND(SUMIF(RV_DATA!W8:'RV_DATA'!W63, -1085282044, RV_DATA!O8:'RV_DATA'!O63), 6)</f>
        <v>15213.19</v>
      </c>
      <c r="Q17">
        <v>1</v>
      </c>
    </row>
    <row r="18" spans="1:17" ht="14.25" x14ac:dyDescent="0.2">
      <c r="A18" s="50" t="s">
        <v>73</v>
      </c>
      <c r="B18" s="45" t="s">
        <v>74</v>
      </c>
      <c r="C18" s="45" t="s">
        <v>817</v>
      </c>
      <c r="D18" s="46">
        <f>ROUND(SUMIF(RV_DATA!W8:'RV_DATA'!W63, -672364426, RV_DATA!I8:'RV_DATA'!I63), 6)</f>
        <v>90.396000000000001</v>
      </c>
      <c r="E18" s="51">
        <f>ROUND(RV_DATA!N49, 6)</f>
        <v>65.33</v>
      </c>
      <c r="F18" s="51">
        <f>ROUND(SUMIF(RV_DATA!W8:'RV_DATA'!W63, -672364426, RV_DATA!O8:'RV_DATA'!O63), 6)</f>
        <v>5905.28</v>
      </c>
      <c r="Q18">
        <v>1</v>
      </c>
    </row>
    <row r="19" spans="1:17" ht="14.25" x14ac:dyDescent="0.2">
      <c r="A19" s="50" t="s">
        <v>11</v>
      </c>
      <c r="B19" s="45" t="s">
        <v>12</v>
      </c>
      <c r="C19" s="45" t="s">
        <v>817</v>
      </c>
      <c r="D19" s="46">
        <f>ROUND(SUMIF(RV_DATA!W8:'RV_DATA'!W63, 1732609508, RV_DATA!I8:'RV_DATA'!I63), 6)</f>
        <v>189.75</v>
      </c>
      <c r="E19" s="51">
        <f>ROUND(RV_DATA!N32, 6)</f>
        <v>69.069999999999993</v>
      </c>
      <c r="F19" s="51">
        <f>ROUND(SUMIF(RV_DATA!W8:'RV_DATA'!W63, 1732609508, RV_DATA!O8:'RV_DATA'!O63), 6)</f>
        <v>13106.77</v>
      </c>
      <c r="Q19">
        <v>1</v>
      </c>
    </row>
    <row r="20" spans="1:17" ht="15" x14ac:dyDescent="0.25">
      <c r="A20" s="80" t="s">
        <v>318</v>
      </c>
      <c r="B20" s="80"/>
      <c r="C20" s="80"/>
      <c r="D20" s="80"/>
      <c r="E20" s="81">
        <f>SUMIF(Q14:Q19, 1, F14:F19)</f>
        <v>99429.83</v>
      </c>
      <c r="F20" s="80"/>
    </row>
    <row r="21" spans="1:17" ht="14.25" x14ac:dyDescent="0.2">
      <c r="A21" s="78" t="s">
        <v>319</v>
      </c>
      <c r="B21" s="79"/>
      <c r="C21" s="79"/>
      <c r="D21" s="79"/>
      <c r="E21" s="79"/>
      <c r="F21" s="79"/>
    </row>
    <row r="22" spans="1:17" ht="28.5" x14ac:dyDescent="0.2">
      <c r="A22" s="50" t="s">
        <v>75</v>
      </c>
      <c r="B22" s="45" t="s">
        <v>77</v>
      </c>
      <c r="C22" s="45" t="s">
        <v>823</v>
      </c>
      <c r="D22" s="46">
        <f>ROUND(SUMIF(RV_DATA!W8:'RV_DATA'!W63, -662479913, RV_DATA!I8:'RV_DATA'!I63), 6)</f>
        <v>5.8799999999999998E-2</v>
      </c>
      <c r="E22" s="51">
        <f>ROUND(RV_DATA!N56, 6)</f>
        <v>861.13</v>
      </c>
      <c r="F22" s="51">
        <f>ROUND(SUMIF(RV_DATA!W8:'RV_DATA'!W63, -662479913, RV_DATA!O8:'RV_DATA'!O63), 6)</f>
        <v>50.66</v>
      </c>
      <c r="Q22">
        <v>2</v>
      </c>
    </row>
    <row r="23" spans="1:17" ht="28.5" x14ac:dyDescent="0.2">
      <c r="A23" s="50" t="s">
        <v>70</v>
      </c>
      <c r="B23" s="45" t="s">
        <v>72</v>
      </c>
      <c r="C23" s="45" t="s">
        <v>823</v>
      </c>
      <c r="D23" s="46">
        <f>ROUND(SUMIF(RV_DATA!W8:'RV_DATA'!W63, 1427555303, RV_DATA!I8:'RV_DATA'!I63), 6)</f>
        <v>30.80067</v>
      </c>
      <c r="E23" s="51">
        <f>ROUND(RV_DATA!N40, 6)</f>
        <v>797.28</v>
      </c>
      <c r="F23" s="51">
        <f>ROUND(SUMIF(RV_DATA!W8:'RV_DATA'!W63, 1427555303, RV_DATA!O8:'RV_DATA'!O63), 6)</f>
        <v>24556.81</v>
      </c>
      <c r="Q23">
        <v>2</v>
      </c>
    </row>
    <row r="24" spans="1:17" ht="28.5" x14ac:dyDescent="0.2">
      <c r="A24" s="50" t="s">
        <v>13</v>
      </c>
      <c r="B24" s="45" t="s">
        <v>15</v>
      </c>
      <c r="C24" s="45" t="s">
        <v>823</v>
      </c>
      <c r="D24" s="46">
        <f>ROUND(SUMIF(RV_DATA!W8:'RV_DATA'!W63, 1767853546, RV_DATA!I8:'RV_DATA'!I63), 6)</f>
        <v>3.5625</v>
      </c>
      <c r="E24" s="51">
        <f>ROUND(RV_DATA!N31, 6)</f>
        <v>800.25</v>
      </c>
      <c r="F24" s="51">
        <f>ROUND(SUMIF(RV_DATA!W8:'RV_DATA'!W63, 1767853546, RV_DATA!O8:'RV_DATA'!O63), 6)</f>
        <v>2850.89</v>
      </c>
      <c r="Q24">
        <v>2</v>
      </c>
    </row>
    <row r="25" spans="1:17" ht="28.5" x14ac:dyDescent="0.2">
      <c r="A25" s="50" t="s">
        <v>78</v>
      </c>
      <c r="B25" s="45" t="s">
        <v>80</v>
      </c>
      <c r="C25" s="45" t="s">
        <v>823</v>
      </c>
      <c r="D25" s="46">
        <f>ROUND(SUMIF(RV_DATA!W8:'RV_DATA'!W63, 1613081159, RV_DATA!I8:'RV_DATA'!I63), 6)</f>
        <v>4.5780000000000003</v>
      </c>
      <c r="E25" s="51">
        <f>ROUND(RV_DATA!N54, 6)</f>
        <v>685.08</v>
      </c>
      <c r="F25" s="51">
        <f>ROUND(SUMIF(RV_DATA!W8:'RV_DATA'!W63, 1613081159, RV_DATA!O8:'RV_DATA'!O63), 6)</f>
        <v>3136.34</v>
      </c>
      <c r="Q25">
        <v>2</v>
      </c>
    </row>
    <row r="26" spans="1:17" ht="28.5" x14ac:dyDescent="0.2">
      <c r="A26" s="50" t="s">
        <v>81</v>
      </c>
      <c r="B26" s="45" t="s">
        <v>83</v>
      </c>
      <c r="C26" s="45" t="s">
        <v>823</v>
      </c>
      <c r="D26" s="46">
        <f>ROUND(SUMIF(RV_DATA!W8:'RV_DATA'!W63, -1718524254, RV_DATA!I8:'RV_DATA'!I63), 6)</f>
        <v>0.80640000000000001</v>
      </c>
      <c r="E26" s="51">
        <f>ROUND(RV_DATA!N53, 6)</f>
        <v>5.87</v>
      </c>
      <c r="F26" s="51">
        <f>ROUND(SUMIF(RV_DATA!W8:'RV_DATA'!W63, -1718524254, RV_DATA!O8:'RV_DATA'!O63), 6)</f>
        <v>4.75</v>
      </c>
      <c r="Q26">
        <v>2</v>
      </c>
    </row>
    <row r="27" spans="1:17" ht="28.5" x14ac:dyDescent="0.2">
      <c r="A27" s="50" t="s">
        <v>820</v>
      </c>
      <c r="B27" s="45" t="s">
        <v>822</v>
      </c>
      <c r="C27" s="45" t="s">
        <v>823</v>
      </c>
      <c r="D27" s="46">
        <f>ROUND(SUMIF(RV_DATA!W8:'RV_DATA'!W63, -1143233612, RV_DATA!I8:'RV_DATA'!I63), 6)</f>
        <v>5.109</v>
      </c>
      <c r="E27" s="51">
        <f>ROUND(RV_DATA!N10, 6)</f>
        <v>467.75</v>
      </c>
      <c r="F27" s="51">
        <f>ROUND(SUMIF(RV_DATA!W8:'RV_DATA'!W63, -1143233612, RV_DATA!O8:'RV_DATA'!O63), 6)</f>
        <v>2389.39</v>
      </c>
      <c r="Q27">
        <v>2</v>
      </c>
    </row>
    <row r="28" spans="1:17" ht="28.5" x14ac:dyDescent="0.2">
      <c r="A28" s="50" t="s">
        <v>16</v>
      </c>
      <c r="B28" s="45" t="s">
        <v>18</v>
      </c>
      <c r="C28" s="45" t="s">
        <v>823</v>
      </c>
      <c r="D28" s="46">
        <f>ROUND(SUMIF(RV_DATA!W8:'RV_DATA'!W63, -718075602, RV_DATA!I8:'RV_DATA'!I63), 6)</f>
        <v>42.649979999999999</v>
      </c>
      <c r="E28" s="51">
        <f>ROUND(RV_DATA!N30, 6)</f>
        <v>49.42</v>
      </c>
      <c r="F28" s="51">
        <f>ROUND(SUMIF(RV_DATA!W8:'RV_DATA'!W63, -718075602, RV_DATA!O8:'RV_DATA'!O63), 6)</f>
        <v>2107.6999999999998</v>
      </c>
      <c r="Q28">
        <v>2</v>
      </c>
    </row>
    <row r="29" spans="1:17" ht="28.5" x14ac:dyDescent="0.2">
      <c r="A29" s="50" t="s">
        <v>832</v>
      </c>
      <c r="B29" s="45" t="s">
        <v>1</v>
      </c>
      <c r="C29" s="45" t="s">
        <v>823</v>
      </c>
      <c r="D29" s="46">
        <f>ROUND(SUMIF(RV_DATA!W8:'RV_DATA'!W63, 1168062172, RV_DATA!I8:'RV_DATA'!I63), 6)</f>
        <v>1.8239999999999999E-2</v>
      </c>
      <c r="E29" s="51">
        <f>ROUND(RV_DATA!N19, 6)</f>
        <v>662.67</v>
      </c>
      <c r="F29" s="51">
        <f>ROUND(SUMIF(RV_DATA!W8:'RV_DATA'!W63, 1168062172, RV_DATA!O8:'RV_DATA'!O63), 6)</f>
        <v>12.08</v>
      </c>
      <c r="Q29">
        <v>2</v>
      </c>
    </row>
    <row r="30" spans="1:17" ht="28.5" x14ac:dyDescent="0.2">
      <c r="A30" s="50" t="s">
        <v>126</v>
      </c>
      <c r="B30" s="45" t="s">
        <v>128</v>
      </c>
      <c r="C30" s="45" t="s">
        <v>823</v>
      </c>
      <c r="D30" s="46">
        <f>ROUND(SUMIF(RV_DATA!W8:'RV_DATA'!W63, 484193515, RV_DATA!I8:'RV_DATA'!I63), 6)</f>
        <v>11.654999999999999</v>
      </c>
      <c r="E30" s="51">
        <f>ROUND(RV_DATA!N61, 6)</f>
        <v>2110.25</v>
      </c>
      <c r="F30" s="51">
        <f>ROUND(SUMIF(RV_DATA!W8:'RV_DATA'!W63, 484193515, RV_DATA!O8:'RV_DATA'!O63), 6)</f>
        <v>24595.01</v>
      </c>
      <c r="Q30">
        <v>2</v>
      </c>
    </row>
    <row r="31" spans="1:17" ht="28.5" x14ac:dyDescent="0.2">
      <c r="A31" s="50" t="s">
        <v>84</v>
      </c>
      <c r="B31" s="45" t="s">
        <v>86</v>
      </c>
      <c r="C31" s="45" t="s">
        <v>823</v>
      </c>
      <c r="D31" s="46">
        <f>ROUND(SUMIF(RV_DATA!W8:'RV_DATA'!W63, 832510903, RV_DATA!I8:'RV_DATA'!I63), 6)</f>
        <v>0.15959999999999999</v>
      </c>
      <c r="E31" s="51">
        <f>ROUND(RV_DATA!N52, 6)</f>
        <v>613.61</v>
      </c>
      <c r="F31" s="51">
        <f>ROUND(SUMIF(RV_DATA!W8:'RV_DATA'!W63, 832510903, RV_DATA!O8:'RV_DATA'!O63), 6)</f>
        <v>97.93</v>
      </c>
      <c r="Q31">
        <v>2</v>
      </c>
    </row>
    <row r="32" spans="1:17" ht="28.5" x14ac:dyDescent="0.2">
      <c r="A32" s="50" t="s">
        <v>2</v>
      </c>
      <c r="B32" s="45" t="s">
        <v>4</v>
      </c>
      <c r="C32" s="45" t="s">
        <v>823</v>
      </c>
      <c r="D32" s="46">
        <f>ROUND(SUMIF(RV_DATA!W8:'RV_DATA'!W63, 570270890, RV_DATA!I8:'RV_DATA'!I63), 6)</f>
        <v>3.6479999999999999E-2</v>
      </c>
      <c r="E32" s="51">
        <f>ROUND(RV_DATA!N18, 6)</f>
        <v>724.53</v>
      </c>
      <c r="F32" s="51">
        <f>ROUND(SUMIF(RV_DATA!W8:'RV_DATA'!W63, 570270890, RV_DATA!O8:'RV_DATA'!O63), 6)</f>
        <v>26.44</v>
      </c>
      <c r="Q32">
        <v>2</v>
      </c>
    </row>
    <row r="33" spans="1:17" ht="28.5" x14ac:dyDescent="0.2">
      <c r="A33" s="50" t="s">
        <v>19</v>
      </c>
      <c r="B33" s="45" t="s">
        <v>21</v>
      </c>
      <c r="C33" s="45" t="s">
        <v>823</v>
      </c>
      <c r="D33" s="46">
        <f>ROUND(SUMIF(RV_DATA!W8:'RV_DATA'!W63, 1802518161, RV_DATA!I8:'RV_DATA'!I63), 6)</f>
        <v>0.92486999999999997</v>
      </c>
      <c r="E33" s="51">
        <f>ROUND(RV_DATA!N29, 6)</f>
        <v>903.97</v>
      </c>
      <c r="F33" s="51">
        <f>ROUND(SUMIF(RV_DATA!W8:'RV_DATA'!W63, 1802518161, RV_DATA!O8:'RV_DATA'!O63), 6)</f>
        <v>835.99</v>
      </c>
      <c r="Q33">
        <v>2</v>
      </c>
    </row>
    <row r="34" spans="1:17" ht="28.5" x14ac:dyDescent="0.2">
      <c r="A34" s="50" t="s">
        <v>22</v>
      </c>
      <c r="B34" s="45" t="s">
        <v>24</v>
      </c>
      <c r="C34" s="45" t="s">
        <v>823</v>
      </c>
      <c r="D34" s="46">
        <f>ROUND(SUMIF(RV_DATA!W8:'RV_DATA'!W63, -530770072, RV_DATA!I8:'RV_DATA'!I63), 6)</f>
        <v>0.92486999999999997</v>
      </c>
      <c r="E34" s="51">
        <f>ROUND(RV_DATA!N28, 6)</f>
        <v>84.84</v>
      </c>
      <c r="F34" s="51">
        <f>ROUND(SUMIF(RV_DATA!W8:'RV_DATA'!W63, -530770072, RV_DATA!O8:'RV_DATA'!O63), 6)</f>
        <v>78.459999999999994</v>
      </c>
      <c r="Q34">
        <v>2</v>
      </c>
    </row>
    <row r="35" spans="1:17" ht="28.5" x14ac:dyDescent="0.2">
      <c r="A35" s="50" t="s">
        <v>25</v>
      </c>
      <c r="B35" s="45" t="s">
        <v>27</v>
      </c>
      <c r="C35" s="45" t="s">
        <v>823</v>
      </c>
      <c r="D35" s="46">
        <f>ROUND(SUMIF(RV_DATA!W8:'RV_DATA'!W63, 793844703, RV_DATA!I8:'RV_DATA'!I63), 6)</f>
        <v>10.16292</v>
      </c>
      <c r="E35" s="51">
        <f>ROUND(RV_DATA!N27, 6)</f>
        <v>53.17</v>
      </c>
      <c r="F35" s="51">
        <f>ROUND(SUMIF(RV_DATA!W8:'RV_DATA'!W63, 793844703, RV_DATA!O8:'RV_DATA'!O63), 6)</f>
        <v>540.28</v>
      </c>
      <c r="Q35">
        <v>2</v>
      </c>
    </row>
    <row r="36" spans="1:17" ht="28.5" x14ac:dyDescent="0.2">
      <c r="A36" s="50" t="s">
        <v>87</v>
      </c>
      <c r="B36" s="45" t="s">
        <v>89</v>
      </c>
      <c r="C36" s="45" t="s">
        <v>823</v>
      </c>
      <c r="D36" s="46">
        <f>ROUND(SUMIF(RV_DATA!W8:'RV_DATA'!W63, -1828925710, RV_DATA!I8:'RV_DATA'!I63), 6)</f>
        <v>1.4112</v>
      </c>
      <c r="E36" s="51">
        <f>ROUND(RV_DATA!N51, 6)</f>
        <v>8.48</v>
      </c>
      <c r="F36" s="51">
        <f>ROUND(SUMIF(RV_DATA!W8:'RV_DATA'!W63, -1828925710, RV_DATA!O8:'RV_DATA'!O63), 6)</f>
        <v>12</v>
      </c>
      <c r="Q36">
        <v>2</v>
      </c>
    </row>
    <row r="37" spans="1:17" ht="42.75" x14ac:dyDescent="0.2">
      <c r="A37" s="50" t="s">
        <v>90</v>
      </c>
      <c r="B37" s="45" t="s">
        <v>92</v>
      </c>
      <c r="C37" s="45" t="s">
        <v>823</v>
      </c>
      <c r="D37" s="46">
        <f>ROUND(SUMIF(RV_DATA!W8:'RV_DATA'!W63, 334307622, RV_DATA!I8:'RV_DATA'!I63), 6)</f>
        <v>8.0808</v>
      </c>
      <c r="E37" s="51">
        <f>ROUND(RV_DATA!N50, 6)</f>
        <v>98.41</v>
      </c>
      <c r="F37" s="51">
        <f>ROUND(SUMIF(RV_DATA!W8:'RV_DATA'!W63, 334307622, RV_DATA!O8:'RV_DATA'!O63), 6)</f>
        <v>795.26</v>
      </c>
      <c r="Q37">
        <v>2</v>
      </c>
    </row>
    <row r="38" spans="1:17" ht="28.5" x14ac:dyDescent="0.2">
      <c r="A38" s="50" t="s">
        <v>28</v>
      </c>
      <c r="B38" s="45" t="s">
        <v>30</v>
      </c>
      <c r="C38" s="45" t="s">
        <v>823</v>
      </c>
      <c r="D38" s="46">
        <f>ROUND(SUMIF(RV_DATA!W8:'RV_DATA'!W63, 803811684, RV_DATA!I8:'RV_DATA'!I63), 6)</f>
        <v>156.9051</v>
      </c>
      <c r="E38" s="51">
        <f>ROUND(RV_DATA!N26, 6)</f>
        <v>61.37</v>
      </c>
      <c r="F38" s="51">
        <f>ROUND(SUMIF(RV_DATA!W8:'RV_DATA'!W63, 803811684, RV_DATA!O8:'RV_DATA'!O63), 6)</f>
        <v>9628.9699999999993</v>
      </c>
      <c r="Q38">
        <v>2</v>
      </c>
    </row>
    <row r="39" spans="1:17" ht="57" x14ac:dyDescent="0.2">
      <c r="A39" s="50" t="s">
        <v>824</v>
      </c>
      <c r="B39" s="45" t="s">
        <v>826</v>
      </c>
      <c r="C39" s="45" t="s">
        <v>823</v>
      </c>
      <c r="D39" s="46">
        <f>ROUND(SUMIF(RV_DATA!W8:'RV_DATA'!W63, 934879539, RV_DATA!I8:'RV_DATA'!I63), 6)</f>
        <v>112.94799999999999</v>
      </c>
      <c r="E39" s="51">
        <f>ROUND(RV_DATA!N9, 6)</f>
        <v>1106.24</v>
      </c>
      <c r="F39" s="51">
        <f>ROUND(SUMIF(RV_DATA!W8:'RV_DATA'!W63, 934879539, RV_DATA!O8:'RV_DATA'!O63), 6)</f>
        <v>124948.09</v>
      </c>
      <c r="Q39">
        <v>2</v>
      </c>
    </row>
    <row r="40" spans="1:17" ht="57" x14ac:dyDescent="0.2">
      <c r="A40" s="50" t="s">
        <v>31</v>
      </c>
      <c r="B40" s="45" t="s">
        <v>33</v>
      </c>
      <c r="C40" s="45" t="s">
        <v>823</v>
      </c>
      <c r="D40" s="46">
        <f>ROUND(SUMIF(RV_DATA!W8:'RV_DATA'!W63, 1571607482, RV_DATA!I8:'RV_DATA'!I63), 6)</f>
        <v>209.23500000000001</v>
      </c>
      <c r="E40" s="51">
        <f>ROUND(RV_DATA!N25, 6)</f>
        <v>231.61</v>
      </c>
      <c r="F40" s="51">
        <f>ROUND(SUMIF(RV_DATA!W8:'RV_DATA'!W63, 1571607482, RV_DATA!O8:'RV_DATA'!O63), 6)</f>
        <v>48461.51</v>
      </c>
      <c r="Q40">
        <v>2</v>
      </c>
    </row>
    <row r="41" spans="1:17" ht="42.75" x14ac:dyDescent="0.2">
      <c r="A41" s="50" t="s">
        <v>827</v>
      </c>
      <c r="B41" s="45" t="s">
        <v>829</v>
      </c>
      <c r="C41" s="45" t="s">
        <v>823</v>
      </c>
      <c r="D41" s="46">
        <f>ROUND(SUMIF(RV_DATA!W8:'RV_DATA'!W63, -1151523731, RV_DATA!I8:'RV_DATA'!I63), 6)</f>
        <v>303.68799999999999</v>
      </c>
      <c r="E41" s="51">
        <f>ROUND(RV_DATA!N8, 6)</f>
        <v>10.82</v>
      </c>
      <c r="F41" s="51">
        <f>ROUND(SUMIF(RV_DATA!W8:'RV_DATA'!W63, -1151523731, RV_DATA!O8:'RV_DATA'!O63), 6)</f>
        <v>3284.07</v>
      </c>
      <c r="Q41">
        <v>2</v>
      </c>
    </row>
    <row r="42" spans="1:17" ht="28.5" x14ac:dyDescent="0.2">
      <c r="A42" s="50" t="s">
        <v>34</v>
      </c>
      <c r="B42" s="45" t="s">
        <v>36</v>
      </c>
      <c r="C42" s="45" t="s">
        <v>823</v>
      </c>
      <c r="D42" s="46">
        <f>ROUND(SUMIF(RV_DATA!W8:'RV_DATA'!W63, -919023176, RV_DATA!I8:'RV_DATA'!I63), 6)</f>
        <v>4.8313199999999998</v>
      </c>
      <c r="E42" s="51">
        <f>ROUND(RV_DATA!N24, 6)</f>
        <v>130.72</v>
      </c>
      <c r="F42" s="51">
        <f>ROUND(SUMIF(RV_DATA!W8:'RV_DATA'!W63, -919023176, RV_DATA!O8:'RV_DATA'!O63), 6)</f>
        <v>631.57000000000005</v>
      </c>
      <c r="Q42">
        <v>2</v>
      </c>
    </row>
    <row r="43" spans="1:17" ht="15" x14ac:dyDescent="0.25">
      <c r="A43" s="80" t="s">
        <v>320</v>
      </c>
      <c r="B43" s="80"/>
      <c r="C43" s="80"/>
      <c r="D43" s="80"/>
      <c r="E43" s="81">
        <f>SUMIF(Q22:Q42, 2, F22:F42)</f>
        <v>249044.2</v>
      </c>
      <c r="F43" s="80"/>
    </row>
    <row r="44" spans="1:17" ht="16.5" x14ac:dyDescent="0.2">
      <c r="A44" s="82" t="str">
        <f>CONCATENATE("Раздел: ",IF(Source!G82&lt;&gt;"Новый раздел", Source!G82, ""))</f>
        <v>Раздел: Монтажные работы</v>
      </c>
      <c r="B44" s="83"/>
      <c r="C44" s="83"/>
      <c r="D44" s="83"/>
      <c r="E44" s="83"/>
      <c r="F44" s="83"/>
    </row>
    <row r="45" spans="1:17" ht="14.25" x14ac:dyDescent="0.2">
      <c r="A45" s="78" t="s">
        <v>317</v>
      </c>
      <c r="B45" s="79"/>
      <c r="C45" s="79"/>
      <c r="D45" s="79"/>
      <c r="E45" s="79"/>
      <c r="F45" s="79"/>
    </row>
    <row r="46" spans="1:17" ht="14.25" x14ac:dyDescent="0.2">
      <c r="A46" s="50" t="s">
        <v>68</v>
      </c>
      <c r="B46" s="45" t="s">
        <v>69</v>
      </c>
      <c r="C46" s="45" t="s">
        <v>817</v>
      </c>
      <c r="D46" s="46">
        <f>ROUND(SUMIF(RV_DATA!W65:'RV_DATA'!W160, -836429235, RV_DATA!I65:'RV_DATA'!I160), 6)</f>
        <v>1187.394</v>
      </c>
      <c r="E46" s="51">
        <f>ROUND(RV_DATA!N78, 6)</f>
        <v>59.39</v>
      </c>
      <c r="F46" s="51">
        <f>ROUND(SUMIF(RV_DATA!W65:'RV_DATA'!W160, -836429235, RV_DATA!O65:'RV_DATA'!O160), 6)</f>
        <v>70516.97</v>
      </c>
      <c r="Q46">
        <v>1</v>
      </c>
    </row>
    <row r="47" spans="1:17" ht="14.25" x14ac:dyDescent="0.2">
      <c r="A47" s="50" t="s">
        <v>124</v>
      </c>
      <c r="B47" s="45" t="s">
        <v>125</v>
      </c>
      <c r="C47" s="45" t="s">
        <v>817</v>
      </c>
      <c r="D47" s="46">
        <f>ROUND(SUMIF(RV_DATA!W65:'RV_DATA'!W160, -1085282044, RV_DATA!I65:'RV_DATA'!I160), 6)</f>
        <v>835</v>
      </c>
      <c r="E47" s="51">
        <f>ROUND(RV_DATA!N139, 6)</f>
        <v>60.73</v>
      </c>
      <c r="F47" s="51">
        <f>ROUND(SUMIF(RV_DATA!W65:'RV_DATA'!W160, -1085282044, RV_DATA!O65:'RV_DATA'!O160), 6)</f>
        <v>50710.64</v>
      </c>
      <c r="Q47">
        <v>1</v>
      </c>
    </row>
    <row r="48" spans="1:17" ht="14.25" x14ac:dyDescent="0.2">
      <c r="A48" s="50" t="s">
        <v>135</v>
      </c>
      <c r="B48" s="45" t="s">
        <v>136</v>
      </c>
      <c r="C48" s="45" t="s">
        <v>817</v>
      </c>
      <c r="D48" s="46">
        <f>ROUND(SUMIF(RV_DATA!W65:'RV_DATA'!W160, -2139970972, RV_DATA!I65:'RV_DATA'!I160), 6)</f>
        <v>509.6</v>
      </c>
      <c r="E48" s="51">
        <f>ROUND(RV_DATA!N151, 6)</f>
        <v>62.57</v>
      </c>
      <c r="F48" s="51">
        <f>ROUND(SUMIF(RV_DATA!W65:'RV_DATA'!W160, -2139970972, RV_DATA!O65:'RV_DATA'!O160), 6)</f>
        <v>31885.42</v>
      </c>
      <c r="Q48">
        <v>1</v>
      </c>
    </row>
    <row r="49" spans="1:17" ht="14.25" x14ac:dyDescent="0.2">
      <c r="A49" s="50" t="s">
        <v>73</v>
      </c>
      <c r="B49" s="45" t="s">
        <v>74</v>
      </c>
      <c r="C49" s="45" t="s">
        <v>817</v>
      </c>
      <c r="D49" s="46">
        <f>ROUND(SUMIF(RV_DATA!W65:'RV_DATA'!W160, -672364426, RV_DATA!I65:'RV_DATA'!I160), 6)</f>
        <v>180.792</v>
      </c>
      <c r="E49" s="51">
        <f>ROUND(RV_DATA!N108, 6)</f>
        <v>65.33</v>
      </c>
      <c r="F49" s="51">
        <f>ROUND(SUMIF(RV_DATA!W65:'RV_DATA'!W160, -672364426, RV_DATA!O65:'RV_DATA'!O160), 6)</f>
        <v>11810.56</v>
      </c>
      <c r="Q49">
        <v>1</v>
      </c>
    </row>
    <row r="50" spans="1:17" ht="14.25" x14ac:dyDescent="0.2">
      <c r="A50" s="50" t="s">
        <v>11</v>
      </c>
      <c r="B50" s="45" t="s">
        <v>12</v>
      </c>
      <c r="C50" s="45" t="s">
        <v>817</v>
      </c>
      <c r="D50" s="46">
        <f>ROUND(SUMIF(RV_DATA!W65:'RV_DATA'!W160, 1732609508, RV_DATA!I65:'RV_DATA'!I160), 6)</f>
        <v>379.5</v>
      </c>
      <c r="E50" s="51">
        <f>ROUND(RV_DATA!N97, 6)</f>
        <v>69.069999999999993</v>
      </c>
      <c r="F50" s="51">
        <f>ROUND(SUMIF(RV_DATA!W65:'RV_DATA'!W160, 1732609508, RV_DATA!O65:'RV_DATA'!O160), 6)</f>
        <v>26213.55</v>
      </c>
      <c r="Q50">
        <v>1</v>
      </c>
    </row>
    <row r="51" spans="1:17" ht="15" x14ac:dyDescent="0.25">
      <c r="A51" s="80" t="s">
        <v>318</v>
      </c>
      <c r="B51" s="80"/>
      <c r="C51" s="80"/>
      <c r="D51" s="80"/>
      <c r="E51" s="81">
        <f>SUMIF(Q46:Q50, 1, F46:F50)</f>
        <v>191137.13999999998</v>
      </c>
      <c r="F51" s="80"/>
    </row>
    <row r="52" spans="1:17" ht="14.25" x14ac:dyDescent="0.2">
      <c r="A52" s="78" t="s">
        <v>319</v>
      </c>
      <c r="B52" s="79"/>
      <c r="C52" s="79"/>
      <c r="D52" s="79"/>
      <c r="E52" s="79"/>
      <c r="F52" s="79"/>
    </row>
    <row r="53" spans="1:17" ht="28.5" x14ac:dyDescent="0.2">
      <c r="A53" s="50" t="s">
        <v>75</v>
      </c>
      <c r="B53" s="45" t="s">
        <v>77</v>
      </c>
      <c r="C53" s="45" t="s">
        <v>823</v>
      </c>
      <c r="D53" s="46">
        <f>ROUND(SUMIF(RV_DATA!W65:'RV_DATA'!W160, -662479913, RV_DATA!I65:'RV_DATA'!I160), 6)</f>
        <v>8.4000000000000005E-2</v>
      </c>
      <c r="E53" s="51">
        <f>ROUND(RV_DATA!N127, 6)</f>
        <v>861.13</v>
      </c>
      <c r="F53" s="51">
        <f>ROUND(SUMIF(RV_DATA!W65:'RV_DATA'!W160, -662479913, RV_DATA!O65:'RV_DATA'!O160), 6)</f>
        <v>72.37</v>
      </c>
      <c r="Q53">
        <v>2</v>
      </c>
    </row>
    <row r="54" spans="1:17" ht="28.5" x14ac:dyDescent="0.2">
      <c r="A54" s="50" t="s">
        <v>70</v>
      </c>
      <c r="B54" s="45" t="s">
        <v>72</v>
      </c>
      <c r="C54" s="45" t="s">
        <v>823</v>
      </c>
      <c r="D54" s="46">
        <f>ROUND(SUMIF(RV_DATA!W65:'RV_DATA'!W160, 1427555303, RV_DATA!I65:'RV_DATA'!I160), 6)</f>
        <v>87.773740000000004</v>
      </c>
      <c r="E54" s="51">
        <f>ROUND(RV_DATA!N77, 6)</f>
        <v>797.28</v>
      </c>
      <c r="F54" s="51">
        <f>ROUND(SUMIF(RV_DATA!W65:'RV_DATA'!W160, 1427555303, RV_DATA!O65:'RV_DATA'!O160), 6)</f>
        <v>69980.41</v>
      </c>
      <c r="Q54">
        <v>2</v>
      </c>
    </row>
    <row r="55" spans="1:17" ht="28.5" x14ac:dyDescent="0.2">
      <c r="A55" s="50" t="s">
        <v>13</v>
      </c>
      <c r="B55" s="45" t="s">
        <v>15</v>
      </c>
      <c r="C55" s="45" t="s">
        <v>823</v>
      </c>
      <c r="D55" s="46">
        <f>ROUND(SUMIF(RV_DATA!W65:'RV_DATA'!W160, 1767853546, RV_DATA!I65:'RV_DATA'!I160), 6)</f>
        <v>7.125</v>
      </c>
      <c r="E55" s="51">
        <f>ROUND(RV_DATA!N96, 6)</f>
        <v>800.25</v>
      </c>
      <c r="F55" s="51">
        <f>ROUND(SUMIF(RV_DATA!W65:'RV_DATA'!W160, 1767853546, RV_DATA!O65:'RV_DATA'!O160), 6)</f>
        <v>5701.78</v>
      </c>
      <c r="Q55">
        <v>2</v>
      </c>
    </row>
    <row r="56" spans="1:17" ht="28.5" x14ac:dyDescent="0.2">
      <c r="A56" s="50" t="s">
        <v>78</v>
      </c>
      <c r="B56" s="45" t="s">
        <v>80</v>
      </c>
      <c r="C56" s="45" t="s">
        <v>823</v>
      </c>
      <c r="D56" s="46">
        <f>ROUND(SUMIF(RV_DATA!W65:'RV_DATA'!W160, 1613081159, RV_DATA!I65:'RV_DATA'!I160), 6)</f>
        <v>6.54</v>
      </c>
      <c r="E56" s="51">
        <f>ROUND(RV_DATA!N125, 6)</f>
        <v>685.08</v>
      </c>
      <c r="F56" s="51">
        <f>ROUND(SUMIF(RV_DATA!W65:'RV_DATA'!W160, 1613081159, RV_DATA!O65:'RV_DATA'!O160), 6)</f>
        <v>4480.49</v>
      </c>
      <c r="Q56">
        <v>2</v>
      </c>
    </row>
    <row r="57" spans="1:17" ht="28.5" x14ac:dyDescent="0.2">
      <c r="A57" s="50" t="s">
        <v>81</v>
      </c>
      <c r="B57" s="45" t="s">
        <v>83</v>
      </c>
      <c r="C57" s="45" t="s">
        <v>823</v>
      </c>
      <c r="D57" s="46">
        <f>ROUND(SUMIF(RV_DATA!W65:'RV_DATA'!W160, -1718524254, RV_DATA!I65:'RV_DATA'!I160), 6)</f>
        <v>1.1519999999999999</v>
      </c>
      <c r="E57" s="51">
        <f>ROUND(RV_DATA!N124, 6)</f>
        <v>5.87</v>
      </c>
      <c r="F57" s="51">
        <f>ROUND(SUMIF(RV_DATA!W65:'RV_DATA'!W160, -1718524254, RV_DATA!O65:'RV_DATA'!O160), 6)</f>
        <v>6.79</v>
      </c>
      <c r="Q57">
        <v>2</v>
      </c>
    </row>
    <row r="58" spans="1:17" ht="28.5" x14ac:dyDescent="0.2">
      <c r="A58" s="50" t="s">
        <v>16</v>
      </c>
      <c r="B58" s="45" t="s">
        <v>18</v>
      </c>
      <c r="C58" s="45" t="s">
        <v>823</v>
      </c>
      <c r="D58" s="46">
        <f>ROUND(SUMIF(RV_DATA!W65:'RV_DATA'!W160, -718075602, RV_DATA!I65:'RV_DATA'!I160), 6)</f>
        <v>85.999960000000002</v>
      </c>
      <c r="E58" s="51">
        <f>ROUND(RV_DATA!N76, 6)</f>
        <v>49.42</v>
      </c>
      <c r="F58" s="51">
        <f>ROUND(SUMIF(RV_DATA!W65:'RV_DATA'!W160, -718075602, RV_DATA!O65:'RV_DATA'!O160), 6)</f>
        <v>4249.96</v>
      </c>
      <c r="Q58">
        <v>2</v>
      </c>
    </row>
    <row r="59" spans="1:17" ht="28.5" x14ac:dyDescent="0.2">
      <c r="A59" s="50" t="s">
        <v>137</v>
      </c>
      <c r="B59" s="45" t="s">
        <v>139</v>
      </c>
      <c r="C59" s="45" t="s">
        <v>823</v>
      </c>
      <c r="D59" s="46">
        <f>ROUND(SUMIF(RV_DATA!W65:'RV_DATA'!W160, -1730624514, RV_DATA!I65:'RV_DATA'!I160), 6)</f>
        <v>9.4</v>
      </c>
      <c r="E59" s="51">
        <f>ROUND(RV_DATA!N148, 6)</f>
        <v>949.57</v>
      </c>
      <c r="F59" s="51">
        <f>ROUND(SUMIF(RV_DATA!W65:'RV_DATA'!W160, -1730624514, RV_DATA!O65:'RV_DATA'!O160), 6)</f>
        <v>8925.9500000000007</v>
      </c>
      <c r="Q59">
        <v>2</v>
      </c>
    </row>
    <row r="60" spans="1:17" ht="28.5" x14ac:dyDescent="0.2">
      <c r="A60" s="50" t="s">
        <v>126</v>
      </c>
      <c r="B60" s="45" t="s">
        <v>128</v>
      </c>
      <c r="C60" s="45" t="s">
        <v>823</v>
      </c>
      <c r="D60" s="46">
        <f>ROUND(SUMIF(RV_DATA!W65:'RV_DATA'!W160, 484193515, RV_DATA!I65:'RV_DATA'!I160), 6)</f>
        <v>38.85</v>
      </c>
      <c r="E60" s="51">
        <f>ROUND(RV_DATA!N137, 6)</f>
        <v>2110.25</v>
      </c>
      <c r="F60" s="51">
        <f>ROUND(SUMIF(RV_DATA!W65:'RV_DATA'!W160, 484193515, RV_DATA!O65:'RV_DATA'!O160), 6)</f>
        <v>81983.37</v>
      </c>
      <c r="Q60">
        <v>2</v>
      </c>
    </row>
    <row r="61" spans="1:17" ht="28.5" x14ac:dyDescent="0.2">
      <c r="A61" s="50" t="s">
        <v>84</v>
      </c>
      <c r="B61" s="45" t="s">
        <v>86</v>
      </c>
      <c r="C61" s="45" t="s">
        <v>823</v>
      </c>
      <c r="D61" s="46">
        <f>ROUND(SUMIF(RV_DATA!W65:'RV_DATA'!W160, 832510903, RV_DATA!I65:'RV_DATA'!I160), 6)</f>
        <v>0.22800000000000001</v>
      </c>
      <c r="E61" s="51">
        <f>ROUND(RV_DATA!N123, 6)</f>
        <v>613.61</v>
      </c>
      <c r="F61" s="51">
        <f>ROUND(SUMIF(RV_DATA!W65:'RV_DATA'!W160, 832510903, RV_DATA!O65:'RV_DATA'!O160), 6)</f>
        <v>139.9</v>
      </c>
      <c r="Q61">
        <v>2</v>
      </c>
    </row>
    <row r="62" spans="1:17" ht="28.5" x14ac:dyDescent="0.2">
      <c r="A62" s="50" t="s">
        <v>19</v>
      </c>
      <c r="B62" s="45" t="s">
        <v>21</v>
      </c>
      <c r="C62" s="45" t="s">
        <v>823</v>
      </c>
      <c r="D62" s="46">
        <f>ROUND(SUMIF(RV_DATA!W65:'RV_DATA'!W160, 1802518161, RV_DATA!I65:'RV_DATA'!I160), 6)</f>
        <v>2.4497399999999998</v>
      </c>
      <c r="E62" s="51">
        <f>ROUND(RV_DATA!N75, 6)</f>
        <v>903.97</v>
      </c>
      <c r="F62" s="51">
        <f>ROUND(SUMIF(RV_DATA!W65:'RV_DATA'!W160, 1802518161, RV_DATA!O65:'RV_DATA'!O160), 6)</f>
        <v>2214.3200000000002</v>
      </c>
      <c r="Q62">
        <v>2</v>
      </c>
    </row>
    <row r="63" spans="1:17" ht="28.5" x14ac:dyDescent="0.2">
      <c r="A63" s="50" t="s">
        <v>22</v>
      </c>
      <c r="B63" s="45" t="s">
        <v>24</v>
      </c>
      <c r="C63" s="45" t="s">
        <v>823</v>
      </c>
      <c r="D63" s="46">
        <f>ROUND(SUMIF(RV_DATA!W65:'RV_DATA'!W160, -530770072, RV_DATA!I65:'RV_DATA'!I160), 6)</f>
        <v>2.4497399999999998</v>
      </c>
      <c r="E63" s="51">
        <f>ROUND(RV_DATA!N74, 6)</f>
        <v>84.84</v>
      </c>
      <c r="F63" s="51">
        <f>ROUND(SUMIF(RV_DATA!W65:'RV_DATA'!W160, -530770072, RV_DATA!O65:'RV_DATA'!O160), 6)</f>
        <v>207.84</v>
      </c>
      <c r="Q63">
        <v>2</v>
      </c>
    </row>
    <row r="64" spans="1:17" ht="28.5" x14ac:dyDescent="0.2">
      <c r="A64" s="50" t="s">
        <v>25</v>
      </c>
      <c r="B64" s="45" t="s">
        <v>27</v>
      </c>
      <c r="C64" s="45" t="s">
        <v>823</v>
      </c>
      <c r="D64" s="46">
        <f>ROUND(SUMIF(RV_DATA!W65:'RV_DATA'!W160, 793844703, RV_DATA!I65:'RV_DATA'!I160), 6)</f>
        <v>20.325839999999999</v>
      </c>
      <c r="E64" s="51">
        <f>ROUND(RV_DATA!N73, 6)</f>
        <v>53.17</v>
      </c>
      <c r="F64" s="51">
        <f>ROUND(SUMIF(RV_DATA!W65:'RV_DATA'!W160, 793844703, RV_DATA!O65:'RV_DATA'!O160), 6)</f>
        <v>1080.57</v>
      </c>
      <c r="Q64">
        <v>2</v>
      </c>
    </row>
    <row r="65" spans="1:17" ht="28.5" x14ac:dyDescent="0.2">
      <c r="A65" s="50" t="s">
        <v>87</v>
      </c>
      <c r="B65" s="45" t="s">
        <v>89</v>
      </c>
      <c r="C65" s="45" t="s">
        <v>823</v>
      </c>
      <c r="D65" s="46">
        <f>ROUND(SUMIF(RV_DATA!W65:'RV_DATA'!W160, -1828925710, RV_DATA!I65:'RV_DATA'!I160), 6)</f>
        <v>2.016</v>
      </c>
      <c r="E65" s="51">
        <f>ROUND(RV_DATA!N122, 6)</f>
        <v>8.48</v>
      </c>
      <c r="F65" s="51">
        <f>ROUND(SUMIF(RV_DATA!W65:'RV_DATA'!W160, -1828925710, RV_DATA!O65:'RV_DATA'!O160), 6)</f>
        <v>17.14</v>
      </c>
      <c r="Q65">
        <v>2</v>
      </c>
    </row>
    <row r="66" spans="1:17" ht="42.75" x14ac:dyDescent="0.2">
      <c r="A66" s="50" t="s">
        <v>90</v>
      </c>
      <c r="B66" s="45" t="s">
        <v>92</v>
      </c>
      <c r="C66" s="45" t="s">
        <v>823</v>
      </c>
      <c r="D66" s="46">
        <f>ROUND(SUMIF(RV_DATA!W65:'RV_DATA'!W160, 334307622, RV_DATA!I65:'RV_DATA'!I160), 6)</f>
        <v>11.544</v>
      </c>
      <c r="E66" s="51">
        <f>ROUND(RV_DATA!N121, 6)</f>
        <v>98.41</v>
      </c>
      <c r="F66" s="51">
        <f>ROUND(SUMIF(RV_DATA!W65:'RV_DATA'!W160, 334307622, RV_DATA!O65:'RV_DATA'!O160), 6)</f>
        <v>1136.0899999999999</v>
      </c>
      <c r="Q66">
        <v>2</v>
      </c>
    </row>
    <row r="67" spans="1:17" ht="28.5" x14ac:dyDescent="0.2">
      <c r="A67" s="50" t="s">
        <v>28</v>
      </c>
      <c r="B67" s="45" t="s">
        <v>30</v>
      </c>
      <c r="C67" s="45" t="s">
        <v>823</v>
      </c>
      <c r="D67" s="46">
        <f>ROUND(SUMIF(RV_DATA!W65:'RV_DATA'!W160, 803811684, RV_DATA!I65:'RV_DATA'!I160), 6)</f>
        <v>405.03019999999998</v>
      </c>
      <c r="E67" s="51">
        <f>ROUND(RV_DATA!N72, 6)</f>
        <v>61.37</v>
      </c>
      <c r="F67" s="51">
        <f>ROUND(SUMIF(RV_DATA!W65:'RV_DATA'!W160, 803811684, RV_DATA!O65:'RV_DATA'!O160), 6)</f>
        <v>24855.88</v>
      </c>
      <c r="Q67">
        <v>2</v>
      </c>
    </row>
    <row r="68" spans="1:17" ht="57" x14ac:dyDescent="0.2">
      <c r="A68" s="50" t="s">
        <v>31</v>
      </c>
      <c r="B68" s="45" t="s">
        <v>33</v>
      </c>
      <c r="C68" s="45" t="s">
        <v>823</v>
      </c>
      <c r="D68" s="46">
        <f>ROUND(SUMIF(RV_DATA!W65:'RV_DATA'!W160, 1571607482, RV_DATA!I65:'RV_DATA'!I160), 6)</f>
        <v>418.47</v>
      </c>
      <c r="E68" s="51">
        <f>ROUND(RV_DATA!N71, 6)</f>
        <v>231.61</v>
      </c>
      <c r="F68" s="51">
        <f>ROUND(SUMIF(RV_DATA!W65:'RV_DATA'!W160, 1571607482, RV_DATA!O65:'RV_DATA'!O160), 6)</f>
        <v>96923.02</v>
      </c>
      <c r="Q68">
        <v>2</v>
      </c>
    </row>
    <row r="69" spans="1:17" ht="28.5" x14ac:dyDescent="0.2">
      <c r="A69" s="50" t="s">
        <v>34</v>
      </c>
      <c r="B69" s="45" t="s">
        <v>36</v>
      </c>
      <c r="C69" s="45" t="s">
        <v>823</v>
      </c>
      <c r="D69" s="46">
        <f>ROUND(SUMIF(RV_DATA!W65:'RV_DATA'!W160, -919023176, RV_DATA!I65:'RV_DATA'!I160), 6)</f>
        <v>9.6626399999999997</v>
      </c>
      <c r="E69" s="51">
        <f>ROUND(RV_DATA!N70, 6)</f>
        <v>130.72</v>
      </c>
      <c r="F69" s="51">
        <f>ROUND(SUMIF(RV_DATA!W65:'RV_DATA'!W160, -919023176, RV_DATA!O65:'RV_DATA'!O160), 6)</f>
        <v>1263.1099999999999</v>
      </c>
      <c r="Q69">
        <v>2</v>
      </c>
    </row>
    <row r="70" spans="1:17" ht="15" x14ac:dyDescent="0.25">
      <c r="A70" s="80" t="s">
        <v>320</v>
      </c>
      <c r="B70" s="80"/>
      <c r="C70" s="80"/>
      <c r="D70" s="80"/>
      <c r="E70" s="81">
        <f>SUMIF(Q53:Q69, 2, F53:F69)</f>
        <v>303238.99</v>
      </c>
      <c r="F70" s="80"/>
    </row>
    <row r="71" spans="1:17" ht="14.25" x14ac:dyDescent="0.2">
      <c r="A71" s="78" t="s">
        <v>321</v>
      </c>
      <c r="B71" s="79"/>
      <c r="C71" s="79"/>
      <c r="D71" s="79"/>
      <c r="E71" s="79"/>
      <c r="F71" s="79"/>
    </row>
    <row r="72" spans="1:17" ht="28.5" x14ac:dyDescent="0.2">
      <c r="A72" s="50" t="s">
        <v>37</v>
      </c>
      <c r="B72" s="45" t="s">
        <v>39</v>
      </c>
      <c r="C72" s="45" t="s">
        <v>40</v>
      </c>
      <c r="D72" s="46">
        <f>ROUND(SUMIF(RV_DATA!W65:'RV_DATA'!W160, 1472555162, RV_DATA!I65:'RV_DATA'!I160), 6)</f>
        <v>0.33</v>
      </c>
      <c r="E72" s="51">
        <f>ROUND(RV_DATA!N88, 6)</f>
        <v>195.63</v>
      </c>
      <c r="F72" s="51">
        <f>ROUND(SUMIF(RV_DATA!W65:'RV_DATA'!W160, 1472555162, RV_DATA!O65:'RV_DATA'!O160), 6)</f>
        <v>64.58</v>
      </c>
      <c r="Q72">
        <v>3</v>
      </c>
    </row>
    <row r="73" spans="1:17" ht="42.75" x14ac:dyDescent="0.2">
      <c r="A73" s="50" t="s">
        <v>41</v>
      </c>
      <c r="B73" s="45" t="s">
        <v>43</v>
      </c>
      <c r="C73" s="45" t="s">
        <v>476</v>
      </c>
      <c r="D73" s="46">
        <f>ROUND(SUMIF(RV_DATA!W65:'RV_DATA'!W160, 519378522, RV_DATA!I65:'RV_DATA'!I160), 6)</f>
        <v>6.0000000000000001E-3</v>
      </c>
      <c r="E73" s="51">
        <f>ROUND(RV_DATA!N87, 6)</f>
        <v>12575.76</v>
      </c>
      <c r="F73" s="51">
        <f>ROUND(SUMIF(RV_DATA!W65:'RV_DATA'!W160, 519378522, RV_DATA!O65:'RV_DATA'!O160), 6)</f>
        <v>75.510000000000005</v>
      </c>
      <c r="Q73">
        <v>3</v>
      </c>
    </row>
    <row r="74" spans="1:17" ht="28.5" x14ac:dyDescent="0.2">
      <c r="A74" s="50" t="s">
        <v>44</v>
      </c>
      <c r="B74" s="45" t="s">
        <v>46</v>
      </c>
      <c r="C74" s="45" t="s">
        <v>444</v>
      </c>
      <c r="D74" s="46">
        <f>ROUND(SUMIF(RV_DATA!W65:'RV_DATA'!W160, 740543675, RV_DATA!I65:'RV_DATA'!I160), 6)</f>
        <v>9.2363599999999995</v>
      </c>
      <c r="E74" s="51">
        <f>ROUND(RV_DATA!N86, 6)</f>
        <v>165.51</v>
      </c>
      <c r="F74" s="51">
        <f>ROUND(SUMIF(RV_DATA!W65:'RV_DATA'!W160, 740543675, RV_DATA!O65:'RV_DATA'!O160), 6)</f>
        <v>1528.76</v>
      </c>
      <c r="Q74">
        <v>3</v>
      </c>
    </row>
    <row r="75" spans="1:17" ht="28.5" x14ac:dyDescent="0.2">
      <c r="A75" s="50" t="s">
        <v>47</v>
      </c>
      <c r="B75" s="45" t="s">
        <v>49</v>
      </c>
      <c r="C75" s="45" t="s">
        <v>444</v>
      </c>
      <c r="D75" s="46">
        <f>ROUND(SUMIF(RV_DATA!W65:'RV_DATA'!W160, 1065130301, RV_DATA!I65:'RV_DATA'!I160), 6)</f>
        <v>163.029</v>
      </c>
      <c r="E75" s="51">
        <f>ROUND(RV_DATA!N69, 6)</f>
        <v>62.15</v>
      </c>
      <c r="F75" s="51">
        <f>ROUND(SUMIF(RV_DATA!W65:'RV_DATA'!W160, 1065130301, RV_DATA!O65:'RV_DATA'!O160), 6)</f>
        <v>10131.44</v>
      </c>
      <c r="Q75">
        <v>3</v>
      </c>
    </row>
    <row r="76" spans="1:17" ht="28.5" x14ac:dyDescent="0.2">
      <c r="A76" s="50" t="s">
        <v>50</v>
      </c>
      <c r="B76" s="45" t="s">
        <v>52</v>
      </c>
      <c r="C76" s="45" t="s">
        <v>40</v>
      </c>
      <c r="D76" s="46">
        <f>ROUND(SUMIF(RV_DATA!W65:'RV_DATA'!W160, -491550134, RV_DATA!I65:'RV_DATA'!I160), 6)</f>
        <v>76.027000000000001</v>
      </c>
      <c r="E76" s="51">
        <f>ROUND(RV_DATA!N68, 6)</f>
        <v>31.6</v>
      </c>
      <c r="F76" s="51">
        <f>ROUND(SUMIF(RV_DATA!W65:'RV_DATA'!W160, -491550134, RV_DATA!O65:'RV_DATA'!O160), 6)</f>
        <v>2402.63</v>
      </c>
      <c r="Q76">
        <v>3</v>
      </c>
    </row>
    <row r="77" spans="1:17" ht="28.5" x14ac:dyDescent="0.2">
      <c r="A77" s="50" t="s">
        <v>53</v>
      </c>
      <c r="B77" s="45" t="s">
        <v>55</v>
      </c>
      <c r="C77" s="45" t="s">
        <v>40</v>
      </c>
      <c r="D77" s="46">
        <f>ROUND(SUMIF(RV_DATA!W65:'RV_DATA'!W160, 505845218, RV_DATA!I65:'RV_DATA'!I160), 6)</f>
        <v>0.03</v>
      </c>
      <c r="E77" s="51">
        <f>ROUND(RV_DATA!N83, 6)</f>
        <v>71.41</v>
      </c>
      <c r="F77" s="51">
        <f>ROUND(SUMIF(RV_DATA!W65:'RV_DATA'!W160, 505845218, RV_DATA!O65:'RV_DATA'!O160), 6)</f>
        <v>2.12</v>
      </c>
      <c r="Q77">
        <v>3</v>
      </c>
    </row>
    <row r="78" spans="1:17" ht="28.5" x14ac:dyDescent="0.2">
      <c r="A78" s="50" t="s">
        <v>129</v>
      </c>
      <c r="B78" s="45" t="s">
        <v>131</v>
      </c>
      <c r="C78" s="45" t="s">
        <v>444</v>
      </c>
      <c r="D78" s="46">
        <f>ROUND(SUMIF(RV_DATA!W65:'RV_DATA'!W160, -2099806410, RV_DATA!I65:'RV_DATA'!I160), 6)</f>
        <v>10</v>
      </c>
      <c r="E78" s="51">
        <f>ROUND(RV_DATA!N131, 6)</f>
        <v>22.27</v>
      </c>
      <c r="F78" s="51">
        <f>ROUND(SUMIF(RV_DATA!W65:'RV_DATA'!W160, -2099806410, RV_DATA!O65:'RV_DATA'!O160), 6)</f>
        <v>222.71</v>
      </c>
      <c r="Q78">
        <v>3</v>
      </c>
    </row>
    <row r="79" spans="1:17" ht="28.5" x14ac:dyDescent="0.2">
      <c r="A79" s="50" t="s">
        <v>140</v>
      </c>
      <c r="B79" s="45" t="s">
        <v>142</v>
      </c>
      <c r="C79" s="45" t="s">
        <v>444</v>
      </c>
      <c r="D79" s="46">
        <f>ROUND(SUMIF(RV_DATA!W65:'RV_DATA'!W160, 1115815502, RV_DATA!I65:'RV_DATA'!I160), 6)</f>
        <v>32.69</v>
      </c>
      <c r="E79" s="51">
        <f>ROUND(RV_DATA!N143, 6)</f>
        <v>75.44</v>
      </c>
      <c r="F79" s="51">
        <f>ROUND(SUMIF(RV_DATA!W65:'RV_DATA'!W160, 1115815502, RV_DATA!O65:'RV_DATA'!O160), 6)</f>
        <v>2466.02</v>
      </c>
      <c r="Q79">
        <v>3</v>
      </c>
    </row>
    <row r="80" spans="1:17" ht="28.5" x14ac:dyDescent="0.2">
      <c r="A80" s="50" t="s">
        <v>143</v>
      </c>
      <c r="B80" s="45" t="s">
        <v>145</v>
      </c>
      <c r="C80" s="45" t="s">
        <v>146</v>
      </c>
      <c r="D80" s="46">
        <f>ROUND(SUMIF(RV_DATA!W65:'RV_DATA'!W160, 1809970067, RV_DATA!I65:'RV_DATA'!I160), 6)</f>
        <v>345</v>
      </c>
      <c r="E80" s="51">
        <f>ROUND(RV_DATA!N155, 6)</f>
        <v>3.61</v>
      </c>
      <c r="F80" s="51">
        <f>ROUND(SUMIF(RV_DATA!W65:'RV_DATA'!W160, 1809970067, RV_DATA!O65:'RV_DATA'!O160), 6)</f>
        <v>1243.97</v>
      </c>
      <c r="Q80">
        <v>3</v>
      </c>
    </row>
    <row r="81" spans="1:17" ht="28.5" x14ac:dyDescent="0.2">
      <c r="A81" s="50" t="s">
        <v>147</v>
      </c>
      <c r="B81" s="45" t="s">
        <v>149</v>
      </c>
      <c r="C81" s="45" t="s">
        <v>476</v>
      </c>
      <c r="D81" s="46">
        <f>ROUND(SUMIF(RV_DATA!W65:'RV_DATA'!W160, 1163350127, RV_DATA!I65:'RV_DATA'!I160), 6)</f>
        <v>8.0000000000000002E-3</v>
      </c>
      <c r="E81" s="51">
        <f>ROUND(RV_DATA!N154, 6)</f>
        <v>13619.72</v>
      </c>
      <c r="F81" s="51">
        <f>ROUND(SUMIF(RV_DATA!W65:'RV_DATA'!W160, 1163350127, RV_DATA!O65:'RV_DATA'!O160), 6)</f>
        <v>108.95</v>
      </c>
      <c r="Q81">
        <v>3</v>
      </c>
    </row>
    <row r="82" spans="1:17" ht="28.5" x14ac:dyDescent="0.2">
      <c r="A82" s="50" t="s">
        <v>93</v>
      </c>
      <c r="B82" s="45" t="s">
        <v>95</v>
      </c>
      <c r="C82" s="45" t="s">
        <v>476</v>
      </c>
      <c r="D82" s="46">
        <f>ROUND(SUMIF(RV_DATA!W65:'RV_DATA'!W160, -1579691710, RV_DATA!I65:'RV_DATA'!I160), 6)</f>
        <v>4.7999999999999996E-3</v>
      </c>
      <c r="E82" s="51">
        <f>ROUND(RV_DATA!N118, 6)</f>
        <v>84070.080000000002</v>
      </c>
      <c r="F82" s="51">
        <f>ROUND(SUMIF(RV_DATA!W65:'RV_DATA'!W160, -1579691710, RV_DATA!O65:'RV_DATA'!O160), 6)</f>
        <v>403.5</v>
      </c>
      <c r="Q82">
        <v>3</v>
      </c>
    </row>
    <row r="83" spans="1:17" ht="28.5" x14ac:dyDescent="0.2">
      <c r="A83" s="50" t="s">
        <v>56</v>
      </c>
      <c r="B83" s="45" t="s">
        <v>58</v>
      </c>
      <c r="C83" s="45" t="s">
        <v>476</v>
      </c>
      <c r="D83" s="46">
        <f>ROUND(SUMIF(RV_DATA!W65:'RV_DATA'!W160, 879903946, RV_DATA!I65:'RV_DATA'!I160), 6)</f>
        <v>0.13054099999999999</v>
      </c>
      <c r="E83" s="51">
        <f>ROUND(RV_DATA!N67, 6)</f>
        <v>90669.07</v>
      </c>
      <c r="F83" s="51">
        <f>ROUND(SUMIF(RV_DATA!W65:'RV_DATA'!W160, 879903946, RV_DATA!O65:'RV_DATA'!O160), 6)</f>
        <v>11836.07</v>
      </c>
      <c r="Q83">
        <v>3</v>
      </c>
    </row>
    <row r="84" spans="1:17" ht="28.5" x14ac:dyDescent="0.2">
      <c r="A84" s="50" t="s">
        <v>132</v>
      </c>
      <c r="B84" s="45" t="s">
        <v>134</v>
      </c>
      <c r="C84" s="45" t="s">
        <v>476</v>
      </c>
      <c r="D84" s="46">
        <f>ROUND(SUMIF(RV_DATA!W65:'RV_DATA'!W160, -2050113891, RV_DATA!I65:'RV_DATA'!I160), 6)</f>
        <v>6.5000000000000002E-2</v>
      </c>
      <c r="E84" s="51">
        <f>ROUND(RV_DATA!N130, 6)</f>
        <v>93643.92</v>
      </c>
      <c r="F84" s="51">
        <f>ROUND(SUMIF(RV_DATA!W65:'RV_DATA'!W160, -2050113891, RV_DATA!O65:'RV_DATA'!O160), 6)</f>
        <v>6086.92</v>
      </c>
      <c r="Q84">
        <v>3</v>
      </c>
    </row>
    <row r="85" spans="1:17" ht="28.5" x14ac:dyDescent="0.2">
      <c r="A85" s="50" t="s">
        <v>96</v>
      </c>
      <c r="B85" s="45" t="s">
        <v>98</v>
      </c>
      <c r="C85" s="45" t="s">
        <v>476</v>
      </c>
      <c r="D85" s="46">
        <f>ROUND(SUMIF(RV_DATA!W65:'RV_DATA'!W160, 1886899282, RV_DATA!I65:'RV_DATA'!I160), 6)</f>
        <v>1.2E-5</v>
      </c>
      <c r="E85" s="51">
        <f>ROUND(RV_DATA!N117, 6)</f>
        <v>54236.94</v>
      </c>
      <c r="F85" s="51">
        <f>ROUND(SUMIF(RV_DATA!W65:'RV_DATA'!W160, 1886899282, RV_DATA!O65:'RV_DATA'!O160), 6)</f>
        <v>0.68</v>
      </c>
      <c r="Q85">
        <v>3</v>
      </c>
    </row>
    <row r="86" spans="1:17" ht="28.5" x14ac:dyDescent="0.2">
      <c r="A86" s="50" t="s">
        <v>99</v>
      </c>
      <c r="B86" s="45" t="s">
        <v>101</v>
      </c>
      <c r="C86" s="45" t="s">
        <v>476</v>
      </c>
      <c r="D86" s="46">
        <f>ROUND(SUMIF(RV_DATA!W65:'RV_DATA'!W160, -942309260, RV_DATA!I65:'RV_DATA'!I160), 6)</f>
        <v>1.2E-4</v>
      </c>
      <c r="E86" s="51">
        <f>ROUND(RV_DATA!N116, 6)</f>
        <v>217251.84</v>
      </c>
      <c r="F86" s="51">
        <f>ROUND(SUMIF(RV_DATA!W65:'RV_DATA'!W160, -942309260, RV_DATA!O65:'RV_DATA'!O160), 6)</f>
        <v>26.05</v>
      </c>
      <c r="Q86">
        <v>3</v>
      </c>
    </row>
    <row r="87" spans="1:17" ht="42.75" x14ac:dyDescent="0.2">
      <c r="A87" s="50" t="s">
        <v>59</v>
      </c>
      <c r="B87" s="45" t="s">
        <v>61</v>
      </c>
      <c r="C87" s="45" t="s">
        <v>476</v>
      </c>
      <c r="D87" s="46">
        <f>ROUND(SUMIF(RV_DATA!W65:'RV_DATA'!W160, -1701486001, RV_DATA!I65:'RV_DATA'!I160), 6)</f>
        <v>0.1215</v>
      </c>
      <c r="E87" s="51">
        <f>ROUND(RV_DATA!N66, 6)</f>
        <v>71943.12</v>
      </c>
      <c r="F87" s="51">
        <f>ROUND(SUMIF(RV_DATA!W65:'RV_DATA'!W160, -1701486001, RV_DATA!O65:'RV_DATA'!O160), 6)</f>
        <v>8741.1299999999992</v>
      </c>
      <c r="Q87">
        <v>3</v>
      </c>
    </row>
    <row r="88" spans="1:17" ht="71.25" x14ac:dyDescent="0.2">
      <c r="A88" s="50" t="s">
        <v>102</v>
      </c>
      <c r="B88" s="45" t="s">
        <v>104</v>
      </c>
      <c r="C88" s="45" t="s">
        <v>476</v>
      </c>
      <c r="D88" s="46">
        <f>ROUND(SUMIF(RV_DATA!W65:'RV_DATA'!W160, -1245118289, RV_DATA!I65:'RV_DATA'!I160), 6)</f>
        <v>1.1999999999999999E-3</v>
      </c>
      <c r="E88" s="51">
        <f>ROUND(RV_DATA!N115, 6)</f>
        <v>56854.47</v>
      </c>
      <c r="F88" s="51">
        <f>ROUND(SUMIF(RV_DATA!W65:'RV_DATA'!W160, -1245118289, RV_DATA!O65:'RV_DATA'!O160), 6)</f>
        <v>68.209999999999994</v>
      </c>
      <c r="Q88">
        <v>3</v>
      </c>
    </row>
    <row r="89" spans="1:17" ht="71.25" x14ac:dyDescent="0.2">
      <c r="A89" s="50" t="s">
        <v>105</v>
      </c>
      <c r="B89" s="45" t="s">
        <v>107</v>
      </c>
      <c r="C89" s="45" t="s">
        <v>108</v>
      </c>
      <c r="D89" s="46">
        <f>ROUND(SUMIF(RV_DATA!W65:'RV_DATA'!W160, 1664634990, RV_DATA!I65:'RV_DATA'!I160), 6)</f>
        <v>2.2440000000000002E-2</v>
      </c>
      <c r="E89" s="51">
        <f>ROUND(RV_DATA!N114, 6)</f>
        <v>455.8</v>
      </c>
      <c r="F89" s="51">
        <f>ROUND(SUMIF(RV_DATA!W65:'RV_DATA'!W160, 1664634990, RV_DATA!O65:'RV_DATA'!O160), 6)</f>
        <v>10.27</v>
      </c>
      <c r="Q89">
        <v>3</v>
      </c>
    </row>
    <row r="90" spans="1:17" ht="28.5" x14ac:dyDescent="0.2">
      <c r="A90" s="50" t="s">
        <v>109</v>
      </c>
      <c r="B90" s="45" t="s">
        <v>111</v>
      </c>
      <c r="C90" s="45" t="s">
        <v>476</v>
      </c>
      <c r="D90" s="46">
        <f>ROUND(SUMIF(RV_DATA!W65:'RV_DATA'!W160, -1856121993, RV_DATA!I65:'RV_DATA'!I160), 6)</f>
        <v>3.6000000000000001E-5</v>
      </c>
      <c r="E90" s="51">
        <f>ROUND(RV_DATA!N113, 6)</f>
        <v>33590.42</v>
      </c>
      <c r="F90" s="51">
        <f>ROUND(SUMIF(RV_DATA!W65:'RV_DATA'!W160, -1856121993, RV_DATA!O65:'RV_DATA'!O160), 6)</f>
        <v>1.19</v>
      </c>
      <c r="Q90">
        <v>3</v>
      </c>
    </row>
    <row r="91" spans="1:17" ht="28.5" x14ac:dyDescent="0.2">
      <c r="A91" s="50" t="s">
        <v>62</v>
      </c>
      <c r="B91" s="45" t="s">
        <v>64</v>
      </c>
      <c r="C91" s="45" t="s">
        <v>476</v>
      </c>
      <c r="D91" s="46">
        <f>ROUND(SUMIF(RV_DATA!W65:'RV_DATA'!W160, -288372421, RV_DATA!I65:'RV_DATA'!I160), 6)</f>
        <v>7.4999999999999997E-2</v>
      </c>
      <c r="E91" s="51">
        <f>ROUND(RV_DATA!N80, 6)</f>
        <v>37775.72</v>
      </c>
      <c r="F91" s="51">
        <f>ROUND(SUMIF(RV_DATA!W65:'RV_DATA'!W160, -288372421, RV_DATA!O65:'RV_DATA'!O160), 6)</f>
        <v>2833.23</v>
      </c>
      <c r="Q91">
        <v>3</v>
      </c>
    </row>
    <row r="92" spans="1:17" ht="28.5" x14ac:dyDescent="0.2">
      <c r="A92" s="50" t="s">
        <v>112</v>
      </c>
      <c r="B92" s="45" t="s">
        <v>114</v>
      </c>
      <c r="C92" s="45" t="s">
        <v>476</v>
      </c>
      <c r="D92" s="46">
        <f>ROUND(SUMIF(RV_DATA!W65:'RV_DATA'!W160, -784769150, RV_DATA!I65:'RV_DATA'!I160), 6)</f>
        <v>2.3280000000000002E-3</v>
      </c>
      <c r="E92" s="51">
        <f>ROUND(RV_DATA!N112, 6)</f>
        <v>44163.18</v>
      </c>
      <c r="F92" s="51">
        <f>ROUND(SUMIF(RV_DATA!W65:'RV_DATA'!W160, -784769150, RV_DATA!O65:'RV_DATA'!O160), 6)</f>
        <v>102.83</v>
      </c>
      <c r="Q92">
        <v>3</v>
      </c>
    </row>
    <row r="93" spans="1:17" ht="42.75" x14ac:dyDescent="0.2">
      <c r="A93" s="50" t="s">
        <v>115</v>
      </c>
      <c r="B93" s="45" t="s">
        <v>117</v>
      </c>
      <c r="C93" s="45" t="s">
        <v>444</v>
      </c>
      <c r="D93" s="46">
        <f>ROUND(SUMIF(RV_DATA!W65:'RV_DATA'!W160, 924393707, RV_DATA!I65:'RV_DATA'!I160), 6)</f>
        <v>1.2359999999999999E-3</v>
      </c>
      <c r="E93" s="51">
        <f>ROUND(RV_DATA!N111, 6)</f>
        <v>12676.86</v>
      </c>
      <c r="F93" s="51">
        <f>ROUND(SUMIF(RV_DATA!W65:'RV_DATA'!W160, 924393707, RV_DATA!O65:'RV_DATA'!O160), 6)</f>
        <v>15.7</v>
      </c>
      <c r="Q93">
        <v>3</v>
      </c>
    </row>
    <row r="94" spans="1:17" ht="28.5" x14ac:dyDescent="0.2">
      <c r="A94" s="50" t="s">
        <v>118</v>
      </c>
      <c r="B94" s="45" t="s">
        <v>120</v>
      </c>
      <c r="C94" s="45" t="s">
        <v>476</v>
      </c>
      <c r="D94" s="46">
        <f>ROUND(SUMIF(RV_DATA!W65:'RV_DATA'!W160, -1634171508, RV_DATA!I65:'RV_DATA'!I160), 6)</f>
        <v>3.7199999999999999E-4</v>
      </c>
      <c r="E94" s="51">
        <f>ROUND(RV_DATA!N110, 6)</f>
        <v>88805.21</v>
      </c>
      <c r="F94" s="51">
        <f>ROUND(SUMIF(RV_DATA!W65:'RV_DATA'!W160, -1634171508, RV_DATA!O65:'RV_DATA'!O160), 6)</f>
        <v>33</v>
      </c>
      <c r="Q94">
        <v>3</v>
      </c>
    </row>
    <row r="95" spans="1:17" ht="28.5" x14ac:dyDescent="0.2">
      <c r="A95" s="50" t="s">
        <v>121</v>
      </c>
      <c r="B95" s="45" t="s">
        <v>123</v>
      </c>
      <c r="C95" s="45" t="s">
        <v>476</v>
      </c>
      <c r="D95" s="46">
        <f>ROUND(SUMIF(RV_DATA!W65:'RV_DATA'!W160, 1015178004, RV_DATA!I65:'RV_DATA'!I160), 6)</f>
        <v>7.2000000000000005E-4</v>
      </c>
      <c r="E95" s="51">
        <f>ROUND(RV_DATA!N109, 6)</f>
        <v>78826.47</v>
      </c>
      <c r="F95" s="51">
        <f>ROUND(SUMIF(RV_DATA!W65:'RV_DATA'!W160, 1015178004, RV_DATA!O65:'RV_DATA'!O160), 6)</f>
        <v>56.76</v>
      </c>
      <c r="Q95">
        <v>3</v>
      </c>
    </row>
    <row r="96" spans="1:17" ht="71.25" x14ac:dyDescent="0.2">
      <c r="A96" s="50" t="s">
        <v>571</v>
      </c>
      <c r="B96" s="45" t="s">
        <v>572</v>
      </c>
      <c r="C96" s="45" t="s">
        <v>476</v>
      </c>
      <c r="D96" s="46">
        <f>ROUND(SUMIF(RV_DATA!W65:'RV_DATA'!W160, -2090202297, RV_DATA!I65:'RV_DATA'!I160), 6)</f>
        <v>9.1</v>
      </c>
      <c r="E96" s="51">
        <f>ROUND(RV_DATA!N140, 6)</f>
        <v>118877.6666</v>
      </c>
      <c r="F96" s="51">
        <f>ROUND(SUMIF(RV_DATA!W65:'RV_DATA'!W160, -2090202297, RV_DATA!O65:'RV_DATA'!O160), 6)</f>
        <v>1081786.77</v>
      </c>
      <c r="Q96">
        <v>3</v>
      </c>
    </row>
    <row r="97" spans="1:17" ht="28.5" x14ac:dyDescent="0.2">
      <c r="A97" s="50" t="s">
        <v>65</v>
      </c>
      <c r="B97" s="45" t="s">
        <v>66</v>
      </c>
      <c r="C97" s="45" t="s">
        <v>67</v>
      </c>
      <c r="D97" s="46">
        <f>ROUND(SUMIF(RV_DATA!W65:'RV_DATA'!W160, -1976923909, RV_DATA!I65:'RV_DATA'!I160), 6)</f>
        <v>534.19263999999998</v>
      </c>
      <c r="E97" s="51">
        <f>ROUND(RV_DATA!N65, 6)</f>
        <v>1</v>
      </c>
      <c r="F97" s="51">
        <f>ROUND(SUMIF(RV_DATA!W65:'RV_DATA'!W160, -1976923909, RV_DATA!O65:'RV_DATA'!O160), 6)</f>
        <v>534.20000000000005</v>
      </c>
      <c r="Q97">
        <v>3</v>
      </c>
    </row>
    <row r="98" spans="1:17" ht="15" x14ac:dyDescent="0.25">
      <c r="A98" s="80" t="s">
        <v>322</v>
      </c>
      <c r="B98" s="80"/>
      <c r="C98" s="80"/>
      <c r="D98" s="80"/>
      <c r="E98" s="81">
        <f>SUMIF(Q72:Q97, 3, F72:F97)</f>
        <v>1130783.2</v>
      </c>
      <c r="F98" s="80"/>
    </row>
    <row r="99" spans="1:17" ht="16.5" x14ac:dyDescent="0.2">
      <c r="A99" s="82" t="str">
        <f>CONCATENATE("Раздел: ",IF(Source!G132&lt;&gt;"Новый раздел", Source!G132, ""))</f>
        <v>Раздел: Обмуровочные работы</v>
      </c>
      <c r="B99" s="83"/>
      <c r="C99" s="83"/>
      <c r="D99" s="83"/>
      <c r="E99" s="83"/>
      <c r="F99" s="83"/>
    </row>
    <row r="100" spans="1:17" ht="14.25" x14ac:dyDescent="0.2">
      <c r="A100" s="78" t="s">
        <v>317</v>
      </c>
      <c r="B100" s="79"/>
      <c r="C100" s="79"/>
      <c r="D100" s="79"/>
      <c r="E100" s="79"/>
      <c r="F100" s="79"/>
    </row>
    <row r="101" spans="1:17" ht="14.25" x14ac:dyDescent="0.2">
      <c r="A101" s="50" t="s">
        <v>830</v>
      </c>
      <c r="B101" s="45" t="s">
        <v>831</v>
      </c>
      <c r="C101" s="45" t="s">
        <v>817</v>
      </c>
      <c r="D101" s="46">
        <f>ROUND(SUMIF(RV_DATA!W162:'RV_DATA'!W293, -589380440, RV_DATA!I162:'RV_DATA'!I293), 6)</f>
        <v>498.8886</v>
      </c>
      <c r="E101" s="51">
        <f>ROUND(RV_DATA!N262, 6)</f>
        <v>53.8</v>
      </c>
      <c r="F101" s="51">
        <f>ROUND(SUMIF(RV_DATA!W162:'RV_DATA'!W293, -589380440, RV_DATA!O162:'RV_DATA'!O293), 6)</f>
        <v>26841.23</v>
      </c>
      <c r="Q101">
        <v>1</v>
      </c>
    </row>
    <row r="102" spans="1:17" ht="14.25" x14ac:dyDescent="0.2">
      <c r="A102" s="50" t="s">
        <v>191</v>
      </c>
      <c r="B102" s="45" t="s">
        <v>192</v>
      </c>
      <c r="C102" s="45" t="s">
        <v>817</v>
      </c>
      <c r="D102" s="46">
        <f>ROUND(SUMIF(RV_DATA!W162:'RV_DATA'!W293, -274372967, RV_DATA!I162:'RV_DATA'!I293), 6)</f>
        <v>43.646999999999998</v>
      </c>
      <c r="E102" s="51">
        <f>ROUND(RV_DATA!N241, 6)</f>
        <v>63.49</v>
      </c>
      <c r="F102" s="51">
        <f>ROUND(SUMIF(RV_DATA!W162:'RV_DATA'!W293, -274372967, RV_DATA!O162:'RV_DATA'!O293), 6)</f>
        <v>2771.1</v>
      </c>
      <c r="Q102">
        <v>1</v>
      </c>
    </row>
    <row r="103" spans="1:17" ht="14.25" x14ac:dyDescent="0.2">
      <c r="A103" s="50" t="s">
        <v>73</v>
      </c>
      <c r="B103" s="45" t="s">
        <v>74</v>
      </c>
      <c r="C103" s="45" t="s">
        <v>817</v>
      </c>
      <c r="D103" s="46">
        <f>ROUND(SUMIF(RV_DATA!W162:'RV_DATA'!W293, -672364426, RV_DATA!I162:'RV_DATA'!I293), 6)</f>
        <v>286.416</v>
      </c>
      <c r="E103" s="51">
        <f>ROUND(RV_DATA!N172, 6)</f>
        <v>65.33</v>
      </c>
      <c r="F103" s="51">
        <f>ROUND(SUMIF(RV_DATA!W162:'RV_DATA'!W293, -672364426, RV_DATA!O162:'RV_DATA'!O293), 6)</f>
        <v>18710.57</v>
      </c>
      <c r="Q103">
        <v>1</v>
      </c>
    </row>
    <row r="104" spans="1:17" ht="14.25" x14ac:dyDescent="0.2">
      <c r="A104" s="50" t="s">
        <v>177</v>
      </c>
      <c r="B104" s="45" t="s">
        <v>178</v>
      </c>
      <c r="C104" s="45" t="s">
        <v>817</v>
      </c>
      <c r="D104" s="46">
        <f>ROUND(SUMIF(RV_DATA!W162:'RV_DATA'!W293, -1622102260, RV_DATA!I162:'RV_DATA'!I293), 6)</f>
        <v>15.474</v>
      </c>
      <c r="E104" s="51">
        <f>ROUND(RV_DATA!N230, 6)</f>
        <v>69.989999999999995</v>
      </c>
      <c r="F104" s="51">
        <f>ROUND(SUMIF(RV_DATA!W162:'RV_DATA'!W293, -1622102260, RV_DATA!O162:'RV_DATA'!O293), 6)</f>
        <v>1083.07</v>
      </c>
      <c r="Q104">
        <v>1</v>
      </c>
    </row>
    <row r="105" spans="1:17" ht="14.25" x14ac:dyDescent="0.2">
      <c r="A105" s="50" t="s">
        <v>171</v>
      </c>
      <c r="B105" s="45" t="s">
        <v>172</v>
      </c>
      <c r="C105" s="45" t="s">
        <v>817</v>
      </c>
      <c r="D105" s="46">
        <f>ROUND(SUMIF(RV_DATA!W162:'RV_DATA'!W293, 1558340195, RV_DATA!I162:'RV_DATA'!I293), 6)</f>
        <v>214.143</v>
      </c>
      <c r="E105" s="51">
        <f>ROUND(RV_DATA!N184, 6)</f>
        <v>71.19</v>
      </c>
      <c r="F105" s="51">
        <f>ROUND(SUMIF(RV_DATA!W162:'RV_DATA'!W293, 1558340195, RV_DATA!O162:'RV_DATA'!O293), 6)</f>
        <v>15245.69</v>
      </c>
      <c r="Q105">
        <v>1</v>
      </c>
    </row>
    <row r="106" spans="1:17" ht="14.25" x14ac:dyDescent="0.2">
      <c r="A106" s="50" t="s">
        <v>336</v>
      </c>
      <c r="B106" s="45" t="s">
        <v>337</v>
      </c>
      <c r="C106" s="45" t="s">
        <v>817</v>
      </c>
      <c r="D106" s="46">
        <f>ROUND(SUMIF(RV_DATA!W162:'RV_DATA'!W293, 1513634720, RV_DATA!I162:'RV_DATA'!I293), 6)</f>
        <v>7.0750000000000002</v>
      </c>
      <c r="E106" s="51">
        <f>ROUND(RV_DATA!N270, 6)</f>
        <v>74.59</v>
      </c>
      <c r="F106" s="51">
        <f>ROUND(SUMIF(RV_DATA!W162:'RV_DATA'!W293, 1513634720, RV_DATA!O162:'RV_DATA'!O293), 6)</f>
        <v>527.74</v>
      </c>
      <c r="Q106">
        <v>1</v>
      </c>
    </row>
    <row r="107" spans="1:17" ht="14.25" x14ac:dyDescent="0.2">
      <c r="A107" s="50" t="s">
        <v>173</v>
      </c>
      <c r="B107" s="45" t="s">
        <v>174</v>
      </c>
      <c r="C107" s="45" t="s">
        <v>817</v>
      </c>
      <c r="D107" s="46">
        <f>ROUND(SUMIF(RV_DATA!W162:'RV_DATA'!W293, 12585759, RV_DATA!I162:'RV_DATA'!I293), 6)</f>
        <v>25.553000000000001</v>
      </c>
      <c r="E107" s="51">
        <f>ROUND(RV_DATA!N208, 6)</f>
        <v>75.790000000000006</v>
      </c>
      <c r="F107" s="51">
        <f>ROUND(SUMIF(RV_DATA!W162:'RV_DATA'!W293, 12585759, RV_DATA!O162:'RV_DATA'!O293), 6)</f>
        <v>1936.71</v>
      </c>
      <c r="Q107">
        <v>1</v>
      </c>
    </row>
    <row r="108" spans="1:17" ht="14.25" x14ac:dyDescent="0.2">
      <c r="A108" s="50" t="s">
        <v>175</v>
      </c>
      <c r="B108" s="45" t="s">
        <v>176</v>
      </c>
      <c r="C108" s="45" t="s">
        <v>817</v>
      </c>
      <c r="D108" s="46">
        <f>ROUND(SUMIF(RV_DATA!W162:'RV_DATA'!W293, 1471514939, RV_DATA!I162:'RV_DATA'!I293), 6)</f>
        <v>25.155000000000001</v>
      </c>
      <c r="E108" s="51">
        <f>ROUND(RV_DATA!N220, 6)</f>
        <v>81.59</v>
      </c>
      <c r="F108" s="51">
        <f>ROUND(SUMIF(RV_DATA!W162:'RV_DATA'!W293, 1471514939, RV_DATA!O162:'RV_DATA'!O293), 6)</f>
        <v>2052.3200000000002</v>
      </c>
      <c r="Q108">
        <v>1</v>
      </c>
    </row>
    <row r="109" spans="1:17" ht="15" x14ac:dyDescent="0.25">
      <c r="A109" s="80" t="s">
        <v>318</v>
      </c>
      <c r="B109" s="80"/>
      <c r="C109" s="80"/>
      <c r="D109" s="80"/>
      <c r="E109" s="81">
        <f>SUMIF(Q101:Q108, 1, F101:F108)</f>
        <v>69168.430000000008</v>
      </c>
      <c r="F109" s="80"/>
    </row>
    <row r="110" spans="1:17" ht="14.25" x14ac:dyDescent="0.2">
      <c r="A110" s="78" t="s">
        <v>319</v>
      </c>
      <c r="B110" s="79"/>
      <c r="C110" s="79"/>
      <c r="D110" s="79"/>
      <c r="E110" s="79"/>
      <c r="F110" s="79"/>
    </row>
    <row r="111" spans="1:17" ht="28.5" x14ac:dyDescent="0.2">
      <c r="A111" s="50" t="s">
        <v>150</v>
      </c>
      <c r="B111" s="45" t="s">
        <v>152</v>
      </c>
      <c r="C111" s="45" t="s">
        <v>823</v>
      </c>
      <c r="D111" s="46">
        <f>ROUND(SUMIF(RV_DATA!W162:'RV_DATA'!W293, 729289380, RV_DATA!I162:'RV_DATA'!I293), 6)</f>
        <v>9.9359999999999999</v>
      </c>
      <c r="E111" s="51">
        <f>ROUND(RV_DATA!N171, 6)</f>
        <v>297.36</v>
      </c>
      <c r="F111" s="51">
        <f>ROUND(SUMIF(RV_DATA!W162:'RV_DATA'!W293, 729289380, RV_DATA!O162:'RV_DATA'!O293), 6)</f>
        <v>2954.79</v>
      </c>
      <c r="Q111">
        <v>2</v>
      </c>
    </row>
    <row r="112" spans="1:17" ht="28.5" x14ac:dyDescent="0.2">
      <c r="A112" s="50" t="s">
        <v>179</v>
      </c>
      <c r="B112" s="45" t="s">
        <v>181</v>
      </c>
      <c r="C112" s="45" t="s">
        <v>823</v>
      </c>
      <c r="D112" s="46">
        <f>ROUND(SUMIF(RV_DATA!W162:'RV_DATA'!W293, -834028258, RV_DATA!I162:'RV_DATA'!I293), 6)</f>
        <v>0.438</v>
      </c>
      <c r="E112" s="51">
        <f>ROUND(RV_DATA!N229, 6)</f>
        <v>29.34</v>
      </c>
      <c r="F112" s="51">
        <f>ROUND(SUMIF(RV_DATA!W162:'RV_DATA'!W293, -834028258, RV_DATA!O162:'RV_DATA'!O293), 6)</f>
        <v>12.85</v>
      </c>
      <c r="Q112">
        <v>2</v>
      </c>
    </row>
    <row r="113" spans="1:17" ht="28.5" x14ac:dyDescent="0.2">
      <c r="A113" s="50" t="s">
        <v>218</v>
      </c>
      <c r="B113" s="45" t="s">
        <v>220</v>
      </c>
      <c r="C113" s="45" t="s">
        <v>823</v>
      </c>
      <c r="D113" s="46">
        <f>ROUND(SUMIF(RV_DATA!W162:'RV_DATA'!W293, 508995845, RV_DATA!I162:'RV_DATA'!I293), 6)</f>
        <v>54.515999999999998</v>
      </c>
      <c r="E113" s="51">
        <f>ROUND(RV_DATA!N261, 6)</f>
        <v>39.1</v>
      </c>
      <c r="F113" s="51">
        <f>ROUND(SUMIF(RV_DATA!W162:'RV_DATA'!W293, 508995845, RV_DATA!O162:'RV_DATA'!O293), 6)</f>
        <v>2132.37</v>
      </c>
      <c r="Q113">
        <v>2</v>
      </c>
    </row>
    <row r="114" spans="1:17" ht="28.5" x14ac:dyDescent="0.2">
      <c r="A114" s="50" t="s">
        <v>820</v>
      </c>
      <c r="B114" s="45" t="s">
        <v>822</v>
      </c>
      <c r="C114" s="45" t="s">
        <v>823</v>
      </c>
      <c r="D114" s="46">
        <f>ROUND(SUMIF(RV_DATA!W162:'RV_DATA'!W293, -1143233612, RV_DATA!I162:'RV_DATA'!I293), 6)</f>
        <v>69.906000000000006</v>
      </c>
      <c r="E114" s="51">
        <f>ROUND(RV_DATA!N170, 6)</f>
        <v>467.75</v>
      </c>
      <c r="F114" s="51">
        <f>ROUND(SUMIF(RV_DATA!W162:'RV_DATA'!W293, -1143233612, RV_DATA!O162:'RV_DATA'!O293), 6)</f>
        <v>32698.3</v>
      </c>
      <c r="Q114">
        <v>2</v>
      </c>
    </row>
    <row r="115" spans="1:17" ht="28.5" x14ac:dyDescent="0.2">
      <c r="A115" s="50" t="s">
        <v>832</v>
      </c>
      <c r="B115" s="45" t="s">
        <v>1</v>
      </c>
      <c r="C115" s="45" t="s">
        <v>823</v>
      </c>
      <c r="D115" s="46">
        <f>ROUND(SUMIF(RV_DATA!W162:'RV_DATA'!W293, 1168062172, RV_DATA!I162:'RV_DATA'!I293), 6)</f>
        <v>14.5008</v>
      </c>
      <c r="E115" s="51">
        <f>ROUND(RV_DATA!N169, 6)</f>
        <v>662.67</v>
      </c>
      <c r="F115" s="51">
        <f>ROUND(SUMIF(RV_DATA!W162:'RV_DATA'!W293, 1168062172, RV_DATA!O162:'RV_DATA'!O293), 6)</f>
        <v>9609.73</v>
      </c>
      <c r="Q115">
        <v>2</v>
      </c>
    </row>
    <row r="116" spans="1:17" ht="42.75" x14ac:dyDescent="0.2">
      <c r="A116" s="50" t="s">
        <v>153</v>
      </c>
      <c r="B116" s="45" t="s">
        <v>155</v>
      </c>
      <c r="C116" s="45" t="s">
        <v>823</v>
      </c>
      <c r="D116" s="46">
        <f>ROUND(SUMIF(RV_DATA!W162:'RV_DATA'!W293, 1149866621, RV_DATA!I162:'RV_DATA'!I293), 6)</f>
        <v>7.5090000000000003</v>
      </c>
      <c r="E116" s="51">
        <f>ROUND(RV_DATA!N168, 6)</f>
        <v>648.96</v>
      </c>
      <c r="F116" s="51">
        <f>ROUND(SUMIF(RV_DATA!W162:'RV_DATA'!W293, 1149866621, RV_DATA!O162:'RV_DATA'!O293), 6)</f>
        <v>4873.5200000000004</v>
      </c>
      <c r="Q116">
        <v>2</v>
      </c>
    </row>
    <row r="117" spans="1:17" ht="28.5" x14ac:dyDescent="0.2">
      <c r="A117" s="50" t="s">
        <v>156</v>
      </c>
      <c r="B117" s="45" t="s">
        <v>158</v>
      </c>
      <c r="C117" s="45" t="s">
        <v>823</v>
      </c>
      <c r="D117" s="46">
        <f>ROUND(SUMIF(RV_DATA!W162:'RV_DATA'!W293, -2088883962, RV_DATA!I162:'RV_DATA'!I293), 6)</f>
        <v>1.827</v>
      </c>
      <c r="E117" s="51">
        <f>ROUND(RV_DATA!N167, 6)</f>
        <v>35.35</v>
      </c>
      <c r="F117" s="51">
        <f>ROUND(SUMIF(RV_DATA!W162:'RV_DATA'!W293, -2088883962, RV_DATA!O162:'RV_DATA'!O293), 6)</f>
        <v>64.59</v>
      </c>
      <c r="Q117">
        <v>2</v>
      </c>
    </row>
    <row r="118" spans="1:17" ht="28.5" x14ac:dyDescent="0.2">
      <c r="A118" s="50" t="s">
        <v>221</v>
      </c>
      <c r="B118" s="45" t="s">
        <v>329</v>
      </c>
      <c r="C118" s="45" t="s">
        <v>823</v>
      </c>
      <c r="D118" s="46">
        <f>ROUND(SUMIF(RV_DATA!W162:'RV_DATA'!W293, 1055274072, RV_DATA!I162:'RV_DATA'!I293), 6)</f>
        <v>3.54</v>
      </c>
      <c r="E118" s="51">
        <f>ROUND(RV_DATA!N258, 6)</f>
        <v>46.73</v>
      </c>
      <c r="F118" s="51">
        <f>ROUND(SUMIF(RV_DATA!W162:'RV_DATA'!W293, 1055274072, RV_DATA!O162:'RV_DATA'!O293), 6)</f>
        <v>165.18</v>
      </c>
      <c r="Q118">
        <v>2</v>
      </c>
    </row>
    <row r="119" spans="1:17" ht="28.5" x14ac:dyDescent="0.2">
      <c r="A119" s="50" t="s">
        <v>330</v>
      </c>
      <c r="B119" s="45" t="s">
        <v>332</v>
      </c>
      <c r="C119" s="45" t="s">
        <v>823</v>
      </c>
      <c r="D119" s="46">
        <f>ROUND(SUMIF(RV_DATA!W162:'RV_DATA'!W293, -334975790, RV_DATA!I162:'RV_DATA'!I293), 6)</f>
        <v>1.827</v>
      </c>
      <c r="E119" s="51">
        <f>ROUND(RV_DATA!N257, 6)</f>
        <v>121.32</v>
      </c>
      <c r="F119" s="51">
        <f>ROUND(SUMIF(RV_DATA!W162:'RV_DATA'!W293, -334975790, RV_DATA!O162:'RV_DATA'!O293), 6)</f>
        <v>222.14</v>
      </c>
      <c r="Q119">
        <v>2</v>
      </c>
    </row>
    <row r="120" spans="1:17" ht="42.75" x14ac:dyDescent="0.2">
      <c r="A120" s="50" t="s">
        <v>159</v>
      </c>
      <c r="B120" s="45" t="s">
        <v>161</v>
      </c>
      <c r="C120" s="45" t="s">
        <v>823</v>
      </c>
      <c r="D120" s="46">
        <f>ROUND(SUMIF(RV_DATA!W162:'RV_DATA'!W293, -1345160702, RV_DATA!I162:'RV_DATA'!I293), 6)</f>
        <v>9.5809999999999995</v>
      </c>
      <c r="E120" s="51">
        <f>ROUND(RV_DATA!N166, 6)</f>
        <v>29.06</v>
      </c>
      <c r="F120" s="51">
        <f>ROUND(SUMIF(RV_DATA!W162:'RV_DATA'!W293, -1345160702, RV_DATA!O162:'RV_DATA'!O293), 6)</f>
        <v>278.93</v>
      </c>
      <c r="Q120">
        <v>2</v>
      </c>
    </row>
    <row r="121" spans="1:17" ht="28.5" x14ac:dyDescent="0.2">
      <c r="A121" s="50" t="s">
        <v>193</v>
      </c>
      <c r="B121" s="45" t="s">
        <v>195</v>
      </c>
      <c r="C121" s="45" t="s">
        <v>823</v>
      </c>
      <c r="D121" s="46">
        <f>ROUND(SUMIF(RV_DATA!W162:'RV_DATA'!W293, 688734142, RV_DATA!I162:'RV_DATA'!I293), 6)</f>
        <v>17.433</v>
      </c>
      <c r="E121" s="51">
        <f>ROUND(RV_DATA!N238, 6)</f>
        <v>90.43</v>
      </c>
      <c r="F121" s="51">
        <f>ROUND(SUMIF(RV_DATA!W162:'RV_DATA'!W293, 688734142, RV_DATA!O162:'RV_DATA'!O293), 6)</f>
        <v>1576.37</v>
      </c>
      <c r="Q121">
        <v>2</v>
      </c>
    </row>
    <row r="122" spans="1:17" ht="42.75" x14ac:dyDescent="0.2">
      <c r="A122" s="50" t="s">
        <v>182</v>
      </c>
      <c r="B122" s="45" t="s">
        <v>184</v>
      </c>
      <c r="C122" s="45" t="s">
        <v>823</v>
      </c>
      <c r="D122" s="46">
        <f>ROUND(SUMIF(RV_DATA!W162:'RV_DATA'!W293, 1295448085, RV_DATA!I162:'RV_DATA'!I293), 6)</f>
        <v>3.33</v>
      </c>
      <c r="E122" s="51">
        <f>ROUND(RV_DATA!N226, 6)</f>
        <v>3.89</v>
      </c>
      <c r="F122" s="51">
        <f>ROUND(SUMIF(RV_DATA!W162:'RV_DATA'!W293, 1295448085, RV_DATA!O162:'RV_DATA'!O293), 6)</f>
        <v>12.96</v>
      </c>
      <c r="Q122">
        <v>2</v>
      </c>
    </row>
    <row r="123" spans="1:17" ht="28.5" x14ac:dyDescent="0.2">
      <c r="A123" s="50" t="s">
        <v>2</v>
      </c>
      <c r="B123" s="45" t="s">
        <v>4</v>
      </c>
      <c r="C123" s="45" t="s">
        <v>823</v>
      </c>
      <c r="D123" s="46">
        <f>ROUND(SUMIF(RV_DATA!W162:'RV_DATA'!W293, 570270890, RV_DATA!I162:'RV_DATA'!I293), 6)</f>
        <v>134.23560000000001</v>
      </c>
      <c r="E123" s="51">
        <f>ROUND(RV_DATA!N165, 6)</f>
        <v>724.53</v>
      </c>
      <c r="F123" s="51">
        <f>ROUND(SUMIF(RV_DATA!W162:'RV_DATA'!W293, 570270890, RV_DATA!O162:'RV_DATA'!O293), 6)</f>
        <v>97259.41</v>
      </c>
      <c r="Q123">
        <v>2</v>
      </c>
    </row>
    <row r="124" spans="1:17" ht="28.5" x14ac:dyDescent="0.2">
      <c r="A124" s="50" t="s">
        <v>28</v>
      </c>
      <c r="B124" s="45" t="s">
        <v>30</v>
      </c>
      <c r="C124" s="45" t="s">
        <v>823</v>
      </c>
      <c r="D124" s="46">
        <f>ROUND(SUMIF(RV_DATA!W162:'RV_DATA'!W293, 803811684, RV_DATA!I162:'RV_DATA'!I293), 6)</f>
        <v>1.62</v>
      </c>
      <c r="E124" s="51">
        <f>ROUND(RV_DATA!N236, 6)</f>
        <v>61.37</v>
      </c>
      <c r="F124" s="51">
        <f>ROUND(SUMIF(RV_DATA!W162:'RV_DATA'!W293, 803811684, RV_DATA!O162:'RV_DATA'!O293), 6)</f>
        <v>99.39</v>
      </c>
      <c r="Q124">
        <v>2</v>
      </c>
    </row>
    <row r="125" spans="1:17" ht="57" x14ac:dyDescent="0.2">
      <c r="A125" s="50" t="s">
        <v>824</v>
      </c>
      <c r="B125" s="45" t="s">
        <v>826</v>
      </c>
      <c r="C125" s="45" t="s">
        <v>823</v>
      </c>
      <c r="D125" s="46">
        <f>ROUND(SUMIF(RV_DATA!W162:'RV_DATA'!W293, 934879539, RV_DATA!I162:'RV_DATA'!I293), 6)</f>
        <v>20.763000000000002</v>
      </c>
      <c r="E125" s="51">
        <f>ROUND(RV_DATA!N224, 6)</f>
        <v>1106.24</v>
      </c>
      <c r="F125" s="51">
        <f>ROUND(SUMIF(RV_DATA!W162:'RV_DATA'!W293, 934879539, RV_DATA!O162:'RV_DATA'!O293), 6)</f>
        <v>22968.91</v>
      </c>
      <c r="Q125">
        <v>2</v>
      </c>
    </row>
    <row r="126" spans="1:17" ht="28.5" x14ac:dyDescent="0.2">
      <c r="A126" s="50" t="s">
        <v>162</v>
      </c>
      <c r="B126" s="45" t="s">
        <v>164</v>
      </c>
      <c r="C126" s="45" t="s">
        <v>823</v>
      </c>
      <c r="D126" s="46">
        <f>ROUND(SUMIF(RV_DATA!W162:'RV_DATA'!W293, 1119678232, RV_DATA!I162:'RV_DATA'!I293), 6)</f>
        <v>2.4969999999999999</v>
      </c>
      <c r="E126" s="51">
        <f>ROUND(RV_DATA!N164, 6)</f>
        <v>130.51</v>
      </c>
      <c r="F126" s="51">
        <f>ROUND(SUMIF(RV_DATA!W162:'RV_DATA'!W293, 1119678232, RV_DATA!O162:'RV_DATA'!O293), 6)</f>
        <v>325.3</v>
      </c>
      <c r="Q126">
        <v>2</v>
      </c>
    </row>
    <row r="127" spans="1:17" ht="15" x14ac:dyDescent="0.25">
      <c r="A127" s="80" t="s">
        <v>320</v>
      </c>
      <c r="B127" s="80"/>
      <c r="C127" s="80"/>
      <c r="D127" s="80"/>
      <c r="E127" s="81">
        <f>SUMIF(Q111:Q126, 2, F111:F126)</f>
        <v>175254.74000000002</v>
      </c>
      <c r="F127" s="80"/>
    </row>
    <row r="128" spans="1:17" ht="14.25" x14ac:dyDescent="0.2">
      <c r="A128" s="78" t="s">
        <v>321</v>
      </c>
      <c r="B128" s="79"/>
      <c r="C128" s="79"/>
      <c r="D128" s="79"/>
      <c r="E128" s="79"/>
      <c r="F128" s="79"/>
    </row>
    <row r="129" spans="1:17" ht="28.5" x14ac:dyDescent="0.2">
      <c r="A129" s="50" t="s">
        <v>8</v>
      </c>
      <c r="B129" s="45" t="s">
        <v>10</v>
      </c>
      <c r="C129" s="45" t="s">
        <v>476</v>
      </c>
      <c r="D129" s="46">
        <f>ROUND(SUMIF(RV_DATA!W162:'RV_DATA'!W293, -533247630, RV_DATA!I162:'RV_DATA'!I293), 6)</f>
        <v>0.14174999999999999</v>
      </c>
      <c r="E129" s="51">
        <f>ROUND(RV_DATA!N283, 6)</f>
        <v>587707.68000000005</v>
      </c>
      <c r="F129" s="51">
        <f>ROUND(SUMIF(RV_DATA!W162:'RV_DATA'!W293, -533247630, RV_DATA!O162:'RV_DATA'!O293), 6)</f>
        <v>83307.55</v>
      </c>
      <c r="Q129">
        <v>3</v>
      </c>
    </row>
    <row r="130" spans="1:17" ht="28.5" x14ac:dyDescent="0.2">
      <c r="A130" s="50" t="s">
        <v>5</v>
      </c>
      <c r="B130" s="45" t="s">
        <v>7</v>
      </c>
      <c r="C130" s="45" t="s">
        <v>476</v>
      </c>
      <c r="D130" s="46">
        <f>ROUND(SUMIF(RV_DATA!W162:'RV_DATA'!W293, 1864151244, RV_DATA!I162:'RV_DATA'!I293), 6)</f>
        <v>0.36503999999999998</v>
      </c>
      <c r="E130" s="51">
        <f>ROUND(RV_DATA!N279, 6)</f>
        <v>76451.66</v>
      </c>
      <c r="F130" s="51">
        <f>ROUND(SUMIF(RV_DATA!W162:'RV_DATA'!W293, 1864151244, RV_DATA!O162:'RV_DATA'!O293), 6)</f>
        <v>27907.98</v>
      </c>
      <c r="Q130">
        <v>3</v>
      </c>
    </row>
    <row r="131" spans="1:17" ht="28.5" x14ac:dyDescent="0.2">
      <c r="A131" s="50" t="s">
        <v>205</v>
      </c>
      <c r="B131" s="45" t="s">
        <v>207</v>
      </c>
      <c r="C131" s="45" t="s">
        <v>476</v>
      </c>
      <c r="D131" s="46">
        <f>ROUND(SUMIF(RV_DATA!W162:'RV_DATA'!W293, 221561727, RV_DATA!I162:'RV_DATA'!I293), 6)</f>
        <v>0.5</v>
      </c>
      <c r="E131" s="51">
        <f>ROUND(RV_DATA!N246, 6)</f>
        <v>25390.49</v>
      </c>
      <c r="F131" s="51">
        <f>ROUND(SUMIF(RV_DATA!W162:'RV_DATA'!W293, 221561727, RV_DATA!O162:'RV_DATA'!O293), 6)</f>
        <v>12695.25</v>
      </c>
      <c r="Q131">
        <v>3</v>
      </c>
    </row>
    <row r="132" spans="1:17" ht="28.5" x14ac:dyDescent="0.2">
      <c r="A132" s="50" t="s">
        <v>185</v>
      </c>
      <c r="B132" s="45" t="s">
        <v>187</v>
      </c>
      <c r="C132" s="45" t="s">
        <v>476</v>
      </c>
      <c r="D132" s="46">
        <f>ROUND(SUMIF(RV_DATA!W162:'RV_DATA'!W293, -149239554, RV_DATA!I162:'RV_DATA'!I293), 6)</f>
        <v>0.315</v>
      </c>
      <c r="E132" s="51">
        <f>ROUND(RV_DATA!N223, 6)</f>
        <v>20499.96</v>
      </c>
      <c r="F132" s="51">
        <f>ROUND(SUMIF(RV_DATA!W162:'RV_DATA'!W293, -149239554, RV_DATA!O162:'RV_DATA'!O293), 6)</f>
        <v>6457.47</v>
      </c>
      <c r="Q132">
        <v>3</v>
      </c>
    </row>
    <row r="133" spans="1:17" ht="28.5" x14ac:dyDescent="0.2">
      <c r="A133" s="50" t="s">
        <v>165</v>
      </c>
      <c r="B133" s="45" t="s">
        <v>167</v>
      </c>
      <c r="C133" s="45" t="s">
        <v>444</v>
      </c>
      <c r="D133" s="46">
        <f>ROUND(SUMIF(RV_DATA!W162:'RV_DATA'!W293, 768014654, RV_DATA!I162:'RV_DATA'!I293), 6)</f>
        <v>1.5744</v>
      </c>
      <c r="E133" s="51">
        <f>ROUND(RV_DATA!N163, 6)</f>
        <v>17.25</v>
      </c>
      <c r="F133" s="51">
        <f>ROUND(SUMIF(RV_DATA!W162:'RV_DATA'!W293, 768014654, RV_DATA!O162:'RV_DATA'!O293), 6)</f>
        <v>25.42</v>
      </c>
      <c r="Q133">
        <v>3</v>
      </c>
    </row>
    <row r="134" spans="1:17" ht="28.5" x14ac:dyDescent="0.2">
      <c r="A134" s="50" t="s">
        <v>196</v>
      </c>
      <c r="B134" s="45" t="s">
        <v>198</v>
      </c>
      <c r="C134" s="45" t="s">
        <v>476</v>
      </c>
      <c r="D134" s="46">
        <f>ROUND(SUMIF(RV_DATA!W162:'RV_DATA'!W293, 1035852693, RV_DATA!I162:'RV_DATA'!I293), 6)</f>
        <v>3.6000000000000002E-4</v>
      </c>
      <c r="E134" s="51">
        <f>ROUND(RV_DATA!N233, 6)</f>
        <v>75572.5</v>
      </c>
      <c r="F134" s="51">
        <f>ROUND(SUMIF(RV_DATA!W162:'RV_DATA'!W293, 1035852693, RV_DATA!O162:'RV_DATA'!O293), 6)</f>
        <v>27.23</v>
      </c>
      <c r="Q134">
        <v>3</v>
      </c>
    </row>
    <row r="135" spans="1:17" ht="28.5" x14ac:dyDescent="0.2">
      <c r="A135" s="50" t="s">
        <v>347</v>
      </c>
      <c r="B135" s="45" t="s">
        <v>349</v>
      </c>
      <c r="C135" s="45" t="s">
        <v>476</v>
      </c>
      <c r="D135" s="46">
        <f>ROUND(SUMIF(RV_DATA!W162:'RV_DATA'!W293, 1919395851, RV_DATA!I162:'RV_DATA'!I293), 6)</f>
        <v>5.0000000000000001E-3</v>
      </c>
      <c r="E135" s="51">
        <f>ROUND(RV_DATA!N290, 6)</f>
        <v>56416.69</v>
      </c>
      <c r="F135" s="51">
        <f>ROUND(SUMIF(RV_DATA!W162:'RV_DATA'!W293, 1919395851, RV_DATA!O162:'RV_DATA'!O293), 6)</f>
        <v>282.08999999999997</v>
      </c>
      <c r="Q135">
        <v>3</v>
      </c>
    </row>
    <row r="136" spans="1:17" ht="28.5" x14ac:dyDescent="0.2">
      <c r="A136" s="50" t="s">
        <v>338</v>
      </c>
      <c r="B136" s="45" t="s">
        <v>340</v>
      </c>
      <c r="C136" s="45" t="s">
        <v>444</v>
      </c>
      <c r="D136" s="46">
        <f>ROUND(SUMIF(RV_DATA!W162:'RV_DATA'!W293, -555247323, RV_DATA!I162:'RV_DATA'!I293), 6)</f>
        <v>8.4000000000000005E-2</v>
      </c>
      <c r="E136" s="51">
        <f>ROUND(RV_DATA!N265, 6)</f>
        <v>1056.82</v>
      </c>
      <c r="F136" s="51">
        <f>ROUND(SUMIF(RV_DATA!W162:'RV_DATA'!W293, -555247323, RV_DATA!O162:'RV_DATA'!O293), 6)</f>
        <v>88.79</v>
      </c>
      <c r="Q136">
        <v>3</v>
      </c>
    </row>
    <row r="137" spans="1:17" ht="42.75" x14ac:dyDescent="0.2">
      <c r="A137" s="50" t="s">
        <v>208</v>
      </c>
      <c r="B137" s="45" t="s">
        <v>210</v>
      </c>
      <c r="C137" s="45" t="s">
        <v>476</v>
      </c>
      <c r="D137" s="46">
        <f>ROUND(SUMIF(RV_DATA!W162:'RV_DATA'!W293, 2106648300, RV_DATA!I162:'RV_DATA'!I293), 6)</f>
        <v>6.3E-2</v>
      </c>
      <c r="E137" s="51">
        <f>ROUND(RV_DATA!N244, 6)</f>
        <v>4642.0200000000004</v>
      </c>
      <c r="F137" s="51">
        <f>ROUND(SUMIF(RV_DATA!W162:'RV_DATA'!W293, 2106648300, RV_DATA!O162:'RV_DATA'!O293), 6)</f>
        <v>292.45</v>
      </c>
      <c r="Q137">
        <v>3</v>
      </c>
    </row>
    <row r="138" spans="1:17" ht="28.5" x14ac:dyDescent="0.2">
      <c r="A138" s="50" t="s">
        <v>333</v>
      </c>
      <c r="B138" s="45" t="s">
        <v>335</v>
      </c>
      <c r="C138" s="45" t="s">
        <v>444</v>
      </c>
      <c r="D138" s="46">
        <f>ROUND(SUMIF(RV_DATA!W162:'RV_DATA'!W293, 544347133, RV_DATA!I162:'RV_DATA'!I293), 6)</f>
        <v>7.7880000000000003</v>
      </c>
      <c r="E138" s="51">
        <f>ROUND(RV_DATA!N253, 6)</f>
        <v>5355.24</v>
      </c>
      <c r="F138" s="51">
        <f>ROUND(SUMIF(RV_DATA!W162:'RV_DATA'!W293, 544347133, RV_DATA!O162:'RV_DATA'!O293), 6)</f>
        <v>41706.33</v>
      </c>
      <c r="Q138">
        <v>3</v>
      </c>
    </row>
    <row r="139" spans="1:17" ht="28.5" x14ac:dyDescent="0.2">
      <c r="A139" s="50" t="s">
        <v>643</v>
      </c>
      <c r="B139" s="45" t="s">
        <v>644</v>
      </c>
      <c r="C139" s="45" t="s">
        <v>645</v>
      </c>
      <c r="D139" s="46">
        <f>ROUND(SUMIF(RV_DATA!W162:'RV_DATA'!W293, 1265614749, RV_DATA!I162:'RV_DATA'!I293), 6)</f>
        <v>15.576000000000001</v>
      </c>
      <c r="E139" s="51">
        <f>ROUND(RV_DATA!N263, 6)</f>
        <v>12441.8567</v>
      </c>
      <c r="F139" s="51">
        <f>ROUND(SUMIF(RV_DATA!W162:'RV_DATA'!W293, 1265614749, RV_DATA!O162:'RV_DATA'!O293), 6)</f>
        <v>193794.36</v>
      </c>
      <c r="Q139">
        <v>3</v>
      </c>
    </row>
    <row r="140" spans="1:17" ht="28.5" x14ac:dyDescent="0.2">
      <c r="A140" s="50" t="s">
        <v>652</v>
      </c>
      <c r="B140" s="45" t="s">
        <v>653</v>
      </c>
      <c r="C140" s="45" t="s">
        <v>444</v>
      </c>
      <c r="D140" s="46">
        <f>ROUND(SUMIF(RV_DATA!W162:'RV_DATA'!W293, 537832592, RV_DATA!I162:'RV_DATA'!I293), 6)</f>
        <v>0.71399999999999997</v>
      </c>
      <c r="E140" s="51">
        <f>ROUND(RV_DATA!N271, 6)</f>
        <v>2534.4535999999998</v>
      </c>
      <c r="F140" s="51">
        <f>ROUND(SUMIF(RV_DATA!W162:'RV_DATA'!W293, 537832592, RV_DATA!O162:'RV_DATA'!O293), 6)</f>
        <v>1809.6</v>
      </c>
      <c r="Q140">
        <v>3</v>
      </c>
    </row>
    <row r="141" spans="1:17" ht="28.5" x14ac:dyDescent="0.2">
      <c r="A141" s="50" t="s">
        <v>211</v>
      </c>
      <c r="B141" s="45" t="s">
        <v>213</v>
      </c>
      <c r="C141" s="45" t="s">
        <v>214</v>
      </c>
      <c r="D141" s="46">
        <f>ROUND(SUMIF(RV_DATA!W162:'RV_DATA'!W293, -456525510, RV_DATA!I162:'RV_DATA'!I293), 6)</f>
        <v>52.5</v>
      </c>
      <c r="E141" s="51">
        <f>ROUND(RV_DATA!N243, 6)</f>
        <v>143.1</v>
      </c>
      <c r="F141" s="51">
        <f>ROUND(SUMIF(RV_DATA!W162:'RV_DATA'!W293, -456525510, RV_DATA!O162:'RV_DATA'!O293), 6)</f>
        <v>7512.58</v>
      </c>
      <c r="Q141">
        <v>3</v>
      </c>
    </row>
    <row r="142" spans="1:17" ht="42.75" x14ac:dyDescent="0.2">
      <c r="A142" s="50" t="s">
        <v>199</v>
      </c>
      <c r="B142" s="45" t="s">
        <v>201</v>
      </c>
      <c r="C142" s="45" t="s">
        <v>476</v>
      </c>
      <c r="D142" s="46">
        <f>ROUND(SUMIF(RV_DATA!W162:'RV_DATA'!W293, 1197762187, RV_DATA!I162:'RV_DATA'!I293), 6)</f>
        <v>8.8200000000000001E-2</v>
      </c>
      <c r="E142" s="51">
        <f>ROUND(RV_DATA!N232, 6)</f>
        <v>75963.19</v>
      </c>
      <c r="F142" s="51">
        <f>ROUND(SUMIF(RV_DATA!W162:'RV_DATA'!W293, 1197762187, RV_DATA!O162:'RV_DATA'!O293), 6)</f>
        <v>6699.98</v>
      </c>
      <c r="Q142">
        <v>3</v>
      </c>
    </row>
    <row r="143" spans="1:17" ht="57" x14ac:dyDescent="0.2">
      <c r="A143" s="50" t="s">
        <v>350</v>
      </c>
      <c r="B143" s="45" t="s">
        <v>352</v>
      </c>
      <c r="C143" s="45" t="s">
        <v>444</v>
      </c>
      <c r="D143" s="46">
        <f>ROUND(SUMIF(RV_DATA!W162:'RV_DATA'!W293, 1854474642, RV_DATA!I162:'RV_DATA'!I293), 6)</f>
        <v>9.9000000000000005E-2</v>
      </c>
      <c r="E143" s="51">
        <f>ROUND(RV_DATA!N289, 6)</f>
        <v>6076.1</v>
      </c>
      <c r="F143" s="51">
        <f>ROUND(SUMIF(RV_DATA!W162:'RV_DATA'!W293, 1854474642, RV_DATA!O162:'RV_DATA'!O293), 6)</f>
        <v>601.54</v>
      </c>
      <c r="Q143">
        <v>3</v>
      </c>
    </row>
    <row r="144" spans="1:17" ht="42.75" x14ac:dyDescent="0.2">
      <c r="A144" s="50" t="s">
        <v>353</v>
      </c>
      <c r="B144" s="45" t="s">
        <v>355</v>
      </c>
      <c r="C144" s="45" t="s">
        <v>444</v>
      </c>
      <c r="D144" s="46">
        <f>ROUND(SUMIF(RV_DATA!W162:'RV_DATA'!W293, 1122946080, RV_DATA!I162:'RV_DATA'!I293), 6)</f>
        <v>0.23899999999999999</v>
      </c>
      <c r="E144" s="51">
        <f>ROUND(RV_DATA!N288, 6)</f>
        <v>11706.93</v>
      </c>
      <c r="F144" s="51">
        <f>ROUND(SUMIF(RV_DATA!W162:'RV_DATA'!W293, 1122946080, RV_DATA!O162:'RV_DATA'!O293), 6)</f>
        <v>2797.96</v>
      </c>
      <c r="Q144">
        <v>3</v>
      </c>
    </row>
    <row r="145" spans="1:17" ht="42.75" x14ac:dyDescent="0.2">
      <c r="A145" s="50" t="s">
        <v>356</v>
      </c>
      <c r="B145" s="45" t="s">
        <v>358</v>
      </c>
      <c r="C145" s="45" t="s">
        <v>444</v>
      </c>
      <c r="D145" s="46">
        <f>ROUND(SUMIF(RV_DATA!W162:'RV_DATA'!W293, 1553921905, RV_DATA!I162:'RV_DATA'!I293), 6)</f>
        <v>0.19800000000000001</v>
      </c>
      <c r="E145" s="51">
        <f>ROUND(RV_DATA!N287, 6)</f>
        <v>10573.75</v>
      </c>
      <c r="F145" s="51">
        <f>ROUND(SUMIF(RV_DATA!W162:'RV_DATA'!W293, 1553921905, RV_DATA!O162:'RV_DATA'!O293), 6)</f>
        <v>2093.6</v>
      </c>
      <c r="Q145">
        <v>3</v>
      </c>
    </row>
    <row r="146" spans="1:17" ht="28.5" x14ac:dyDescent="0.2">
      <c r="A146" s="50" t="s">
        <v>341</v>
      </c>
      <c r="B146" s="45" t="s">
        <v>343</v>
      </c>
      <c r="C146" s="45" t="s">
        <v>476</v>
      </c>
      <c r="D146" s="46">
        <f>ROUND(SUMIF(RV_DATA!W162:'RV_DATA'!W293, -1406252395, RV_DATA!I162:'RV_DATA'!I293), 6)</f>
        <v>0.85</v>
      </c>
      <c r="E146" s="51">
        <f>ROUND(RV_DATA!N273, 6)</f>
        <v>4483.8599999999997</v>
      </c>
      <c r="F146" s="51">
        <f>ROUND(SUMIF(RV_DATA!W162:'RV_DATA'!W293, -1406252395, RV_DATA!O162:'RV_DATA'!O293), 6)</f>
        <v>3811.3</v>
      </c>
      <c r="Q146">
        <v>3</v>
      </c>
    </row>
    <row r="147" spans="1:17" ht="57" x14ac:dyDescent="0.2">
      <c r="A147" s="50" t="s">
        <v>613</v>
      </c>
      <c r="B147" s="45" t="s">
        <v>614</v>
      </c>
      <c r="C147" s="45" t="s">
        <v>476</v>
      </c>
      <c r="D147" s="46">
        <f>ROUND(SUMIF(RV_DATA!W162:'RV_DATA'!W293, -614815128, RV_DATA!I162:'RV_DATA'!I293), 6)</f>
        <v>4.0999999999999996</v>
      </c>
      <c r="E147" s="51">
        <f>ROUND(RV_DATA!N209, 6)</f>
        <v>19134.4601</v>
      </c>
      <c r="F147" s="51">
        <f>ROUND(SUMIF(RV_DATA!W162:'RV_DATA'!W293, -614815128, RV_DATA!O162:'RV_DATA'!O293), 6)</f>
        <v>78451.289999999994</v>
      </c>
      <c r="Q147">
        <v>3</v>
      </c>
    </row>
    <row r="148" spans="1:17" ht="57" x14ac:dyDescent="0.2">
      <c r="A148" s="50" t="s">
        <v>605</v>
      </c>
      <c r="B148" s="45" t="s">
        <v>606</v>
      </c>
      <c r="C148" s="45" t="s">
        <v>476</v>
      </c>
      <c r="D148" s="46">
        <f>ROUND(SUMIF(RV_DATA!W162:'RV_DATA'!W293, 823986211, RV_DATA!I162:'RV_DATA'!I293), 6)</f>
        <v>2.5350000000000001</v>
      </c>
      <c r="E148" s="51">
        <f>ROUND(RV_DATA!N197, 6)</f>
        <v>8534.6211999999996</v>
      </c>
      <c r="F148" s="51">
        <f>ROUND(SUMIF(RV_DATA!W162:'RV_DATA'!W293, 823986211, RV_DATA!O162:'RV_DATA'!O293), 6)</f>
        <v>21635.26</v>
      </c>
      <c r="Q148">
        <v>3</v>
      </c>
    </row>
    <row r="149" spans="1:17" ht="42.75" x14ac:dyDescent="0.2">
      <c r="A149" s="50" t="s">
        <v>592</v>
      </c>
      <c r="B149" s="45" t="s">
        <v>593</v>
      </c>
      <c r="C149" s="45" t="s">
        <v>476</v>
      </c>
      <c r="D149" s="46">
        <f>ROUND(SUMIF(RV_DATA!W162:'RV_DATA'!W293, -761165753, RV_DATA!I162:'RV_DATA'!I293), 6)</f>
        <v>33.44</v>
      </c>
      <c r="E149" s="51">
        <f>ROUND(RV_DATA!N173, 6)</f>
        <v>10366.316800000001</v>
      </c>
      <c r="F149" s="51">
        <f>ROUND(SUMIF(RV_DATA!W162:'RV_DATA'!W293, -761165753, RV_DATA!O162:'RV_DATA'!O293), 6)</f>
        <v>346649.63</v>
      </c>
      <c r="Q149">
        <v>3</v>
      </c>
    </row>
    <row r="150" spans="1:17" ht="42.75" x14ac:dyDescent="0.2">
      <c r="A150" s="50" t="s">
        <v>202</v>
      </c>
      <c r="B150" s="45" t="s">
        <v>204</v>
      </c>
      <c r="C150" s="45" t="s">
        <v>476</v>
      </c>
      <c r="D150" s="46">
        <f>ROUND(SUMIF(RV_DATA!W162:'RV_DATA'!W293, -1891926201, RV_DATA!I162:'RV_DATA'!I293), 6)</f>
        <v>1.593</v>
      </c>
      <c r="E150" s="51">
        <f>ROUND(RV_DATA!N231, 6)</f>
        <v>27998.47</v>
      </c>
      <c r="F150" s="51">
        <f>ROUND(SUMIF(RV_DATA!W162:'RV_DATA'!W293, -1891926201, RV_DATA!O162:'RV_DATA'!O293), 6)</f>
        <v>44601.58</v>
      </c>
      <c r="Q150">
        <v>3</v>
      </c>
    </row>
    <row r="151" spans="1:17" ht="28.5" x14ac:dyDescent="0.2">
      <c r="A151" s="50" t="s">
        <v>168</v>
      </c>
      <c r="B151" s="45" t="s">
        <v>170</v>
      </c>
      <c r="C151" s="45" t="s">
        <v>476</v>
      </c>
      <c r="D151" s="46">
        <f>ROUND(SUMIF(RV_DATA!W162:'RV_DATA'!W293, 1399370909, RV_DATA!I162:'RV_DATA'!I293), 6)</f>
        <v>2.7989999999999999</v>
      </c>
      <c r="E151" s="51">
        <f>ROUND(RV_DATA!N162, 6)</f>
        <v>5205.57</v>
      </c>
      <c r="F151" s="51">
        <f>ROUND(SUMIF(RV_DATA!W162:'RV_DATA'!W293, 1399370909, RV_DATA!O162:'RV_DATA'!O293), 6)</f>
        <v>14570.27</v>
      </c>
      <c r="Q151">
        <v>3</v>
      </c>
    </row>
    <row r="152" spans="1:17" ht="28.5" x14ac:dyDescent="0.2">
      <c r="A152" s="50" t="s">
        <v>344</v>
      </c>
      <c r="B152" s="45" t="s">
        <v>346</v>
      </c>
      <c r="C152" s="45" t="s">
        <v>476</v>
      </c>
      <c r="D152" s="46">
        <f>ROUND(SUMIF(RV_DATA!W162:'RV_DATA'!W293, 1145136418, RV_DATA!I162:'RV_DATA'!I293), 6)</f>
        <v>0.125</v>
      </c>
      <c r="E152" s="51">
        <f>ROUND(RV_DATA!N272, 6)</f>
        <v>7276.87</v>
      </c>
      <c r="F152" s="51">
        <f>ROUND(SUMIF(RV_DATA!W162:'RV_DATA'!W293, 1145136418, RV_DATA!O162:'RV_DATA'!O293), 6)</f>
        <v>909.63</v>
      </c>
      <c r="Q152">
        <v>3</v>
      </c>
    </row>
    <row r="153" spans="1:17" ht="28.5" x14ac:dyDescent="0.2">
      <c r="A153" s="50" t="s">
        <v>188</v>
      </c>
      <c r="B153" s="45" t="s">
        <v>190</v>
      </c>
      <c r="C153" s="45" t="s">
        <v>476</v>
      </c>
      <c r="D153" s="46">
        <f>ROUND(SUMIF(RV_DATA!W162:'RV_DATA'!W293, 1079585720, RV_DATA!I162:'RV_DATA'!I293), 6)</f>
        <v>1.05</v>
      </c>
      <c r="E153" s="51">
        <f>ROUND(RV_DATA!N222, 6)</f>
        <v>5573</v>
      </c>
      <c r="F153" s="51">
        <f>ROUND(SUMIF(RV_DATA!W162:'RV_DATA'!W293, 1079585720, RV_DATA!O162:'RV_DATA'!O293), 6)</f>
        <v>5851.65</v>
      </c>
      <c r="Q153">
        <v>3</v>
      </c>
    </row>
    <row r="154" spans="1:17" ht="28.5" x14ac:dyDescent="0.2">
      <c r="A154" s="50" t="s">
        <v>215</v>
      </c>
      <c r="B154" s="45" t="s">
        <v>217</v>
      </c>
      <c r="C154" s="45" t="s">
        <v>476</v>
      </c>
      <c r="D154" s="46">
        <f>ROUND(SUMIF(RV_DATA!W162:'RV_DATA'!W293, -740808899, RV_DATA!I162:'RV_DATA'!I293), 6)</f>
        <v>0.32300000000000001</v>
      </c>
      <c r="E154" s="51">
        <f>ROUND(RV_DATA!N242, 6)</f>
        <v>4405.18</v>
      </c>
      <c r="F154" s="51">
        <f>ROUND(SUMIF(RV_DATA!W162:'RV_DATA'!W293, -740808899, RV_DATA!O162:'RV_DATA'!O293), 6)</f>
        <v>1422.89</v>
      </c>
      <c r="Q154">
        <v>3</v>
      </c>
    </row>
    <row r="155" spans="1:17" ht="28.5" x14ac:dyDescent="0.2">
      <c r="A155" s="50" t="s">
        <v>635</v>
      </c>
      <c r="B155" s="45" t="s">
        <v>636</v>
      </c>
      <c r="C155" s="45" t="s">
        <v>476</v>
      </c>
      <c r="D155" s="46">
        <f>ROUND(SUMIF(RV_DATA!W162:'RV_DATA'!W293, -2083882150, RV_DATA!I162:'RV_DATA'!I293), 6)</f>
        <v>0.5</v>
      </c>
      <c r="E155" s="51">
        <f>ROUND(RV_DATA!N252, 6)</f>
        <v>3672.7943</v>
      </c>
      <c r="F155" s="51">
        <f>ROUND(SUMIF(RV_DATA!W162:'RV_DATA'!W293, -2083882150, RV_DATA!O162:'RV_DATA'!O293), 6)</f>
        <v>1836.4</v>
      </c>
      <c r="Q155">
        <v>3</v>
      </c>
    </row>
    <row r="156" spans="1:17" ht="15" x14ac:dyDescent="0.25">
      <c r="A156" s="80" t="s">
        <v>322</v>
      </c>
      <c r="B156" s="80"/>
      <c r="C156" s="80"/>
      <c r="D156" s="80"/>
      <c r="E156" s="81">
        <f>SUMIF(Q129:Q155, 3, F129:F155)</f>
        <v>907840.08</v>
      </c>
      <c r="F156" s="80"/>
    </row>
    <row r="157" spans="1:17" ht="16.5" x14ac:dyDescent="0.2">
      <c r="A157" s="82" t="str">
        <f>CONCATENATE("Раздел: ",IF(Source!G210&lt;&gt;"Новый раздел", Source!G210, ""))</f>
        <v>Раздел: Материалы и оборудование не учтенные ценником</v>
      </c>
      <c r="B157" s="83"/>
      <c r="C157" s="83"/>
      <c r="D157" s="83"/>
      <c r="E157" s="83"/>
      <c r="F157" s="83"/>
    </row>
    <row r="158" spans="1:17" ht="14.25" x14ac:dyDescent="0.2">
      <c r="A158" s="78" t="s">
        <v>321</v>
      </c>
      <c r="B158" s="79"/>
      <c r="C158" s="79"/>
      <c r="D158" s="79"/>
      <c r="E158" s="79"/>
      <c r="F158" s="79"/>
    </row>
    <row r="159" spans="1:17" ht="71.25" x14ac:dyDescent="0.2">
      <c r="A159" s="50" t="s">
        <v>687</v>
      </c>
      <c r="B159" s="45" t="s">
        <v>688</v>
      </c>
      <c r="C159" s="45" t="s">
        <v>678</v>
      </c>
      <c r="D159" s="46">
        <f>ROUND(SUMIF(RV_DATA!W295:'RV_DATA'!W295, 1028705937, RV_DATA!I295:'RV_DATA'!I295), 6)</f>
        <v>1</v>
      </c>
      <c r="E159" s="51">
        <f>ROUND(RV_DATA!N295, 6)</f>
        <v>558333.31259999995</v>
      </c>
      <c r="F159" s="51">
        <f>ROUND(SUMIF(RV_DATA!W295:'RV_DATA'!W295, 1028705937, RV_DATA!O295:'RV_DATA'!O295), 6)</f>
        <v>558333.31000000006</v>
      </c>
      <c r="Q159">
        <v>3</v>
      </c>
    </row>
    <row r="160" spans="1:17" ht="15" x14ac:dyDescent="0.25">
      <c r="A160" s="80" t="s">
        <v>322</v>
      </c>
      <c r="B160" s="80"/>
      <c r="C160" s="80"/>
      <c r="D160" s="80"/>
      <c r="E160" s="81">
        <f>SUMIF(Q159:Q159, 3, F159:F159)</f>
        <v>558333.31000000006</v>
      </c>
      <c r="F160" s="80"/>
    </row>
    <row r="161" spans="1:17" ht="16.5" x14ac:dyDescent="0.2">
      <c r="A161" s="82" t="str">
        <f>CONCATENATE("Раздел: ",IF(Source!G252&lt;&gt;"Новый раздел", Source!G252, ""))</f>
        <v>Раздел: Прочие работы</v>
      </c>
      <c r="B161" s="83"/>
      <c r="C161" s="83"/>
      <c r="D161" s="83"/>
      <c r="E161" s="83"/>
      <c r="F161" s="83"/>
    </row>
    <row r="162" spans="1:17" ht="14.25" x14ac:dyDescent="0.2">
      <c r="A162" s="78" t="s">
        <v>317</v>
      </c>
      <c r="B162" s="79"/>
      <c r="C162" s="79"/>
      <c r="D162" s="79"/>
      <c r="E162" s="79"/>
      <c r="F162" s="79"/>
    </row>
    <row r="163" spans="1:17" ht="14.25" x14ac:dyDescent="0.2">
      <c r="A163" s="50" t="s">
        <v>359</v>
      </c>
      <c r="B163" s="45" t="s">
        <v>360</v>
      </c>
      <c r="C163" s="45" t="s">
        <v>817</v>
      </c>
      <c r="D163" s="46">
        <f>ROUND(SUMIF(RV_DATA!W297:'RV_DATA'!W318, 784620004, RV_DATA!I297:'RV_DATA'!I318), 6)</f>
        <v>96.070820999999995</v>
      </c>
      <c r="E163" s="51">
        <f>ROUND(RV_DATA!N310, 6)</f>
        <v>50.13</v>
      </c>
      <c r="F163" s="51">
        <f>ROUND(SUMIF(RV_DATA!W297:'RV_DATA'!W318, 784620004, RV_DATA!O297:'RV_DATA'!O318), 6)</f>
        <v>4815.83</v>
      </c>
      <c r="Q163">
        <v>1</v>
      </c>
    </row>
    <row r="164" spans="1:17" ht="14.25" x14ac:dyDescent="0.2">
      <c r="A164" s="50" t="s">
        <v>382</v>
      </c>
      <c r="B164" s="45" t="s">
        <v>383</v>
      </c>
      <c r="C164" s="45" t="s">
        <v>817</v>
      </c>
      <c r="D164" s="46">
        <f>ROUND(SUMIF(RV_DATA!W297:'RV_DATA'!W318, 1155428616, RV_DATA!I297:'RV_DATA'!I318), 6)</f>
        <v>25.376868000000002</v>
      </c>
      <c r="E164" s="51">
        <f>ROUND(RV_DATA!N317, 6)</f>
        <v>55.92</v>
      </c>
      <c r="F164" s="51">
        <f>ROUND(SUMIF(RV_DATA!W297:'RV_DATA'!W318, 1155428616, RV_DATA!O297:'RV_DATA'!O318), 6)</f>
        <v>1419.18</v>
      </c>
      <c r="Q164">
        <v>1</v>
      </c>
    </row>
    <row r="165" spans="1:17" ht="15" x14ac:dyDescent="0.25">
      <c r="A165" s="80" t="s">
        <v>318</v>
      </c>
      <c r="B165" s="80"/>
      <c r="C165" s="80"/>
      <c r="D165" s="80"/>
      <c r="E165" s="81">
        <f>SUMIF(Q163:Q164, 1, F163:F164)</f>
        <v>6235.01</v>
      </c>
      <c r="F165" s="80"/>
    </row>
    <row r="166" spans="1:17" ht="14.25" x14ac:dyDescent="0.2">
      <c r="A166" s="78" t="s">
        <v>319</v>
      </c>
      <c r="B166" s="79"/>
      <c r="C166" s="79"/>
      <c r="D166" s="79"/>
      <c r="E166" s="79"/>
      <c r="F166" s="79"/>
    </row>
    <row r="167" spans="1:17" ht="28.5" x14ac:dyDescent="0.2">
      <c r="A167" s="50" t="s">
        <v>70</v>
      </c>
      <c r="B167" s="45" t="s">
        <v>72</v>
      </c>
      <c r="C167" s="45" t="s">
        <v>823</v>
      </c>
      <c r="D167" s="46">
        <f>ROUND(SUMIF(RV_DATA!W297:'RV_DATA'!W318, 1427555303, RV_DATA!I297:'RV_DATA'!I318), 6)</f>
        <v>3.1989209999999999</v>
      </c>
      <c r="E167" s="51">
        <f>ROUND(RV_DATA!N309, 6)</f>
        <v>797.28</v>
      </c>
      <c r="F167" s="51">
        <f>ROUND(SUMIF(RV_DATA!W297:'RV_DATA'!W318, 1427555303, RV_DATA!O297:'RV_DATA'!O318), 6)</f>
        <v>2550.54</v>
      </c>
      <c r="Q167">
        <v>2</v>
      </c>
    </row>
    <row r="168" spans="1:17" ht="42.75" x14ac:dyDescent="0.2">
      <c r="A168" s="50" t="s">
        <v>384</v>
      </c>
      <c r="B168" s="45" t="s">
        <v>386</v>
      </c>
      <c r="C168" s="45" t="s">
        <v>823</v>
      </c>
      <c r="D168" s="46">
        <f>ROUND(SUMIF(RV_DATA!W297:'RV_DATA'!W318, 143420071, RV_DATA!I297:'RV_DATA'!I318), 6)</f>
        <v>6.2519999999999997E-3</v>
      </c>
      <c r="E168" s="51">
        <f>ROUND(RV_DATA!N316, 6)</f>
        <v>210.54</v>
      </c>
      <c r="F168" s="51">
        <f>ROUND(SUMIF(RV_DATA!W297:'RV_DATA'!W318, 143420071, RV_DATA!O297:'RV_DATA'!O318), 6)</f>
        <v>1.33</v>
      </c>
      <c r="Q168">
        <v>2</v>
      </c>
    </row>
    <row r="169" spans="1:17" ht="28.5" x14ac:dyDescent="0.2">
      <c r="A169" s="50" t="s">
        <v>361</v>
      </c>
      <c r="B169" s="45" t="s">
        <v>363</v>
      </c>
      <c r="C169" s="45" t="s">
        <v>823</v>
      </c>
      <c r="D169" s="46">
        <f>ROUND(SUMIF(RV_DATA!W297:'RV_DATA'!W318, 376199386, RV_DATA!I297:'RV_DATA'!I318), 6)</f>
        <v>4.7467860000000002</v>
      </c>
      <c r="E169" s="51">
        <f>ROUND(RV_DATA!N308, 6)</f>
        <v>3.75</v>
      </c>
      <c r="F169" s="51">
        <f>ROUND(SUMIF(RV_DATA!W297:'RV_DATA'!W318, 376199386, RV_DATA!O297:'RV_DATA'!O318), 6)</f>
        <v>17.510000000000002</v>
      </c>
      <c r="Q169">
        <v>2</v>
      </c>
    </row>
    <row r="170" spans="1:17" ht="28.5" x14ac:dyDescent="0.2">
      <c r="A170" s="50" t="s">
        <v>84</v>
      </c>
      <c r="B170" s="45" t="s">
        <v>86</v>
      </c>
      <c r="C170" s="45" t="s">
        <v>823</v>
      </c>
      <c r="D170" s="46">
        <f>ROUND(SUMIF(RV_DATA!W297:'RV_DATA'!W318, 832510903, RV_DATA!I297:'RV_DATA'!I318), 6)</f>
        <v>2.1857669999999998</v>
      </c>
      <c r="E170" s="51">
        <f>ROUND(RV_DATA!N307, 6)</f>
        <v>613.61</v>
      </c>
      <c r="F170" s="51">
        <f>ROUND(SUMIF(RV_DATA!W297:'RV_DATA'!W318, 832510903, RV_DATA!O297:'RV_DATA'!O318), 6)</f>
        <v>1341.48</v>
      </c>
      <c r="Q170">
        <v>2</v>
      </c>
    </row>
    <row r="171" spans="1:17" ht="57" x14ac:dyDescent="0.2">
      <c r="A171" s="50" t="s">
        <v>31</v>
      </c>
      <c r="B171" s="45" t="s">
        <v>33</v>
      </c>
      <c r="C171" s="45" t="s">
        <v>823</v>
      </c>
      <c r="D171" s="46">
        <f>ROUND(SUMIF(RV_DATA!W297:'RV_DATA'!W318, 1571607482, RV_DATA!I297:'RV_DATA'!I318), 6)</f>
        <v>1.0319100000000001</v>
      </c>
      <c r="E171" s="51">
        <f>ROUND(RV_DATA!N306, 6)</f>
        <v>231.61</v>
      </c>
      <c r="F171" s="51">
        <f>ROUND(SUMIF(RV_DATA!W297:'RV_DATA'!W318, 1571607482, RV_DATA!O297:'RV_DATA'!O318), 6)</f>
        <v>239.3</v>
      </c>
      <c r="Q171">
        <v>2</v>
      </c>
    </row>
    <row r="172" spans="1:17" ht="42.75" x14ac:dyDescent="0.2">
      <c r="A172" s="50" t="s">
        <v>827</v>
      </c>
      <c r="B172" s="45" t="s">
        <v>829</v>
      </c>
      <c r="C172" s="45" t="s">
        <v>823</v>
      </c>
      <c r="D172" s="46">
        <f>ROUND(SUMIF(RV_DATA!W297:'RV_DATA'!W318, -1151523731, RV_DATA!I297:'RV_DATA'!I318), 6)</f>
        <v>1.0319100000000001</v>
      </c>
      <c r="E172" s="51">
        <f>ROUND(RV_DATA!N305, 6)</f>
        <v>10.82</v>
      </c>
      <c r="F172" s="51">
        <f>ROUND(SUMIF(RV_DATA!W297:'RV_DATA'!W318, -1151523731, RV_DATA!O297:'RV_DATA'!O318), 6)</f>
        <v>10.94</v>
      </c>
      <c r="Q172">
        <v>2</v>
      </c>
    </row>
    <row r="173" spans="1:17" ht="15" x14ac:dyDescent="0.25">
      <c r="A173" s="80" t="s">
        <v>320</v>
      </c>
      <c r="B173" s="80"/>
      <c r="C173" s="80"/>
      <c r="D173" s="80"/>
      <c r="E173" s="81">
        <f>SUMIF(Q167:Q172, 2, F167:F172)</f>
        <v>4161.0999999999995</v>
      </c>
      <c r="F173" s="80"/>
    </row>
    <row r="174" spans="1:17" ht="14.25" x14ac:dyDescent="0.2">
      <c r="A174" s="78" t="s">
        <v>321</v>
      </c>
      <c r="B174" s="79"/>
      <c r="C174" s="79"/>
      <c r="D174" s="79"/>
      <c r="E174" s="79"/>
      <c r="F174" s="79"/>
    </row>
    <row r="175" spans="1:17" ht="28.5" x14ac:dyDescent="0.2">
      <c r="A175" s="50" t="s">
        <v>165</v>
      </c>
      <c r="B175" s="45" t="s">
        <v>167</v>
      </c>
      <c r="C175" s="45" t="s">
        <v>444</v>
      </c>
      <c r="D175" s="46">
        <f>ROUND(SUMIF(RV_DATA!W297:'RV_DATA'!W318, 768014654, RV_DATA!I297:'RV_DATA'!I318), 6)</f>
        <v>1.052548</v>
      </c>
      <c r="E175" s="51">
        <f>ROUND(RV_DATA!N304, 6)</f>
        <v>17.25</v>
      </c>
      <c r="F175" s="51">
        <f>ROUND(SUMIF(RV_DATA!W297:'RV_DATA'!W318, 768014654, RV_DATA!O297:'RV_DATA'!O318), 6)</f>
        <v>18.239999999999998</v>
      </c>
      <c r="Q175">
        <v>3</v>
      </c>
    </row>
    <row r="176" spans="1:17" ht="28.5" x14ac:dyDescent="0.2">
      <c r="A176" s="50" t="s">
        <v>96</v>
      </c>
      <c r="B176" s="45" t="s">
        <v>98</v>
      </c>
      <c r="C176" s="45" t="s">
        <v>476</v>
      </c>
      <c r="D176" s="46">
        <f>ROUND(SUMIF(RV_DATA!W297:'RV_DATA'!W318, 1886899282, RV_DATA!I297:'RV_DATA'!I318), 6)</f>
        <v>4.5399999999999998E-3</v>
      </c>
      <c r="E176" s="51">
        <f>ROUND(RV_DATA!N303, 6)</f>
        <v>54236.94</v>
      </c>
      <c r="F176" s="51">
        <f>ROUND(SUMIF(RV_DATA!W297:'RV_DATA'!W318, 1886899282, RV_DATA!O297:'RV_DATA'!O318), 6)</f>
        <v>246.59</v>
      </c>
      <c r="Q176">
        <v>3</v>
      </c>
    </row>
    <row r="177" spans="1:17" ht="28.5" x14ac:dyDescent="0.2">
      <c r="A177" s="50" t="s">
        <v>387</v>
      </c>
      <c r="B177" s="45" t="s">
        <v>389</v>
      </c>
      <c r="C177" s="45" t="s">
        <v>40</v>
      </c>
      <c r="D177" s="46">
        <f>ROUND(SUMIF(RV_DATA!W297:'RV_DATA'!W318, -440202231, RV_DATA!I297:'RV_DATA'!I318), 6)</f>
        <v>0.18756</v>
      </c>
      <c r="E177" s="51">
        <f>ROUND(RV_DATA!N314, 6)</f>
        <v>12.3</v>
      </c>
      <c r="F177" s="51">
        <f>ROUND(SUMIF(RV_DATA!W297:'RV_DATA'!W318, -440202231, RV_DATA!O297:'RV_DATA'!O318), 6)</f>
        <v>2.2999999999999998</v>
      </c>
      <c r="Q177">
        <v>3</v>
      </c>
    </row>
    <row r="178" spans="1:17" ht="28.5" x14ac:dyDescent="0.2">
      <c r="A178" s="50" t="s">
        <v>364</v>
      </c>
      <c r="B178" s="45" t="s">
        <v>366</v>
      </c>
      <c r="C178" s="45" t="s">
        <v>214</v>
      </c>
      <c r="D178" s="46">
        <f>ROUND(SUMIF(RV_DATA!W297:'RV_DATA'!W318, -1173136779, RV_DATA!I297:'RV_DATA'!I318), 6)</f>
        <v>20.947773000000002</v>
      </c>
      <c r="E178" s="51">
        <f>ROUND(RV_DATA!N302, 6)</f>
        <v>80.39</v>
      </c>
      <c r="F178" s="51">
        <f>ROUND(SUMIF(RV_DATA!W297:'RV_DATA'!W318, -1173136779, RV_DATA!O297:'RV_DATA'!O318), 6)</f>
        <v>1683.83</v>
      </c>
      <c r="Q178">
        <v>3</v>
      </c>
    </row>
    <row r="179" spans="1:17" ht="28.5" x14ac:dyDescent="0.2">
      <c r="A179" s="50" t="s">
        <v>367</v>
      </c>
      <c r="B179" s="45" t="s">
        <v>369</v>
      </c>
      <c r="C179" s="45" t="s">
        <v>476</v>
      </c>
      <c r="D179" s="46">
        <f>ROUND(SUMIF(RV_DATA!W297:'RV_DATA'!W318, -32181934, RV_DATA!I297:'RV_DATA'!I318), 6)</f>
        <v>6.6039999999999996E-3</v>
      </c>
      <c r="E179" s="51">
        <f>ROUND(RV_DATA!N301, 6)</f>
        <v>13282.69</v>
      </c>
      <c r="F179" s="51">
        <f>ROUND(SUMIF(RV_DATA!W297:'RV_DATA'!W318, -32181934, RV_DATA!O297:'RV_DATA'!O318), 6)</f>
        <v>87.55</v>
      </c>
      <c r="Q179">
        <v>3</v>
      </c>
    </row>
    <row r="180" spans="1:17" ht="28.5" x14ac:dyDescent="0.2">
      <c r="A180" s="50" t="s">
        <v>701</v>
      </c>
      <c r="B180" s="45" t="s">
        <v>702</v>
      </c>
      <c r="C180" s="45" t="s">
        <v>444</v>
      </c>
      <c r="D180" s="46">
        <f>ROUND(SUMIF(RV_DATA!W297:'RV_DATA'!W318, 1589491993, RV_DATA!I297:'RV_DATA'!I318), 6)</f>
        <v>10.525482</v>
      </c>
      <c r="E180" s="51">
        <f>ROUND(RV_DATA!N311, 6)</f>
        <v>5077.8860999999997</v>
      </c>
      <c r="F180" s="51">
        <f>ROUND(SUMIF(RV_DATA!W297:'RV_DATA'!W318, 1589491993, RV_DATA!O297:'RV_DATA'!O318), 6)</f>
        <v>53447.199999999997</v>
      </c>
      <c r="Q180">
        <v>3</v>
      </c>
    </row>
    <row r="181" spans="1:17" ht="28.5" x14ac:dyDescent="0.2">
      <c r="A181" s="50" t="s">
        <v>370</v>
      </c>
      <c r="B181" s="45" t="s">
        <v>372</v>
      </c>
      <c r="C181" s="45" t="s">
        <v>476</v>
      </c>
      <c r="D181" s="46">
        <f>ROUND(SUMIF(RV_DATA!W297:'RV_DATA'!W318, 1427414766, RV_DATA!I297:'RV_DATA'!I318), 6)</f>
        <v>1.3415E-2</v>
      </c>
      <c r="E181" s="51">
        <f>ROUND(RV_DATA!N300, 6)</f>
        <v>64906.77</v>
      </c>
      <c r="F181" s="51">
        <f>ROUND(SUMIF(RV_DATA!W297:'RV_DATA'!W318, 1427414766, RV_DATA!O297:'RV_DATA'!O318), 6)</f>
        <v>870.37</v>
      </c>
      <c r="Q181">
        <v>3</v>
      </c>
    </row>
    <row r="182" spans="1:17" ht="57" x14ac:dyDescent="0.2">
      <c r="A182" s="50" t="s">
        <v>705</v>
      </c>
      <c r="B182" s="45" t="s">
        <v>706</v>
      </c>
      <c r="C182" s="45" t="s">
        <v>476</v>
      </c>
      <c r="D182" s="46">
        <f>ROUND(SUMIF(RV_DATA!W297:'RV_DATA'!W318, 336695744, RV_DATA!I297:'RV_DATA'!I318), 6)</f>
        <v>0.11</v>
      </c>
      <c r="E182" s="51">
        <f>ROUND(RV_DATA!N312, 6)</f>
        <v>62337.391900000002</v>
      </c>
      <c r="F182" s="51">
        <f>ROUND(SUMIF(RV_DATA!W297:'RV_DATA'!W318, 336695744, RV_DATA!O297:'RV_DATA'!O318), 6)</f>
        <v>6857.11</v>
      </c>
      <c r="Q182">
        <v>3</v>
      </c>
    </row>
    <row r="183" spans="1:17" ht="42.75" x14ac:dyDescent="0.2">
      <c r="A183" s="50" t="s">
        <v>373</v>
      </c>
      <c r="B183" s="45" t="s">
        <v>375</v>
      </c>
      <c r="C183" s="45" t="s">
        <v>444</v>
      </c>
      <c r="D183" s="46">
        <f>ROUND(SUMIF(RV_DATA!W297:'RV_DATA'!W318, 1912161345, RV_DATA!I297:'RV_DATA'!I318), 6)</f>
        <v>0.103191</v>
      </c>
      <c r="E183" s="51">
        <f>ROUND(RV_DATA!N299, 6)</f>
        <v>5728.18</v>
      </c>
      <c r="F183" s="51">
        <f>ROUND(SUMIF(RV_DATA!W297:'RV_DATA'!W318, 1912161345, RV_DATA!O297:'RV_DATA'!O318), 6)</f>
        <v>590.94000000000005</v>
      </c>
      <c r="Q183">
        <v>3</v>
      </c>
    </row>
    <row r="184" spans="1:17" ht="42.75" x14ac:dyDescent="0.2">
      <c r="A184" s="50" t="s">
        <v>376</v>
      </c>
      <c r="B184" s="45" t="s">
        <v>378</v>
      </c>
      <c r="C184" s="45" t="s">
        <v>444</v>
      </c>
      <c r="D184" s="46">
        <f>ROUND(SUMIF(RV_DATA!W297:'RV_DATA'!W318, -1655575919, RV_DATA!I297:'RV_DATA'!I318), 6)</f>
        <v>0.103191</v>
      </c>
      <c r="E184" s="51">
        <f>ROUND(RV_DATA!N298, 6)</f>
        <v>12092.95</v>
      </c>
      <c r="F184" s="51">
        <f>ROUND(SUMIF(RV_DATA!W297:'RV_DATA'!W318, -1655575919, RV_DATA!O297:'RV_DATA'!O318), 6)</f>
        <v>1247.55</v>
      </c>
      <c r="Q184">
        <v>3</v>
      </c>
    </row>
    <row r="185" spans="1:17" ht="28.5" x14ac:dyDescent="0.2">
      <c r="A185" s="50" t="s">
        <v>379</v>
      </c>
      <c r="B185" s="45" t="s">
        <v>381</v>
      </c>
      <c r="C185" s="45" t="s">
        <v>214</v>
      </c>
      <c r="D185" s="46">
        <f>ROUND(SUMIF(RV_DATA!W297:'RV_DATA'!W318, -824798, RV_DATA!I297:'RV_DATA'!I318), 6)</f>
        <v>10.525482</v>
      </c>
      <c r="E185" s="51">
        <f>ROUND(RV_DATA!N297, 6)</f>
        <v>323.74</v>
      </c>
      <c r="F185" s="51">
        <f>ROUND(SUMIF(RV_DATA!W297:'RV_DATA'!W318, -824798, RV_DATA!O297:'RV_DATA'!O318), 6)</f>
        <v>3407.78</v>
      </c>
      <c r="Q185">
        <v>3</v>
      </c>
    </row>
    <row r="186" spans="1:17" ht="28.5" x14ac:dyDescent="0.2">
      <c r="A186" s="50" t="s">
        <v>715</v>
      </c>
      <c r="B186" s="45" t="s">
        <v>716</v>
      </c>
      <c r="C186" s="45" t="s">
        <v>476</v>
      </c>
      <c r="D186" s="46">
        <f>ROUND(SUMIF(RV_DATA!W297:'RV_DATA'!W318, 772687408, RV_DATA!I297:'RV_DATA'!I318), 6)</f>
        <v>1.538E-2</v>
      </c>
      <c r="E186" s="51">
        <f>ROUND(RV_DATA!N318, 6)</f>
        <v>243032.5226</v>
      </c>
      <c r="F186" s="51">
        <f>ROUND(SUMIF(RV_DATA!W297:'RV_DATA'!W318, 772687408, RV_DATA!O297:'RV_DATA'!O318), 6)</f>
        <v>3737.84</v>
      </c>
      <c r="Q186">
        <v>3</v>
      </c>
    </row>
    <row r="187" spans="1:17" ht="28.5" x14ac:dyDescent="0.2">
      <c r="A187" s="50" t="s">
        <v>390</v>
      </c>
      <c r="B187" s="45" t="s">
        <v>392</v>
      </c>
      <c r="C187" s="45" t="s">
        <v>40</v>
      </c>
      <c r="D187" s="46">
        <f>ROUND(SUMIF(RV_DATA!W297:'RV_DATA'!W318, 1796102997, RV_DATA!I297:'RV_DATA'!I318), 6)</f>
        <v>1.68804</v>
      </c>
      <c r="E187" s="51">
        <f>ROUND(RV_DATA!N313, 6)</f>
        <v>188.77</v>
      </c>
      <c r="F187" s="51">
        <f>ROUND(SUMIF(RV_DATA!W297:'RV_DATA'!W318, 1796102997, RV_DATA!O297:'RV_DATA'!O318), 6)</f>
        <v>318.64999999999998</v>
      </c>
      <c r="Q187">
        <v>3</v>
      </c>
    </row>
    <row r="188" spans="1:17" ht="15" x14ac:dyDescent="0.25">
      <c r="A188" s="80" t="s">
        <v>322</v>
      </c>
      <c r="B188" s="80"/>
      <c r="C188" s="80"/>
      <c r="D188" s="80"/>
      <c r="E188" s="81">
        <f>SUMIF(Q175:Q187, 3, F175:F187)</f>
        <v>72515.95</v>
      </c>
      <c r="F188" s="80"/>
    </row>
    <row r="189" spans="1:17" ht="33" x14ac:dyDescent="0.2">
      <c r="A189" s="82" t="str">
        <f>CONCATENATE("Локальная смета: ",IF(Source!G325&lt;&gt;"Новая локальная смета", Source!G325, ""))</f>
        <v>Локальная смета: Пуско-наладочные работы  котла  ДКВР -10-13 заводской № 8466  в котельной по адресу: ул.Лесная,1 г.Алушта, Республика Крым</v>
      </c>
      <c r="B189" s="83"/>
      <c r="C189" s="83"/>
      <c r="D189" s="83"/>
      <c r="E189" s="83"/>
      <c r="F189" s="83"/>
      <c r="O189" s="48" t="s">
        <v>323</v>
      </c>
    </row>
    <row r="190" spans="1:17" ht="14.25" x14ac:dyDescent="0.2">
      <c r="A190" s="78" t="s">
        <v>317</v>
      </c>
      <c r="B190" s="79"/>
      <c r="C190" s="79"/>
      <c r="D190" s="79"/>
      <c r="E190" s="79"/>
      <c r="F190" s="79"/>
    </row>
    <row r="191" spans="1:17" ht="14.25" x14ac:dyDescent="0.2">
      <c r="A191" s="50" t="s">
        <v>393</v>
      </c>
      <c r="B191" s="45" t="s">
        <v>394</v>
      </c>
      <c r="C191" s="45" t="s">
        <v>817</v>
      </c>
      <c r="D191" s="46">
        <f>ROUND(SUMIF(RV_DATA!W320:'RV_DATA'!W321, -964602124, RV_DATA!I320:'RV_DATA'!I321), 6)</f>
        <v>370.32799999999997</v>
      </c>
      <c r="E191" s="51">
        <f>ROUND(RV_DATA!N321, 6)</f>
        <v>88.94</v>
      </c>
      <c r="F191" s="51">
        <f>ROUND(SUMIF(RV_DATA!W320:'RV_DATA'!W321, -964602124, RV_DATA!O320:'RV_DATA'!O321), 6)</f>
        <v>32937.21</v>
      </c>
      <c r="Q191">
        <v>1</v>
      </c>
    </row>
    <row r="192" spans="1:17" ht="14.25" x14ac:dyDescent="0.2">
      <c r="A192" s="50" t="s">
        <v>395</v>
      </c>
      <c r="B192" s="45" t="s">
        <v>396</v>
      </c>
      <c r="C192" s="45" t="s">
        <v>817</v>
      </c>
      <c r="D192" s="46">
        <f>ROUND(SUMIF(RV_DATA!W320:'RV_DATA'!W321, 200263951, RV_DATA!I320:'RV_DATA'!I321), 6)</f>
        <v>158.71199999999999</v>
      </c>
      <c r="E192" s="51">
        <f>ROUND(RV_DATA!N320, 6)</f>
        <v>80.099999999999994</v>
      </c>
      <c r="F192" s="51">
        <f>ROUND(SUMIF(RV_DATA!W320:'RV_DATA'!W321, 200263951, RV_DATA!O320:'RV_DATA'!O321), 6)</f>
        <v>12713.33</v>
      </c>
      <c r="Q192">
        <v>1</v>
      </c>
    </row>
    <row r="193" spans="1:6" ht="15" x14ac:dyDescent="0.25">
      <c r="A193" s="80" t="s">
        <v>318</v>
      </c>
      <c r="B193" s="80"/>
      <c r="C193" s="80"/>
      <c r="D193" s="80"/>
      <c r="E193" s="81">
        <f>SUMIF(Q191:Q192, 1, F191:F192)</f>
        <v>45650.54</v>
      </c>
      <c r="F193" s="80"/>
    </row>
  </sheetData>
  <mergeCells count="54">
    <mergeCell ref="D1:F2"/>
    <mergeCell ref="A5:F5"/>
    <mergeCell ref="A6:F6"/>
    <mergeCell ref="A7:A9"/>
    <mergeCell ref="B7:B9"/>
    <mergeCell ref="C7:C9"/>
    <mergeCell ref="D7:D9"/>
    <mergeCell ref="A44:F44"/>
    <mergeCell ref="A12:F12"/>
    <mergeCell ref="A13:F13"/>
    <mergeCell ref="A20:D20"/>
    <mergeCell ref="E20:F20"/>
    <mergeCell ref="E7:F8"/>
    <mergeCell ref="A11:F11"/>
    <mergeCell ref="A21:F21"/>
    <mergeCell ref="A43:D43"/>
    <mergeCell ref="E43:F43"/>
    <mergeCell ref="A109:D109"/>
    <mergeCell ref="E109:F109"/>
    <mergeCell ref="A45:F45"/>
    <mergeCell ref="A51:D51"/>
    <mergeCell ref="E51:F51"/>
    <mergeCell ref="A52:F52"/>
    <mergeCell ref="A70:D70"/>
    <mergeCell ref="E70:F70"/>
    <mergeCell ref="A71:F71"/>
    <mergeCell ref="A98:D98"/>
    <mergeCell ref="E98:F98"/>
    <mergeCell ref="A99:F99"/>
    <mergeCell ref="A100:F100"/>
    <mergeCell ref="A110:F110"/>
    <mergeCell ref="A127:D127"/>
    <mergeCell ref="E127:F127"/>
    <mergeCell ref="A128:F128"/>
    <mergeCell ref="A156:D156"/>
    <mergeCell ref="E156:F156"/>
    <mergeCell ref="A157:F157"/>
    <mergeCell ref="A158:F158"/>
    <mergeCell ref="A165:D165"/>
    <mergeCell ref="E165:F165"/>
    <mergeCell ref="A166:F166"/>
    <mergeCell ref="A160:D160"/>
    <mergeCell ref="E160:F160"/>
    <mergeCell ref="A161:F161"/>
    <mergeCell ref="A162:F162"/>
    <mergeCell ref="A193:D193"/>
    <mergeCell ref="E193:F193"/>
    <mergeCell ref="A174:F174"/>
    <mergeCell ref="A188:D188"/>
    <mergeCell ref="E188:F188"/>
    <mergeCell ref="A189:F189"/>
    <mergeCell ref="A190:F190"/>
    <mergeCell ref="A173:D173"/>
    <mergeCell ref="E173:F173"/>
  </mergeCells>
  <phoneticPr fontId="26" type="noConversion"/>
  <pageMargins left="0.6" right="0.4" top="0.65" bottom="0.4" header="0.4" footer="0.4"/>
  <pageSetup paperSize="9" scale="90" fitToHeight="0" orientation="portrait" verticalDpi="0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35"/>
  <sheetViews>
    <sheetView workbookViewId="0">
      <selection activeCell="A431" sqref="A431:AH431"/>
    </sheetView>
  </sheetViews>
  <sheetFormatPr defaultRowHeight="12.75" x14ac:dyDescent="0.2"/>
  <sheetData>
    <row r="1" spans="1:133" x14ac:dyDescent="0.2">
      <c r="A1">
        <v>0</v>
      </c>
      <c r="B1" t="s">
        <v>417</v>
      </c>
      <c r="D1" t="s">
        <v>418</v>
      </c>
      <c r="F1">
        <v>0</v>
      </c>
      <c r="G1">
        <v>0</v>
      </c>
      <c r="H1">
        <v>0</v>
      </c>
      <c r="I1" t="s">
        <v>419</v>
      </c>
      <c r="J1" t="s">
        <v>420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429</v>
      </c>
      <c r="C12" s="1">
        <v>0</v>
      </c>
      <c r="D12" s="1">
        <f>ROW(A360)</f>
        <v>360</v>
      </c>
      <c r="E12" s="1">
        <v>0</v>
      </c>
      <c r="F12" s="1" t="s">
        <v>421</v>
      </c>
      <c r="G12" s="1" t="s">
        <v>422</v>
      </c>
      <c r="H12" s="1" t="s">
        <v>420</v>
      </c>
      <c r="I12" s="1">
        <v>0</v>
      </c>
      <c r="J12" s="1" t="s">
        <v>420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420</v>
      </c>
      <c r="V12" s="1">
        <v>2</v>
      </c>
      <c r="W12" s="1" t="s">
        <v>420</v>
      </c>
      <c r="X12" s="1" t="s">
        <v>420</v>
      </c>
      <c r="Y12" s="1" t="s">
        <v>420</v>
      </c>
      <c r="Z12" s="1" t="s">
        <v>420</v>
      </c>
      <c r="AA12" s="1" t="s">
        <v>420</v>
      </c>
      <c r="AB12" s="1" t="s">
        <v>420</v>
      </c>
      <c r="AC12" s="1" t="s">
        <v>420</v>
      </c>
      <c r="AD12" s="1" t="s">
        <v>420</v>
      </c>
      <c r="AE12" s="1" t="s">
        <v>420</v>
      </c>
      <c r="AF12" s="1" t="s">
        <v>420</v>
      </c>
      <c r="AG12" s="1" t="s">
        <v>420</v>
      </c>
      <c r="AH12" s="1" t="s">
        <v>420</v>
      </c>
      <c r="AI12" s="1" t="s">
        <v>420</v>
      </c>
      <c r="AJ12" s="1" t="s">
        <v>423</v>
      </c>
      <c r="AK12" s="1"/>
      <c r="AL12" s="1" t="s">
        <v>420</v>
      </c>
      <c r="AM12" s="1" t="s">
        <v>420</v>
      </c>
      <c r="AN12" s="1" t="s">
        <v>420</v>
      </c>
      <c r="AO12" s="1"/>
      <c r="AP12" s="1" t="s">
        <v>420</v>
      </c>
      <c r="AQ12" s="1" t="s">
        <v>420</v>
      </c>
      <c r="AR12" s="1" t="s">
        <v>420</v>
      </c>
      <c r="AS12" s="1"/>
      <c r="AT12" s="1"/>
      <c r="AU12" s="1"/>
      <c r="AV12" s="1"/>
      <c r="AW12" s="1"/>
      <c r="AX12" s="1" t="s">
        <v>423</v>
      </c>
      <c r="AY12" s="1" t="s">
        <v>420</v>
      </c>
      <c r="AZ12" s="1" t="s">
        <v>420</v>
      </c>
      <c r="BA12" s="1"/>
      <c r="BB12" s="1"/>
      <c r="BC12" s="1"/>
      <c r="BD12" s="1"/>
      <c r="BE12" s="1"/>
      <c r="BF12" s="1"/>
      <c r="BG12" s="1"/>
      <c r="BH12" s="1" t="s">
        <v>424</v>
      </c>
      <c r="BI12" s="1" t="s">
        <v>425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426</v>
      </c>
      <c r="BZ12" s="1" t="s">
        <v>427</v>
      </c>
      <c r="CA12" s="1" t="s">
        <v>426</v>
      </c>
      <c r="CB12" s="1" t="s">
        <v>426</v>
      </c>
      <c r="CC12" s="1" t="s">
        <v>426</v>
      </c>
      <c r="CD12" s="1" t="s">
        <v>426</v>
      </c>
      <c r="CE12" s="1" t="s">
        <v>428</v>
      </c>
      <c r="CF12" s="1">
        <v>0</v>
      </c>
      <c r="CG12" s="1">
        <v>0</v>
      </c>
      <c r="CH12" s="1">
        <v>2654216</v>
      </c>
      <c r="CI12" s="1" t="s">
        <v>420</v>
      </c>
      <c r="CJ12" s="1" t="s">
        <v>420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B360</f>
        <v>429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02-01-01_</v>
      </c>
      <c r="G18" s="3" t="str">
        <f t="shared" si="0"/>
        <v>Капитальный ремонт  котла  ДКВР- 10-13 заводской № 8466  в котельной по адресу: ул.Лесная,1, г.Алушта, Республика Крым</v>
      </c>
      <c r="H18" s="3"/>
      <c r="I18" s="3"/>
      <c r="J18" s="3"/>
      <c r="K18" s="3"/>
      <c r="L18" s="3"/>
      <c r="M18" s="3"/>
      <c r="N18" s="3"/>
      <c r="O18" s="3">
        <f t="shared" ref="O18:AT18" si="1">O360</f>
        <v>762796.82</v>
      </c>
      <c r="P18" s="3">
        <f t="shared" si="1"/>
        <v>601082.52</v>
      </c>
      <c r="Q18" s="3">
        <f t="shared" si="1"/>
        <v>103493.51</v>
      </c>
      <c r="R18" s="3">
        <f t="shared" si="1"/>
        <v>6591.26</v>
      </c>
      <c r="S18" s="3">
        <f t="shared" si="1"/>
        <v>58220.79</v>
      </c>
      <c r="T18" s="3">
        <f t="shared" si="1"/>
        <v>0</v>
      </c>
      <c r="U18" s="3">
        <f t="shared" si="1"/>
        <v>6573.3957289999998</v>
      </c>
      <c r="V18" s="3">
        <f t="shared" si="1"/>
        <v>0</v>
      </c>
      <c r="W18" s="3">
        <f t="shared" si="1"/>
        <v>0</v>
      </c>
      <c r="X18" s="3">
        <f t="shared" si="1"/>
        <v>53764.34</v>
      </c>
      <c r="Y18" s="3">
        <f t="shared" si="1"/>
        <v>38374.54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196289.73</v>
      </c>
      <c r="AQ18" s="3">
        <f t="shared" si="1"/>
        <v>0</v>
      </c>
      <c r="AR18" s="3">
        <f t="shared" si="1"/>
        <v>854935.7</v>
      </c>
      <c r="AS18" s="3">
        <f t="shared" si="1"/>
        <v>489409.15</v>
      </c>
      <c r="AT18" s="3">
        <f t="shared" si="1"/>
        <v>156000.09</v>
      </c>
      <c r="AU18" s="3">
        <f t="shared" ref="AU18:BZ18" si="2">AU360</f>
        <v>13236.73</v>
      </c>
      <c r="AV18" s="3">
        <f t="shared" si="2"/>
        <v>601082.52</v>
      </c>
      <c r="AW18" s="3">
        <f t="shared" si="2"/>
        <v>404792.79</v>
      </c>
      <c r="AX18" s="3">
        <f t="shared" si="2"/>
        <v>0</v>
      </c>
      <c r="AY18" s="3">
        <f t="shared" si="2"/>
        <v>404792.79</v>
      </c>
      <c r="AZ18" s="3">
        <f t="shared" si="2"/>
        <v>196289.73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CA360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DG360</f>
        <v>4982097.12</v>
      </c>
      <c r="DH18" s="4">
        <f t="shared" si="4"/>
        <v>3789381.64</v>
      </c>
      <c r="DI18" s="4">
        <f t="shared" si="4"/>
        <v>731698.97</v>
      </c>
      <c r="DJ18" s="4">
        <f t="shared" si="4"/>
        <v>46600.13</v>
      </c>
      <c r="DK18" s="4">
        <f t="shared" si="4"/>
        <v>461016.51</v>
      </c>
      <c r="DL18" s="4">
        <f t="shared" si="4"/>
        <v>0</v>
      </c>
      <c r="DM18" s="4">
        <f t="shared" si="4"/>
        <v>6573.3957289999998</v>
      </c>
      <c r="DN18" s="4">
        <f t="shared" si="4"/>
        <v>0</v>
      </c>
      <c r="DO18" s="4">
        <f t="shared" si="4"/>
        <v>0</v>
      </c>
      <c r="DP18" s="4">
        <f t="shared" si="4"/>
        <v>412220.92</v>
      </c>
      <c r="DQ18" s="4">
        <f t="shared" si="4"/>
        <v>291066.21000000002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1116666.6399999999</v>
      </c>
      <c r="EI18" s="4">
        <f t="shared" si="4"/>
        <v>0</v>
      </c>
      <c r="EJ18" s="4">
        <f t="shared" si="4"/>
        <v>5685384.25</v>
      </c>
      <c r="EK18" s="4">
        <f t="shared" si="4"/>
        <v>3270953.08</v>
      </c>
      <c r="EL18" s="4">
        <f t="shared" si="4"/>
        <v>1102920.02</v>
      </c>
      <c r="EM18" s="4">
        <f t="shared" ref="EM18:FR18" si="5">EM360</f>
        <v>194844.51</v>
      </c>
      <c r="EN18" s="4">
        <f t="shared" si="5"/>
        <v>3789381.64</v>
      </c>
      <c r="EO18" s="4">
        <f t="shared" si="5"/>
        <v>2672715</v>
      </c>
      <c r="EP18" s="4">
        <f t="shared" si="5"/>
        <v>0</v>
      </c>
      <c r="EQ18" s="4">
        <f t="shared" si="5"/>
        <v>2672715</v>
      </c>
      <c r="ER18" s="4">
        <f t="shared" si="5"/>
        <v>1116666.6399999999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FS360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ROW(A294)</f>
        <v>294</v>
      </c>
      <c r="E20" s="1"/>
      <c r="F20" s="1" t="s">
        <v>429</v>
      </c>
      <c r="G20" s="1" t="s">
        <v>430</v>
      </c>
      <c r="H20" s="1" t="s">
        <v>420</v>
      </c>
      <c r="I20" s="1">
        <v>0</v>
      </c>
      <c r="J20" s="1" t="s">
        <v>431</v>
      </c>
      <c r="K20" s="1">
        <v>2</v>
      </c>
      <c r="L20" s="1" t="s">
        <v>429</v>
      </c>
      <c r="M20" s="1"/>
      <c r="N20" s="1"/>
      <c r="O20" s="1"/>
      <c r="P20" s="1"/>
      <c r="Q20" s="1"/>
      <c r="R20" s="1"/>
      <c r="S20" s="1"/>
      <c r="T20" s="1"/>
      <c r="U20" s="1" t="s">
        <v>420</v>
      </c>
      <c r="V20" s="1">
        <v>2</v>
      </c>
      <c r="W20" s="1"/>
      <c r="X20" s="1"/>
      <c r="Y20" s="1"/>
      <c r="Z20" s="1"/>
      <c r="AA20" s="1"/>
      <c r="AB20" s="1" t="s">
        <v>432</v>
      </c>
      <c r="AC20" s="1" t="s">
        <v>433</v>
      </c>
      <c r="AD20" s="1" t="s">
        <v>434</v>
      </c>
      <c r="AE20" s="1" t="s">
        <v>435</v>
      </c>
      <c r="AF20" s="1" t="s">
        <v>436</v>
      </c>
      <c r="AG20" s="1" t="s">
        <v>437</v>
      </c>
      <c r="AH20" s="1"/>
      <c r="AI20" s="1"/>
      <c r="AJ20" s="1"/>
      <c r="AK20" s="1"/>
      <c r="AL20" s="1"/>
      <c r="AM20" s="1"/>
      <c r="AN20" s="1"/>
      <c r="AO20" s="1"/>
      <c r="AP20" s="1" t="s">
        <v>434</v>
      </c>
      <c r="AQ20" s="1" t="s">
        <v>435</v>
      </c>
      <c r="AR20" s="1" t="s">
        <v>423</v>
      </c>
      <c r="AS20" s="1"/>
      <c r="AT20" s="1"/>
      <c r="AU20" s="1"/>
      <c r="AV20" s="1"/>
      <c r="AW20" s="1"/>
      <c r="AX20" s="1"/>
      <c r="AY20" s="1"/>
      <c r="AZ20" s="1" t="s">
        <v>420</v>
      </c>
      <c r="BA20" s="1"/>
      <c r="BB20" s="1" t="s">
        <v>420</v>
      </c>
      <c r="BC20" s="1" t="s">
        <v>420</v>
      </c>
      <c r="BD20" s="1" t="s">
        <v>420</v>
      </c>
      <c r="BE20" s="1" t="s">
        <v>420</v>
      </c>
      <c r="BF20" s="1" t="s">
        <v>420</v>
      </c>
      <c r="BG20" s="1" t="s">
        <v>420</v>
      </c>
      <c r="BH20" s="1" t="s">
        <v>420</v>
      </c>
      <c r="BI20" s="1" t="s">
        <v>420</v>
      </c>
      <c r="BJ20" s="1" t="s">
        <v>420</v>
      </c>
      <c r="BK20" s="1" t="s">
        <v>420</v>
      </c>
      <c r="BL20" s="1" t="s">
        <v>420</v>
      </c>
      <c r="BM20" s="1" t="s">
        <v>420</v>
      </c>
      <c r="BN20" s="1" t="s">
        <v>420</v>
      </c>
      <c r="BO20" s="1" t="s">
        <v>420</v>
      </c>
      <c r="BP20" s="1" t="s">
        <v>420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420</v>
      </c>
      <c r="CJ20" s="1" t="s">
        <v>420</v>
      </c>
    </row>
    <row r="22" spans="1:255" x14ac:dyDescent="0.2">
      <c r="A22" s="3">
        <v>52</v>
      </c>
      <c r="B22" s="3">
        <f t="shared" ref="B22:G22" si="7">B294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02-01-01</v>
      </c>
      <c r="G22" s="3" t="str">
        <f t="shared" si="7"/>
        <v>Капитальный ремонт котла ДКВР -10-13, заводской №8466  в котельной по адресу: ул. Лесная,1 г. Алушта , Республика Крым</v>
      </c>
      <c r="H22" s="3"/>
      <c r="I22" s="3"/>
      <c r="J22" s="3"/>
      <c r="K22" s="3"/>
      <c r="L22" s="3"/>
      <c r="M22" s="3"/>
      <c r="N22" s="3"/>
      <c r="O22" s="3">
        <f t="shared" ref="O22:AT22" si="8">O294</f>
        <v>756339.88</v>
      </c>
      <c r="P22" s="3">
        <f t="shared" si="8"/>
        <v>601082.52</v>
      </c>
      <c r="Q22" s="3">
        <f t="shared" si="8"/>
        <v>103493.51</v>
      </c>
      <c r="R22" s="3">
        <f t="shared" si="8"/>
        <v>6591.26</v>
      </c>
      <c r="S22" s="3">
        <f t="shared" si="8"/>
        <v>51763.85</v>
      </c>
      <c r="T22" s="3">
        <f t="shared" si="8"/>
        <v>0</v>
      </c>
      <c r="U22" s="3">
        <f t="shared" si="8"/>
        <v>6044.3557289999999</v>
      </c>
      <c r="V22" s="3">
        <f t="shared" si="8"/>
        <v>0</v>
      </c>
      <c r="W22" s="3">
        <f t="shared" si="8"/>
        <v>0</v>
      </c>
      <c r="X22" s="3">
        <f t="shared" si="8"/>
        <v>49567.33</v>
      </c>
      <c r="Y22" s="3">
        <f t="shared" si="8"/>
        <v>35791.760000000002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196289.73</v>
      </c>
      <c r="AQ22" s="3">
        <f t="shared" si="8"/>
        <v>0</v>
      </c>
      <c r="AR22" s="3">
        <f t="shared" si="8"/>
        <v>841698.97</v>
      </c>
      <c r="AS22" s="3">
        <f t="shared" si="8"/>
        <v>489409.15</v>
      </c>
      <c r="AT22" s="3">
        <f t="shared" si="8"/>
        <v>156000.09</v>
      </c>
      <c r="AU22" s="3">
        <f t="shared" ref="AU22:BZ22" si="9">AU294</f>
        <v>0</v>
      </c>
      <c r="AV22" s="3">
        <f t="shared" si="9"/>
        <v>601082.52</v>
      </c>
      <c r="AW22" s="3">
        <f t="shared" si="9"/>
        <v>404792.79</v>
      </c>
      <c r="AX22" s="3">
        <f t="shared" si="9"/>
        <v>0</v>
      </c>
      <c r="AY22" s="3">
        <f t="shared" si="9"/>
        <v>404792.79</v>
      </c>
      <c r="AZ22" s="3">
        <f t="shared" si="9"/>
        <v>196289.73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CA294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DG294</f>
        <v>4887051.0199999996</v>
      </c>
      <c r="DH22" s="4">
        <f t="shared" si="11"/>
        <v>3789381.64</v>
      </c>
      <c r="DI22" s="4">
        <f t="shared" si="11"/>
        <v>731698.97</v>
      </c>
      <c r="DJ22" s="4">
        <f t="shared" si="11"/>
        <v>46600.13</v>
      </c>
      <c r="DK22" s="4">
        <f t="shared" si="11"/>
        <v>365970.41</v>
      </c>
      <c r="DL22" s="4">
        <f t="shared" si="11"/>
        <v>0</v>
      </c>
      <c r="DM22" s="4">
        <f t="shared" si="11"/>
        <v>6044.3557289999999</v>
      </c>
      <c r="DN22" s="4">
        <f t="shared" si="11"/>
        <v>0</v>
      </c>
      <c r="DO22" s="4">
        <f t="shared" si="11"/>
        <v>0</v>
      </c>
      <c r="DP22" s="4">
        <f t="shared" si="11"/>
        <v>350440.95</v>
      </c>
      <c r="DQ22" s="4">
        <f t="shared" si="11"/>
        <v>253047.77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1116666.6399999999</v>
      </c>
      <c r="EI22" s="4">
        <f t="shared" si="11"/>
        <v>0</v>
      </c>
      <c r="EJ22" s="4">
        <f t="shared" si="11"/>
        <v>5490539.7400000002</v>
      </c>
      <c r="EK22" s="4">
        <f t="shared" si="11"/>
        <v>3270953.08</v>
      </c>
      <c r="EL22" s="4">
        <f t="shared" si="11"/>
        <v>1102920.02</v>
      </c>
      <c r="EM22" s="4">
        <f t="shared" ref="EM22:FR22" si="12">EM294</f>
        <v>0</v>
      </c>
      <c r="EN22" s="4">
        <f t="shared" si="12"/>
        <v>3789381.64</v>
      </c>
      <c r="EO22" s="4">
        <f t="shared" si="12"/>
        <v>2672715</v>
      </c>
      <c r="EP22" s="4">
        <f t="shared" si="12"/>
        <v>0</v>
      </c>
      <c r="EQ22" s="4">
        <f t="shared" si="12"/>
        <v>2672715</v>
      </c>
      <c r="ER22" s="4">
        <f t="shared" si="12"/>
        <v>1116666.6399999999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FS294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420</v>
      </c>
      <c r="G24" s="2" t="s">
        <v>438</v>
      </c>
      <c r="H24" s="2" t="s">
        <v>420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6" spans="1:255" x14ac:dyDescent="0.2">
      <c r="A26" s="1">
        <v>4</v>
      </c>
      <c r="B26" s="1">
        <v>1</v>
      </c>
      <c r="C26" s="1"/>
      <c r="D26" s="1">
        <f>ROW(A51)</f>
        <v>51</v>
      </c>
      <c r="E26" s="1"/>
      <c r="F26" s="1" t="s">
        <v>439</v>
      </c>
      <c r="G26" s="1" t="s">
        <v>440</v>
      </c>
      <c r="H26" s="1" t="s">
        <v>420</v>
      </c>
      <c r="I26" s="1">
        <v>0</v>
      </c>
      <c r="J26" s="1"/>
      <c r="K26" s="1">
        <v>-1</v>
      </c>
      <c r="L26" s="1"/>
      <c r="M26" s="1"/>
      <c r="N26" s="1"/>
      <c r="O26" s="1"/>
      <c r="P26" s="1"/>
      <c r="Q26" s="1"/>
      <c r="R26" s="1"/>
      <c r="S26" s="1"/>
      <c r="T26" s="1"/>
      <c r="U26" s="1" t="s">
        <v>420</v>
      </c>
      <c r="V26" s="1">
        <v>2</v>
      </c>
      <c r="W26" s="1"/>
      <c r="X26" s="1"/>
      <c r="Y26" s="1"/>
      <c r="Z26" s="1"/>
      <c r="AA26" s="1"/>
      <c r="AB26" s="1" t="s">
        <v>420</v>
      </c>
      <c r="AC26" s="1" t="s">
        <v>420</v>
      </c>
      <c r="AD26" s="1" t="s">
        <v>420</v>
      </c>
      <c r="AE26" s="1" t="s">
        <v>420</v>
      </c>
      <c r="AF26" s="1" t="s">
        <v>420</v>
      </c>
      <c r="AG26" s="1" t="s">
        <v>420</v>
      </c>
      <c r="AH26" s="1"/>
      <c r="AI26" s="1"/>
      <c r="AJ26" s="1"/>
      <c r="AK26" s="1"/>
      <c r="AL26" s="1"/>
      <c r="AM26" s="1"/>
      <c r="AN26" s="1"/>
      <c r="AO26" s="1"/>
      <c r="AP26" s="1" t="s">
        <v>420</v>
      </c>
      <c r="AQ26" s="1" t="s">
        <v>420</v>
      </c>
      <c r="AR26" s="1" t="s">
        <v>420</v>
      </c>
      <c r="AS26" s="1"/>
      <c r="AT26" s="1"/>
      <c r="AU26" s="1"/>
      <c r="AV26" s="1"/>
      <c r="AW26" s="1"/>
      <c r="AX26" s="1"/>
      <c r="AY26" s="1"/>
      <c r="AZ26" s="1" t="s">
        <v>420</v>
      </c>
      <c r="BA26" s="1"/>
      <c r="BB26" s="1" t="s">
        <v>420</v>
      </c>
      <c r="BC26" s="1" t="s">
        <v>420</v>
      </c>
      <c r="BD26" s="1" t="s">
        <v>420</v>
      </c>
      <c r="BE26" s="1" t="s">
        <v>420</v>
      </c>
      <c r="BF26" s="1" t="s">
        <v>420</v>
      </c>
      <c r="BG26" s="1" t="s">
        <v>420</v>
      </c>
      <c r="BH26" s="1" t="s">
        <v>420</v>
      </c>
      <c r="BI26" s="1" t="s">
        <v>420</v>
      </c>
      <c r="BJ26" s="1" t="s">
        <v>420</v>
      </c>
      <c r="BK26" s="1" t="s">
        <v>420</v>
      </c>
      <c r="BL26" s="1" t="s">
        <v>420</v>
      </c>
      <c r="BM26" s="1" t="s">
        <v>420</v>
      </c>
      <c r="BN26" s="1" t="s">
        <v>420</v>
      </c>
      <c r="BO26" s="1" t="s">
        <v>420</v>
      </c>
      <c r="BP26" s="1" t="s">
        <v>420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8" spans="1:255" x14ac:dyDescent="0.2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Демонтаж обмуровки</v>
      </c>
      <c r="H28" s="3"/>
      <c r="I28" s="3"/>
      <c r="J28" s="3"/>
      <c r="K28" s="3"/>
      <c r="L28" s="3"/>
      <c r="M28" s="3"/>
      <c r="N28" s="3"/>
      <c r="O28" s="3">
        <f t="shared" ref="O28:AT28" si="15">O51</f>
        <v>49289.14</v>
      </c>
      <c r="P28" s="3">
        <f t="shared" si="15"/>
        <v>0</v>
      </c>
      <c r="Q28" s="3">
        <f t="shared" si="15"/>
        <v>35225.51</v>
      </c>
      <c r="R28" s="3">
        <f t="shared" si="15"/>
        <v>1831.3</v>
      </c>
      <c r="S28" s="3">
        <f t="shared" si="15"/>
        <v>14063.63</v>
      </c>
      <c r="T28" s="3">
        <f t="shared" si="15"/>
        <v>0</v>
      </c>
      <c r="U28" s="3">
        <f t="shared" si="15"/>
        <v>1714.2704400000002</v>
      </c>
      <c r="V28" s="3">
        <f t="shared" si="15"/>
        <v>0</v>
      </c>
      <c r="W28" s="3">
        <f t="shared" si="15"/>
        <v>0</v>
      </c>
      <c r="X28" s="3">
        <f t="shared" si="15"/>
        <v>13522.84</v>
      </c>
      <c r="Y28" s="3">
        <f t="shared" si="15"/>
        <v>9785.7000000000007</v>
      </c>
      <c r="Z28" s="3">
        <f t="shared" si="15"/>
        <v>0</v>
      </c>
      <c r="AA28" s="3">
        <f t="shared" si="15"/>
        <v>0</v>
      </c>
      <c r="AB28" s="3">
        <f t="shared" si="15"/>
        <v>49289.14</v>
      </c>
      <c r="AC28" s="3">
        <f t="shared" si="15"/>
        <v>0</v>
      </c>
      <c r="AD28" s="3">
        <f t="shared" si="15"/>
        <v>35225.51</v>
      </c>
      <c r="AE28" s="3">
        <f t="shared" si="15"/>
        <v>1831.3</v>
      </c>
      <c r="AF28" s="3">
        <f t="shared" si="15"/>
        <v>14063.63</v>
      </c>
      <c r="AG28" s="3">
        <f t="shared" si="15"/>
        <v>0</v>
      </c>
      <c r="AH28" s="3">
        <f t="shared" si="15"/>
        <v>1714.2704400000002</v>
      </c>
      <c r="AI28" s="3">
        <f t="shared" si="15"/>
        <v>0</v>
      </c>
      <c r="AJ28" s="3">
        <f t="shared" si="15"/>
        <v>0</v>
      </c>
      <c r="AK28" s="3">
        <f t="shared" si="15"/>
        <v>13522.84</v>
      </c>
      <c r="AL28" s="3">
        <f t="shared" si="15"/>
        <v>9785.7000000000007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72597.679999999993</v>
      </c>
      <c r="AS28" s="3">
        <f t="shared" si="15"/>
        <v>32431.26</v>
      </c>
      <c r="AT28" s="3">
        <f t="shared" si="15"/>
        <v>40166.42</v>
      </c>
      <c r="AU28" s="3">
        <f t="shared" ref="AU28:BZ28" si="16">AU51</f>
        <v>0</v>
      </c>
      <c r="AV28" s="3">
        <f t="shared" si="16"/>
        <v>0</v>
      </c>
      <c r="AW28" s="3">
        <f t="shared" si="16"/>
        <v>0</v>
      </c>
      <c r="AX28" s="3">
        <f t="shared" si="16"/>
        <v>0</v>
      </c>
      <c r="AY28" s="3">
        <f t="shared" si="16"/>
        <v>0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0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72597.679999999993</v>
      </c>
      <c r="CB28" s="3">
        <f t="shared" si="17"/>
        <v>32431.26</v>
      </c>
      <c r="CC28" s="3">
        <f t="shared" si="17"/>
        <v>40166.42</v>
      </c>
      <c r="CD28" s="3">
        <f t="shared" si="17"/>
        <v>0</v>
      </c>
      <c r="CE28" s="3">
        <f t="shared" si="17"/>
        <v>0</v>
      </c>
      <c r="CF28" s="3">
        <f t="shared" si="17"/>
        <v>0</v>
      </c>
      <c r="CG28" s="3">
        <f t="shared" si="17"/>
        <v>0</v>
      </c>
      <c r="CH28" s="3">
        <f t="shared" si="17"/>
        <v>0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0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348474.01</v>
      </c>
      <c r="DH28" s="4">
        <f t="shared" si="18"/>
        <v>0</v>
      </c>
      <c r="DI28" s="4">
        <f t="shared" si="18"/>
        <v>249044.18</v>
      </c>
      <c r="DJ28" s="4">
        <f t="shared" si="18"/>
        <v>12947.26</v>
      </c>
      <c r="DK28" s="4">
        <f t="shared" si="18"/>
        <v>99429.83</v>
      </c>
      <c r="DL28" s="4">
        <f t="shared" si="18"/>
        <v>0</v>
      </c>
      <c r="DM28" s="4">
        <f t="shared" si="18"/>
        <v>1714.2704400000002</v>
      </c>
      <c r="DN28" s="4">
        <f t="shared" si="18"/>
        <v>0</v>
      </c>
      <c r="DO28" s="4">
        <f t="shared" si="18"/>
        <v>0</v>
      </c>
      <c r="DP28" s="4">
        <f t="shared" si="18"/>
        <v>95606.47</v>
      </c>
      <c r="DQ28" s="4">
        <f t="shared" si="18"/>
        <v>69184.95</v>
      </c>
      <c r="DR28" s="4">
        <f t="shared" si="18"/>
        <v>0</v>
      </c>
      <c r="DS28" s="4">
        <f t="shared" si="18"/>
        <v>0</v>
      </c>
      <c r="DT28" s="4">
        <f t="shared" si="18"/>
        <v>348474.01</v>
      </c>
      <c r="DU28" s="4">
        <f t="shared" si="18"/>
        <v>0</v>
      </c>
      <c r="DV28" s="4">
        <f t="shared" si="18"/>
        <v>249044.18</v>
      </c>
      <c r="DW28" s="4">
        <f t="shared" si="18"/>
        <v>12947.26</v>
      </c>
      <c r="DX28" s="4">
        <f t="shared" si="18"/>
        <v>99429.83</v>
      </c>
      <c r="DY28" s="4">
        <f t="shared" si="18"/>
        <v>0</v>
      </c>
      <c r="DZ28" s="4">
        <f t="shared" si="18"/>
        <v>1714.2704400000002</v>
      </c>
      <c r="EA28" s="4">
        <f t="shared" si="18"/>
        <v>0</v>
      </c>
      <c r="EB28" s="4">
        <f t="shared" si="18"/>
        <v>0</v>
      </c>
      <c r="EC28" s="4">
        <f t="shared" si="18"/>
        <v>95606.47</v>
      </c>
      <c r="ED28" s="4">
        <f t="shared" si="18"/>
        <v>69184.95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513265.43</v>
      </c>
      <c r="EK28" s="4">
        <f t="shared" si="18"/>
        <v>229289.19</v>
      </c>
      <c r="EL28" s="4">
        <f t="shared" si="18"/>
        <v>283976.24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513265.43</v>
      </c>
      <c r="FT28" s="4">
        <f t="shared" si="20"/>
        <v>229289.19</v>
      </c>
      <c r="FU28" s="4">
        <f t="shared" si="20"/>
        <v>283976.24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30" spans="1:255" x14ac:dyDescent="0.2">
      <c r="A30" s="2">
        <v>17</v>
      </c>
      <c r="B30" s="2">
        <v>1</v>
      </c>
      <c r="C30" s="2">
        <f>ROW(SmtRes!A5)</f>
        <v>5</v>
      </c>
      <c r="D30" s="2">
        <f>ROW(EtalonRes!A5)</f>
        <v>5</v>
      </c>
      <c r="E30" s="2" t="s">
        <v>441</v>
      </c>
      <c r="F30" s="2" t="s">
        <v>442</v>
      </c>
      <c r="G30" s="2" t="s">
        <v>443</v>
      </c>
      <c r="H30" s="2" t="s">
        <v>444</v>
      </c>
      <c r="I30" s="2">
        <v>35.4</v>
      </c>
      <c r="J30" s="2">
        <v>0</v>
      </c>
      <c r="K30" s="2"/>
      <c r="L30" s="2"/>
      <c r="M30" s="2"/>
      <c r="N30" s="2"/>
      <c r="O30" s="2">
        <f t="shared" ref="O30:O49" si="21">ROUND(CP30,2)</f>
        <v>19856.57</v>
      </c>
      <c r="P30" s="2">
        <f t="shared" ref="P30:P49" si="22">ROUND(CQ30*I30,2)</f>
        <v>0</v>
      </c>
      <c r="Q30" s="2">
        <f t="shared" ref="Q30:Q49" si="23">ROUND(CR30*I30,2)</f>
        <v>17354.849999999999</v>
      </c>
      <c r="R30" s="2">
        <f t="shared" ref="R30:R49" si="24">ROUND(CS30*I30,2)</f>
        <v>1108.02</v>
      </c>
      <c r="S30" s="2">
        <f t="shared" ref="S30:S49" si="25">ROUND(CT30*I30,2)</f>
        <v>2501.7199999999998</v>
      </c>
      <c r="T30" s="2">
        <f t="shared" ref="T30:T49" si="26">ROUND(CU30*I30,2)</f>
        <v>0</v>
      </c>
      <c r="U30" s="2">
        <f t="shared" ref="U30:U49" si="27">CV30*I30</f>
        <v>349.39799999999997</v>
      </c>
      <c r="V30" s="2">
        <f t="shared" ref="V30:V49" si="28">CW30*I30</f>
        <v>0</v>
      </c>
      <c r="W30" s="2">
        <f t="shared" ref="W30:W49" si="29">ROUND(CX30*I30,2)</f>
        <v>0</v>
      </c>
      <c r="X30" s="2">
        <f t="shared" ref="X30:X49" si="30">ROUND(CY30,2)</f>
        <v>3429.25</v>
      </c>
      <c r="Y30" s="2">
        <f t="shared" ref="Y30:Y49" si="31">ROUND(CZ30,2)</f>
        <v>2310.23</v>
      </c>
      <c r="Z30" s="2"/>
      <c r="AA30" s="2">
        <v>28185840</v>
      </c>
      <c r="AB30" s="2">
        <f t="shared" ref="AB30:AB49" si="32">ROUND((AC30+AD30+AF30),6)</f>
        <v>560.91999999999996</v>
      </c>
      <c r="AC30" s="2">
        <f t="shared" ref="AC30:AC35" si="33">ROUND((ES30),6)</f>
        <v>0</v>
      </c>
      <c r="AD30" s="2">
        <f t="shared" ref="AD30:AD35" si="34">ROUND((((ET30)-(EU30))+AE30),6)</f>
        <v>490.25</v>
      </c>
      <c r="AE30" s="2">
        <f t="shared" ref="AE30:AF35" si="35">ROUND((EU30),6)</f>
        <v>31.3</v>
      </c>
      <c r="AF30" s="2">
        <f t="shared" si="35"/>
        <v>70.67</v>
      </c>
      <c r="AG30" s="2">
        <f t="shared" ref="AG30:AG49" si="36">ROUND((AP30),6)</f>
        <v>0</v>
      </c>
      <c r="AH30" s="2">
        <f t="shared" ref="AH30:AI35" si="37">(EW30)</f>
        <v>9.8699999999999992</v>
      </c>
      <c r="AI30" s="2">
        <f t="shared" si="37"/>
        <v>0</v>
      </c>
      <c r="AJ30" s="2">
        <f t="shared" ref="AJ30:AJ49" si="38">(AS30)</f>
        <v>0</v>
      </c>
      <c r="AK30" s="2">
        <v>560.91999999999996</v>
      </c>
      <c r="AL30" s="2">
        <v>0</v>
      </c>
      <c r="AM30" s="2">
        <v>490.25</v>
      </c>
      <c r="AN30" s="2">
        <v>31.3</v>
      </c>
      <c r="AO30" s="2">
        <v>70.67</v>
      </c>
      <c r="AP30" s="2">
        <v>0</v>
      </c>
      <c r="AQ30" s="2">
        <v>9.8699999999999992</v>
      </c>
      <c r="AR30" s="2">
        <v>0</v>
      </c>
      <c r="AS30" s="2">
        <v>0</v>
      </c>
      <c r="AT30" s="2">
        <v>95</v>
      </c>
      <c r="AU30" s="2">
        <v>64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420</v>
      </c>
      <c r="BE30" s="2" t="s">
        <v>420</v>
      </c>
      <c r="BF30" s="2" t="s">
        <v>420</v>
      </c>
      <c r="BG30" s="2" t="s">
        <v>420</v>
      </c>
      <c r="BH30" s="2">
        <v>0</v>
      </c>
      <c r="BI30" s="2">
        <v>1</v>
      </c>
      <c r="BJ30" s="2" t="s">
        <v>445</v>
      </c>
      <c r="BK30" s="2"/>
      <c r="BL30" s="2"/>
      <c r="BM30" s="2">
        <v>45001</v>
      </c>
      <c r="BN30" s="2">
        <v>0</v>
      </c>
      <c r="BO30" s="2" t="s">
        <v>420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420</v>
      </c>
      <c r="BZ30" s="2">
        <v>105</v>
      </c>
      <c r="CA30" s="2">
        <v>75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420</v>
      </c>
      <c r="CO30" s="2">
        <v>0</v>
      </c>
      <c r="CP30" s="2">
        <f t="shared" ref="CP30:CP49" si="39">(P30+Q30+S30)</f>
        <v>19856.57</v>
      </c>
      <c r="CQ30" s="2">
        <f t="shared" ref="CQ30:CQ49" si="40">AC30*BC30</f>
        <v>0</v>
      </c>
      <c r="CR30" s="2">
        <f t="shared" ref="CR30:CR49" si="41">AD30*BB30</f>
        <v>490.25</v>
      </c>
      <c r="CS30" s="2">
        <f t="shared" ref="CS30:CS49" si="42">AE30*BS30</f>
        <v>31.3</v>
      </c>
      <c r="CT30" s="2">
        <f t="shared" ref="CT30:CT49" si="43">AF30*BA30</f>
        <v>70.67</v>
      </c>
      <c r="CU30" s="2">
        <f t="shared" ref="CU30:CU49" si="44">AG30</f>
        <v>0</v>
      </c>
      <c r="CV30" s="2">
        <f t="shared" ref="CV30:CV49" si="45">AH30</f>
        <v>9.8699999999999992</v>
      </c>
      <c r="CW30" s="2">
        <f t="shared" ref="CW30:CW49" si="46">AI30</f>
        <v>0</v>
      </c>
      <c r="CX30" s="2">
        <f t="shared" ref="CX30:CX49" si="47">AJ30</f>
        <v>0</v>
      </c>
      <c r="CY30" s="2">
        <f t="shared" ref="CY30:CY49" si="48">(((S30+R30)*AT30)/100)</f>
        <v>3429.2529999999997</v>
      </c>
      <c r="CZ30" s="2">
        <f t="shared" ref="CZ30:CZ49" si="49">(((S30+R30)*AU30)/100)</f>
        <v>2310.2336</v>
      </c>
      <c r="DA30" s="2"/>
      <c r="DB30" s="2"/>
      <c r="DC30" s="2" t="s">
        <v>420</v>
      </c>
      <c r="DD30" s="2" t="s">
        <v>420</v>
      </c>
      <c r="DE30" s="2" t="s">
        <v>420</v>
      </c>
      <c r="DF30" s="2" t="s">
        <v>420</v>
      </c>
      <c r="DG30" s="2" t="s">
        <v>420</v>
      </c>
      <c r="DH30" s="2" t="s">
        <v>420</v>
      </c>
      <c r="DI30" s="2" t="s">
        <v>420</v>
      </c>
      <c r="DJ30" s="2" t="s">
        <v>420</v>
      </c>
      <c r="DK30" s="2" t="s">
        <v>420</v>
      </c>
      <c r="DL30" s="2" t="s">
        <v>420</v>
      </c>
      <c r="DM30" s="2" t="s">
        <v>420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1007</v>
      </c>
      <c r="DV30" s="2" t="s">
        <v>444</v>
      </c>
      <c r="DW30" s="2" t="s">
        <v>444</v>
      </c>
      <c r="DX30" s="2">
        <v>1</v>
      </c>
      <c r="DY30" s="2"/>
      <c r="DZ30" s="2"/>
      <c r="EA30" s="2"/>
      <c r="EB30" s="2"/>
      <c r="EC30" s="2"/>
      <c r="ED30" s="2"/>
      <c r="EE30" s="2">
        <v>28159428</v>
      </c>
      <c r="EF30" s="2">
        <v>2</v>
      </c>
      <c r="EG30" s="2" t="s">
        <v>446</v>
      </c>
      <c r="EH30" s="2">
        <v>0</v>
      </c>
      <c r="EI30" s="2" t="s">
        <v>420</v>
      </c>
      <c r="EJ30" s="2">
        <v>1</v>
      </c>
      <c r="EK30" s="2">
        <v>45001</v>
      </c>
      <c r="EL30" s="2" t="s">
        <v>447</v>
      </c>
      <c r="EM30" s="2" t="s">
        <v>448</v>
      </c>
      <c r="EN30" s="2"/>
      <c r="EO30" s="2" t="s">
        <v>420</v>
      </c>
      <c r="EP30" s="2"/>
      <c r="EQ30" s="2">
        <v>0</v>
      </c>
      <c r="ER30" s="2">
        <v>560.91999999999996</v>
      </c>
      <c r="ES30" s="2">
        <v>0</v>
      </c>
      <c r="ET30" s="2">
        <v>490.25</v>
      </c>
      <c r="EU30" s="2">
        <v>31.3</v>
      </c>
      <c r="EV30" s="2">
        <v>70.67</v>
      </c>
      <c r="EW30" s="2">
        <v>9.8699999999999992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ref="FR30:FR49" si="50">ROUND(IF(AND(BH30=3,BI30=3),P30,0),2)</f>
        <v>0</v>
      </c>
      <c r="FS30" s="2">
        <v>0</v>
      </c>
      <c r="FT30" s="2" t="s">
        <v>449</v>
      </c>
      <c r="FU30" s="2" t="s">
        <v>450</v>
      </c>
      <c r="FV30" s="2"/>
      <c r="FW30" s="2"/>
      <c r="FX30" s="2">
        <v>94.5</v>
      </c>
      <c r="FY30" s="2">
        <v>63.75</v>
      </c>
      <c r="FZ30" s="2"/>
      <c r="GA30" s="2" t="s">
        <v>420</v>
      </c>
      <c r="GB30" s="2"/>
      <c r="GC30" s="2"/>
      <c r="GD30" s="2">
        <v>1</v>
      </c>
      <c r="GE30" s="2"/>
      <c r="GF30" s="2">
        <v>-1422972172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ref="GL30:GL49" si="51">ROUND(IF(AND(BH30=3,BI30=3,FS30&lt;&gt;0),P30,0),2)</f>
        <v>0</v>
      </c>
      <c r="GM30" s="2">
        <f t="shared" ref="GM30:GM49" si="52">ROUND(O30+X30+Y30,2)+GX30</f>
        <v>25596.05</v>
      </c>
      <c r="GN30" s="2">
        <f t="shared" ref="GN30:GN49" si="53">IF(OR(BI30=0,BI30=1),ROUND(O30+X30+Y30,2),0)</f>
        <v>25596.05</v>
      </c>
      <c r="GO30" s="2">
        <f t="shared" ref="GO30:GO49" si="54">IF(BI30=2,ROUND(O30+X30+Y30,2),0)</f>
        <v>0</v>
      </c>
      <c r="GP30" s="2">
        <f t="shared" ref="GP30:GP49" si="55">IF(BI30=4,ROUND(O30+X30+Y30,2)+GX30,0)</f>
        <v>0</v>
      </c>
      <c r="GQ30" s="2"/>
      <c r="GR30" s="2">
        <v>0</v>
      </c>
      <c r="GS30" s="2">
        <v>3</v>
      </c>
      <c r="GT30" s="2">
        <v>0</v>
      </c>
      <c r="GU30" s="2" t="s">
        <v>420</v>
      </c>
      <c r="GV30" s="2">
        <f t="shared" ref="GV30:GV49" si="56">ROUND((GT30),6)</f>
        <v>0</v>
      </c>
      <c r="GW30" s="2">
        <v>1</v>
      </c>
      <c r="GX30" s="2">
        <f t="shared" ref="GX30:GX49" si="57">ROUND(HC30*I30,2)</f>
        <v>0</v>
      </c>
      <c r="GY30" s="2"/>
      <c r="GZ30" s="2"/>
      <c r="HA30" s="2">
        <v>0</v>
      </c>
      <c r="HB30" s="2">
        <v>0</v>
      </c>
      <c r="HC30" s="2">
        <f t="shared" ref="HC30:HC49" si="58">GV30*GW30</f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ROW(SmtRes!A10)</f>
        <v>10</v>
      </c>
      <c r="D31">
        <f>ROW(EtalonRes!A10)</f>
        <v>10</v>
      </c>
      <c r="E31" t="s">
        <v>441</v>
      </c>
      <c r="F31" t="s">
        <v>442</v>
      </c>
      <c r="G31" t="s">
        <v>443</v>
      </c>
      <c r="H31" t="s">
        <v>444</v>
      </c>
      <c r="I31">
        <v>35.4</v>
      </c>
      <c r="J31">
        <v>0</v>
      </c>
      <c r="O31">
        <f t="shared" si="21"/>
        <v>140385.94</v>
      </c>
      <c r="P31">
        <f t="shared" si="22"/>
        <v>0</v>
      </c>
      <c r="Q31">
        <f t="shared" si="23"/>
        <v>122698.79</v>
      </c>
      <c r="R31">
        <f t="shared" si="24"/>
        <v>7833.7</v>
      </c>
      <c r="S31">
        <f t="shared" si="25"/>
        <v>17687.150000000001</v>
      </c>
      <c r="T31">
        <f t="shared" si="26"/>
        <v>0</v>
      </c>
      <c r="U31">
        <f t="shared" si="27"/>
        <v>349.39799999999997</v>
      </c>
      <c r="V31">
        <f t="shared" si="28"/>
        <v>0</v>
      </c>
      <c r="W31">
        <f t="shared" si="29"/>
        <v>0</v>
      </c>
      <c r="X31">
        <f t="shared" si="30"/>
        <v>24244.81</v>
      </c>
      <c r="Y31">
        <f t="shared" si="31"/>
        <v>16333.34</v>
      </c>
      <c r="AA31">
        <v>28185841</v>
      </c>
      <c r="AB31">
        <f t="shared" si="32"/>
        <v>560.91999999999996</v>
      </c>
      <c r="AC31">
        <f t="shared" si="33"/>
        <v>0</v>
      </c>
      <c r="AD31">
        <f t="shared" si="34"/>
        <v>490.25</v>
      </c>
      <c r="AE31">
        <f t="shared" si="35"/>
        <v>31.3</v>
      </c>
      <c r="AF31">
        <f t="shared" si="35"/>
        <v>70.67</v>
      </c>
      <c r="AG31">
        <f t="shared" si="36"/>
        <v>0</v>
      </c>
      <c r="AH31">
        <f t="shared" si="37"/>
        <v>9.8699999999999992</v>
      </c>
      <c r="AI31">
        <f t="shared" si="37"/>
        <v>0</v>
      </c>
      <c r="AJ31">
        <f t="shared" si="38"/>
        <v>0</v>
      </c>
      <c r="AK31">
        <v>560.91999999999996</v>
      </c>
      <c r="AL31">
        <v>0</v>
      </c>
      <c r="AM31">
        <v>490.25</v>
      </c>
      <c r="AN31">
        <v>31.3</v>
      </c>
      <c r="AO31">
        <v>70.67</v>
      </c>
      <c r="AP31">
        <v>0</v>
      </c>
      <c r="AQ31">
        <v>9.8699999999999992</v>
      </c>
      <c r="AR31">
        <v>0</v>
      </c>
      <c r="AS31">
        <v>0</v>
      </c>
      <c r="AT31">
        <v>95</v>
      </c>
      <c r="AU31">
        <v>64</v>
      </c>
      <c r="AV31">
        <v>1</v>
      </c>
      <c r="AW31">
        <v>1</v>
      </c>
      <c r="AZ31">
        <v>7.07</v>
      </c>
      <c r="BA31">
        <v>7.07</v>
      </c>
      <c r="BB31">
        <v>7.07</v>
      </c>
      <c r="BC31">
        <v>7.07</v>
      </c>
      <c r="BD31" t="s">
        <v>420</v>
      </c>
      <c r="BE31" t="s">
        <v>420</v>
      </c>
      <c r="BF31" t="s">
        <v>420</v>
      </c>
      <c r="BG31" t="s">
        <v>420</v>
      </c>
      <c r="BH31">
        <v>0</v>
      </c>
      <c r="BI31">
        <v>1</v>
      </c>
      <c r="BJ31" t="s">
        <v>445</v>
      </c>
      <c r="BM31">
        <v>45001</v>
      </c>
      <c r="BN31">
        <v>0</v>
      </c>
      <c r="BO31" t="s">
        <v>451</v>
      </c>
      <c r="BP31">
        <v>1</v>
      </c>
      <c r="BQ31">
        <v>2</v>
      </c>
      <c r="BR31">
        <v>0</v>
      </c>
      <c r="BS31">
        <v>7.07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420</v>
      </c>
      <c r="BZ31">
        <v>105</v>
      </c>
      <c r="CA31">
        <v>75</v>
      </c>
      <c r="CE31">
        <v>0</v>
      </c>
      <c r="CF31">
        <v>0</v>
      </c>
      <c r="CG31">
        <v>0</v>
      </c>
      <c r="CM31">
        <v>0</v>
      </c>
      <c r="CN31" t="s">
        <v>420</v>
      </c>
      <c r="CO31">
        <v>0</v>
      </c>
      <c r="CP31">
        <f t="shared" si="39"/>
        <v>140385.94</v>
      </c>
      <c r="CQ31">
        <f t="shared" si="40"/>
        <v>0</v>
      </c>
      <c r="CR31">
        <f t="shared" si="41"/>
        <v>3466.0675000000001</v>
      </c>
      <c r="CS31">
        <f t="shared" si="42"/>
        <v>221.29100000000003</v>
      </c>
      <c r="CT31">
        <f t="shared" si="43"/>
        <v>499.63690000000003</v>
      </c>
      <c r="CU31">
        <f t="shared" si="44"/>
        <v>0</v>
      </c>
      <c r="CV31">
        <f t="shared" si="45"/>
        <v>9.8699999999999992</v>
      </c>
      <c r="CW31">
        <f t="shared" si="46"/>
        <v>0</v>
      </c>
      <c r="CX31">
        <f t="shared" si="47"/>
        <v>0</v>
      </c>
      <c r="CY31">
        <f t="shared" si="48"/>
        <v>24244.807499999999</v>
      </c>
      <c r="CZ31">
        <f t="shared" si="49"/>
        <v>16333.344000000001</v>
      </c>
      <c r="DC31" t="s">
        <v>420</v>
      </c>
      <c r="DD31" t="s">
        <v>420</v>
      </c>
      <c r="DE31" t="s">
        <v>420</v>
      </c>
      <c r="DF31" t="s">
        <v>420</v>
      </c>
      <c r="DG31" t="s">
        <v>420</v>
      </c>
      <c r="DH31" t="s">
        <v>420</v>
      </c>
      <c r="DI31" t="s">
        <v>420</v>
      </c>
      <c r="DJ31" t="s">
        <v>420</v>
      </c>
      <c r="DK31" t="s">
        <v>420</v>
      </c>
      <c r="DL31" t="s">
        <v>420</v>
      </c>
      <c r="DM31" t="s">
        <v>420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444</v>
      </c>
      <c r="DW31" t="s">
        <v>444</v>
      </c>
      <c r="DX31">
        <v>1</v>
      </c>
      <c r="EE31">
        <v>28159428</v>
      </c>
      <c r="EF31">
        <v>2</v>
      </c>
      <c r="EG31" t="s">
        <v>446</v>
      </c>
      <c r="EH31">
        <v>0</v>
      </c>
      <c r="EI31" t="s">
        <v>420</v>
      </c>
      <c r="EJ31">
        <v>1</v>
      </c>
      <c r="EK31">
        <v>45001</v>
      </c>
      <c r="EL31" t="s">
        <v>447</v>
      </c>
      <c r="EM31" t="s">
        <v>448</v>
      </c>
      <c r="EO31" t="s">
        <v>420</v>
      </c>
      <c r="EQ31">
        <v>0</v>
      </c>
      <c r="ER31">
        <v>560.91999999999996</v>
      </c>
      <c r="ES31">
        <v>0</v>
      </c>
      <c r="ET31">
        <v>490.25</v>
      </c>
      <c r="EU31">
        <v>31.3</v>
      </c>
      <c r="EV31">
        <v>70.67</v>
      </c>
      <c r="EW31">
        <v>9.8699999999999992</v>
      </c>
      <c r="EX31">
        <v>0</v>
      </c>
      <c r="EY31">
        <v>0</v>
      </c>
      <c r="FQ31">
        <v>0</v>
      </c>
      <c r="FR31">
        <f t="shared" si="50"/>
        <v>0</v>
      </c>
      <c r="FS31">
        <v>0</v>
      </c>
      <c r="FT31" t="s">
        <v>449</v>
      </c>
      <c r="FU31" t="s">
        <v>450</v>
      </c>
      <c r="FX31">
        <v>94.5</v>
      </c>
      <c r="FY31">
        <v>63.75</v>
      </c>
      <c r="GA31" t="s">
        <v>420</v>
      </c>
      <c r="GD31">
        <v>1</v>
      </c>
      <c r="GF31">
        <v>-1422972172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51"/>
        <v>0</v>
      </c>
      <c r="GM31">
        <f t="shared" si="52"/>
        <v>180964.09</v>
      </c>
      <c r="GN31">
        <f t="shared" si="53"/>
        <v>180964.09</v>
      </c>
      <c r="GO31">
        <f t="shared" si="54"/>
        <v>0</v>
      </c>
      <c r="GP31">
        <f t="shared" si="55"/>
        <v>0</v>
      </c>
      <c r="GR31">
        <v>0</v>
      </c>
      <c r="GS31">
        <v>3</v>
      </c>
      <c r="GT31">
        <v>0</v>
      </c>
      <c r="GU31" t="s">
        <v>420</v>
      </c>
      <c r="GV31">
        <f t="shared" si="56"/>
        <v>0</v>
      </c>
      <c r="GW31">
        <v>1</v>
      </c>
      <c r="GX31">
        <f t="shared" si="57"/>
        <v>0</v>
      </c>
      <c r="HA31">
        <v>0</v>
      </c>
      <c r="HB31">
        <v>0</v>
      </c>
      <c r="HC31">
        <f t="shared" si="58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ROW(SmtRes!A13)</f>
        <v>13</v>
      </c>
      <c r="D32" s="2">
        <f>ROW(EtalonRes!A13)</f>
        <v>13</v>
      </c>
      <c r="E32" s="2" t="s">
        <v>452</v>
      </c>
      <c r="F32" s="2" t="s">
        <v>453</v>
      </c>
      <c r="G32" s="2" t="s">
        <v>454</v>
      </c>
      <c r="H32" s="2" t="s">
        <v>444</v>
      </c>
      <c r="I32" s="2">
        <v>18.7</v>
      </c>
      <c r="J32" s="2">
        <v>0</v>
      </c>
      <c r="K32" s="2"/>
      <c r="L32" s="2"/>
      <c r="M32" s="2"/>
      <c r="N32" s="2"/>
      <c r="O32" s="2">
        <f t="shared" si="21"/>
        <v>1582.21</v>
      </c>
      <c r="P32" s="2">
        <f t="shared" si="22"/>
        <v>0</v>
      </c>
      <c r="Q32" s="2">
        <f t="shared" si="23"/>
        <v>136.13999999999999</v>
      </c>
      <c r="R32" s="2">
        <f t="shared" si="24"/>
        <v>18.14</v>
      </c>
      <c r="S32" s="2">
        <f t="shared" si="25"/>
        <v>1446.07</v>
      </c>
      <c r="T32" s="2">
        <f t="shared" si="26"/>
        <v>0</v>
      </c>
      <c r="U32" s="2">
        <f t="shared" si="27"/>
        <v>201.96</v>
      </c>
      <c r="V32" s="2">
        <f t="shared" si="28"/>
        <v>0</v>
      </c>
      <c r="W32" s="2">
        <f t="shared" si="29"/>
        <v>0</v>
      </c>
      <c r="X32" s="2">
        <f t="shared" si="30"/>
        <v>1391</v>
      </c>
      <c r="Y32" s="2">
        <f t="shared" si="31"/>
        <v>937.09</v>
      </c>
      <c r="Z32" s="2"/>
      <c r="AA32" s="2">
        <v>28185840</v>
      </c>
      <c r="AB32" s="2">
        <f t="shared" si="32"/>
        <v>84.61</v>
      </c>
      <c r="AC32" s="2">
        <f t="shared" si="33"/>
        <v>0</v>
      </c>
      <c r="AD32" s="2">
        <f t="shared" si="34"/>
        <v>7.28</v>
      </c>
      <c r="AE32" s="2">
        <f t="shared" si="35"/>
        <v>0.97</v>
      </c>
      <c r="AF32" s="2">
        <f t="shared" si="35"/>
        <v>77.33</v>
      </c>
      <c r="AG32" s="2">
        <f t="shared" si="36"/>
        <v>0</v>
      </c>
      <c r="AH32" s="2">
        <f t="shared" si="37"/>
        <v>10.8</v>
      </c>
      <c r="AI32" s="2">
        <f t="shared" si="37"/>
        <v>0</v>
      </c>
      <c r="AJ32" s="2">
        <f t="shared" si="38"/>
        <v>0</v>
      </c>
      <c r="AK32" s="2">
        <v>84.61</v>
      </c>
      <c r="AL32" s="2">
        <v>0</v>
      </c>
      <c r="AM32" s="2">
        <v>7.28</v>
      </c>
      <c r="AN32" s="2">
        <v>0.97</v>
      </c>
      <c r="AO32" s="2">
        <v>77.33</v>
      </c>
      <c r="AP32" s="2">
        <v>0</v>
      </c>
      <c r="AQ32" s="2">
        <v>10.8</v>
      </c>
      <c r="AR32" s="2">
        <v>0</v>
      </c>
      <c r="AS32" s="2">
        <v>0</v>
      </c>
      <c r="AT32" s="2">
        <v>95</v>
      </c>
      <c r="AU32" s="2">
        <v>64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420</v>
      </c>
      <c r="BE32" s="2" t="s">
        <v>420</v>
      </c>
      <c r="BF32" s="2" t="s">
        <v>420</v>
      </c>
      <c r="BG32" s="2" t="s">
        <v>420</v>
      </c>
      <c r="BH32" s="2">
        <v>0</v>
      </c>
      <c r="BI32" s="2">
        <v>1</v>
      </c>
      <c r="BJ32" s="2" t="s">
        <v>455</v>
      </c>
      <c r="BK32" s="2"/>
      <c r="BL32" s="2"/>
      <c r="BM32" s="2">
        <v>45001</v>
      </c>
      <c r="BN32" s="2">
        <v>0</v>
      </c>
      <c r="BO32" s="2" t="s">
        <v>420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420</v>
      </c>
      <c r="BZ32" s="2">
        <v>105</v>
      </c>
      <c r="CA32" s="2">
        <v>75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420</v>
      </c>
      <c r="CO32" s="2">
        <v>0</v>
      </c>
      <c r="CP32" s="2">
        <f t="shared" si="39"/>
        <v>1582.21</v>
      </c>
      <c r="CQ32" s="2">
        <f t="shared" si="40"/>
        <v>0</v>
      </c>
      <c r="CR32" s="2">
        <f t="shared" si="41"/>
        <v>7.28</v>
      </c>
      <c r="CS32" s="2">
        <f t="shared" si="42"/>
        <v>0.97</v>
      </c>
      <c r="CT32" s="2">
        <f t="shared" si="43"/>
        <v>77.33</v>
      </c>
      <c r="CU32" s="2">
        <f t="shared" si="44"/>
        <v>0</v>
      </c>
      <c r="CV32" s="2">
        <f t="shared" si="45"/>
        <v>10.8</v>
      </c>
      <c r="CW32" s="2">
        <f t="shared" si="46"/>
        <v>0</v>
      </c>
      <c r="CX32" s="2">
        <f t="shared" si="47"/>
        <v>0</v>
      </c>
      <c r="CY32" s="2">
        <f t="shared" si="48"/>
        <v>1390.9995000000001</v>
      </c>
      <c r="CZ32" s="2">
        <f t="shared" si="49"/>
        <v>937.09440000000006</v>
      </c>
      <c r="DA32" s="2"/>
      <c r="DB32" s="2"/>
      <c r="DC32" s="2" t="s">
        <v>420</v>
      </c>
      <c r="DD32" s="2" t="s">
        <v>420</v>
      </c>
      <c r="DE32" s="2" t="s">
        <v>420</v>
      </c>
      <c r="DF32" s="2" t="s">
        <v>420</v>
      </c>
      <c r="DG32" s="2" t="s">
        <v>420</v>
      </c>
      <c r="DH32" s="2" t="s">
        <v>420</v>
      </c>
      <c r="DI32" s="2" t="s">
        <v>420</v>
      </c>
      <c r="DJ32" s="2" t="s">
        <v>420</v>
      </c>
      <c r="DK32" s="2" t="s">
        <v>420</v>
      </c>
      <c r="DL32" s="2" t="s">
        <v>420</v>
      </c>
      <c r="DM32" s="2" t="s">
        <v>420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444</v>
      </c>
      <c r="DW32" s="2" t="s">
        <v>444</v>
      </c>
      <c r="DX32" s="2">
        <v>1</v>
      </c>
      <c r="DY32" s="2"/>
      <c r="DZ32" s="2"/>
      <c r="EA32" s="2"/>
      <c r="EB32" s="2"/>
      <c r="EC32" s="2"/>
      <c r="ED32" s="2"/>
      <c r="EE32" s="2">
        <v>28159428</v>
      </c>
      <c r="EF32" s="2">
        <v>2</v>
      </c>
      <c r="EG32" s="2" t="s">
        <v>446</v>
      </c>
      <c r="EH32" s="2">
        <v>0</v>
      </c>
      <c r="EI32" s="2" t="s">
        <v>420</v>
      </c>
      <c r="EJ32" s="2">
        <v>1</v>
      </c>
      <c r="EK32" s="2">
        <v>45001</v>
      </c>
      <c r="EL32" s="2" t="s">
        <v>447</v>
      </c>
      <c r="EM32" s="2" t="s">
        <v>448</v>
      </c>
      <c r="EN32" s="2"/>
      <c r="EO32" s="2" t="s">
        <v>420</v>
      </c>
      <c r="EP32" s="2"/>
      <c r="EQ32" s="2">
        <v>0</v>
      </c>
      <c r="ER32" s="2">
        <v>84.61</v>
      </c>
      <c r="ES32" s="2">
        <v>0</v>
      </c>
      <c r="ET32" s="2">
        <v>7.28</v>
      </c>
      <c r="EU32" s="2">
        <v>0.97</v>
      </c>
      <c r="EV32" s="2">
        <v>77.33</v>
      </c>
      <c r="EW32" s="2">
        <v>10.8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50"/>
        <v>0</v>
      </c>
      <c r="FS32" s="2">
        <v>0</v>
      </c>
      <c r="FT32" s="2" t="s">
        <v>449</v>
      </c>
      <c r="FU32" s="2" t="s">
        <v>450</v>
      </c>
      <c r="FV32" s="2"/>
      <c r="FW32" s="2"/>
      <c r="FX32" s="2">
        <v>94.5</v>
      </c>
      <c r="FY32" s="2">
        <v>63.75</v>
      </c>
      <c r="FZ32" s="2"/>
      <c r="GA32" s="2" t="s">
        <v>420</v>
      </c>
      <c r="GB32" s="2"/>
      <c r="GC32" s="2"/>
      <c r="GD32" s="2">
        <v>1</v>
      </c>
      <c r="GE32" s="2"/>
      <c r="GF32" s="2">
        <v>1255016453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51"/>
        <v>0</v>
      </c>
      <c r="GM32" s="2">
        <f t="shared" si="52"/>
        <v>3910.3</v>
      </c>
      <c r="GN32" s="2">
        <f t="shared" si="53"/>
        <v>3910.3</v>
      </c>
      <c r="GO32" s="2">
        <f t="shared" si="54"/>
        <v>0</v>
      </c>
      <c r="GP32" s="2">
        <f t="shared" si="55"/>
        <v>0</v>
      </c>
      <c r="GQ32" s="2"/>
      <c r="GR32" s="2">
        <v>0</v>
      </c>
      <c r="GS32" s="2">
        <v>3</v>
      </c>
      <c r="GT32" s="2">
        <v>0</v>
      </c>
      <c r="GU32" s="2" t="s">
        <v>420</v>
      </c>
      <c r="GV32" s="2">
        <f t="shared" si="56"/>
        <v>0</v>
      </c>
      <c r="GW32" s="2">
        <v>1</v>
      </c>
      <c r="GX32" s="2">
        <f t="shared" si="57"/>
        <v>0</v>
      </c>
      <c r="GY32" s="2"/>
      <c r="GZ32" s="2"/>
      <c r="HA32" s="2">
        <v>0</v>
      </c>
      <c r="HB32" s="2">
        <v>0</v>
      </c>
      <c r="HC32" s="2">
        <f t="shared" si="58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ROW(SmtRes!A16)</f>
        <v>16</v>
      </c>
      <c r="D33">
        <f>ROW(EtalonRes!A16)</f>
        <v>16</v>
      </c>
      <c r="E33" t="s">
        <v>452</v>
      </c>
      <c r="F33" t="s">
        <v>453</v>
      </c>
      <c r="G33" t="s">
        <v>454</v>
      </c>
      <c r="H33" t="s">
        <v>444</v>
      </c>
      <c r="I33">
        <v>18.7</v>
      </c>
      <c r="J33">
        <v>0</v>
      </c>
      <c r="O33">
        <f t="shared" si="21"/>
        <v>11186.2</v>
      </c>
      <c r="P33">
        <f t="shared" si="22"/>
        <v>0</v>
      </c>
      <c r="Q33">
        <f t="shared" si="23"/>
        <v>962.48</v>
      </c>
      <c r="R33">
        <f t="shared" si="24"/>
        <v>128.24</v>
      </c>
      <c r="S33">
        <f t="shared" si="25"/>
        <v>10223.719999999999</v>
      </c>
      <c r="T33">
        <f t="shared" si="26"/>
        <v>0</v>
      </c>
      <c r="U33">
        <f t="shared" si="27"/>
        <v>201.96</v>
      </c>
      <c r="V33">
        <f t="shared" si="28"/>
        <v>0</v>
      </c>
      <c r="W33">
        <f t="shared" si="29"/>
        <v>0</v>
      </c>
      <c r="X33">
        <f t="shared" si="30"/>
        <v>9834.36</v>
      </c>
      <c r="Y33">
        <f t="shared" si="31"/>
        <v>6625.25</v>
      </c>
      <c r="AA33">
        <v>28185841</v>
      </c>
      <c r="AB33">
        <f t="shared" si="32"/>
        <v>84.61</v>
      </c>
      <c r="AC33">
        <f t="shared" si="33"/>
        <v>0</v>
      </c>
      <c r="AD33">
        <f t="shared" si="34"/>
        <v>7.28</v>
      </c>
      <c r="AE33">
        <f t="shared" si="35"/>
        <v>0.97</v>
      </c>
      <c r="AF33">
        <f t="shared" si="35"/>
        <v>77.33</v>
      </c>
      <c r="AG33">
        <f t="shared" si="36"/>
        <v>0</v>
      </c>
      <c r="AH33">
        <f t="shared" si="37"/>
        <v>10.8</v>
      </c>
      <c r="AI33">
        <f t="shared" si="37"/>
        <v>0</v>
      </c>
      <c r="AJ33">
        <f t="shared" si="38"/>
        <v>0</v>
      </c>
      <c r="AK33">
        <v>84.61</v>
      </c>
      <c r="AL33">
        <v>0</v>
      </c>
      <c r="AM33">
        <v>7.28</v>
      </c>
      <c r="AN33">
        <v>0.97</v>
      </c>
      <c r="AO33">
        <v>77.33</v>
      </c>
      <c r="AP33">
        <v>0</v>
      </c>
      <c r="AQ33">
        <v>10.8</v>
      </c>
      <c r="AR33">
        <v>0</v>
      </c>
      <c r="AS33">
        <v>0</v>
      </c>
      <c r="AT33">
        <v>95</v>
      </c>
      <c r="AU33">
        <v>64</v>
      </c>
      <c r="AV33">
        <v>1</v>
      </c>
      <c r="AW33">
        <v>1</v>
      </c>
      <c r="AZ33">
        <v>7.07</v>
      </c>
      <c r="BA33">
        <v>7.07</v>
      </c>
      <c r="BB33">
        <v>7.07</v>
      </c>
      <c r="BC33">
        <v>7.07</v>
      </c>
      <c r="BD33" t="s">
        <v>420</v>
      </c>
      <c r="BE33" t="s">
        <v>420</v>
      </c>
      <c r="BF33" t="s">
        <v>420</v>
      </c>
      <c r="BG33" t="s">
        <v>420</v>
      </c>
      <c r="BH33">
        <v>0</v>
      </c>
      <c r="BI33">
        <v>1</v>
      </c>
      <c r="BJ33" t="s">
        <v>455</v>
      </c>
      <c r="BM33">
        <v>45001</v>
      </c>
      <c r="BN33">
        <v>0</v>
      </c>
      <c r="BO33" t="s">
        <v>451</v>
      </c>
      <c r="BP33">
        <v>1</v>
      </c>
      <c r="BQ33">
        <v>2</v>
      </c>
      <c r="BR33">
        <v>0</v>
      </c>
      <c r="BS33">
        <v>7.07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420</v>
      </c>
      <c r="BZ33">
        <v>105</v>
      </c>
      <c r="CA33">
        <v>75</v>
      </c>
      <c r="CE33">
        <v>0</v>
      </c>
      <c r="CF33">
        <v>0</v>
      </c>
      <c r="CG33">
        <v>0</v>
      </c>
      <c r="CM33">
        <v>0</v>
      </c>
      <c r="CN33" t="s">
        <v>420</v>
      </c>
      <c r="CO33">
        <v>0</v>
      </c>
      <c r="CP33">
        <f t="shared" si="39"/>
        <v>11186.199999999999</v>
      </c>
      <c r="CQ33">
        <f t="shared" si="40"/>
        <v>0</v>
      </c>
      <c r="CR33">
        <f t="shared" si="41"/>
        <v>51.469600000000007</v>
      </c>
      <c r="CS33">
        <f t="shared" si="42"/>
        <v>6.8578999999999999</v>
      </c>
      <c r="CT33">
        <f t="shared" si="43"/>
        <v>546.72310000000004</v>
      </c>
      <c r="CU33">
        <f t="shared" si="44"/>
        <v>0</v>
      </c>
      <c r="CV33">
        <f t="shared" si="45"/>
        <v>10.8</v>
      </c>
      <c r="CW33">
        <f t="shared" si="46"/>
        <v>0</v>
      </c>
      <c r="CX33">
        <f t="shared" si="47"/>
        <v>0</v>
      </c>
      <c r="CY33">
        <f t="shared" si="48"/>
        <v>9834.3619999999992</v>
      </c>
      <c r="CZ33">
        <f t="shared" si="49"/>
        <v>6625.2543999999998</v>
      </c>
      <c r="DC33" t="s">
        <v>420</v>
      </c>
      <c r="DD33" t="s">
        <v>420</v>
      </c>
      <c r="DE33" t="s">
        <v>420</v>
      </c>
      <c r="DF33" t="s">
        <v>420</v>
      </c>
      <c r="DG33" t="s">
        <v>420</v>
      </c>
      <c r="DH33" t="s">
        <v>420</v>
      </c>
      <c r="DI33" t="s">
        <v>420</v>
      </c>
      <c r="DJ33" t="s">
        <v>420</v>
      </c>
      <c r="DK33" t="s">
        <v>420</v>
      </c>
      <c r="DL33" t="s">
        <v>420</v>
      </c>
      <c r="DM33" t="s">
        <v>420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444</v>
      </c>
      <c r="DW33" t="s">
        <v>444</v>
      </c>
      <c r="DX33">
        <v>1</v>
      </c>
      <c r="EE33">
        <v>28159428</v>
      </c>
      <c r="EF33">
        <v>2</v>
      </c>
      <c r="EG33" t="s">
        <v>446</v>
      </c>
      <c r="EH33">
        <v>0</v>
      </c>
      <c r="EI33" t="s">
        <v>420</v>
      </c>
      <c r="EJ33">
        <v>1</v>
      </c>
      <c r="EK33">
        <v>45001</v>
      </c>
      <c r="EL33" t="s">
        <v>447</v>
      </c>
      <c r="EM33" t="s">
        <v>448</v>
      </c>
      <c r="EO33" t="s">
        <v>420</v>
      </c>
      <c r="EQ33">
        <v>0</v>
      </c>
      <c r="ER33">
        <v>84.61</v>
      </c>
      <c r="ES33">
        <v>0</v>
      </c>
      <c r="ET33">
        <v>7.28</v>
      </c>
      <c r="EU33">
        <v>0.97</v>
      </c>
      <c r="EV33">
        <v>77.33</v>
      </c>
      <c r="EW33">
        <v>10.8</v>
      </c>
      <c r="EX33">
        <v>0</v>
      </c>
      <c r="EY33">
        <v>0</v>
      </c>
      <c r="FQ33">
        <v>0</v>
      </c>
      <c r="FR33">
        <f t="shared" si="50"/>
        <v>0</v>
      </c>
      <c r="FS33">
        <v>0</v>
      </c>
      <c r="FT33" t="s">
        <v>449</v>
      </c>
      <c r="FU33" t="s">
        <v>450</v>
      </c>
      <c r="FX33">
        <v>94.5</v>
      </c>
      <c r="FY33">
        <v>63.75</v>
      </c>
      <c r="GA33" t="s">
        <v>420</v>
      </c>
      <c r="GD33">
        <v>1</v>
      </c>
      <c r="GF33">
        <v>1255016453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51"/>
        <v>0</v>
      </c>
      <c r="GM33">
        <f t="shared" si="52"/>
        <v>27645.81</v>
      </c>
      <c r="GN33">
        <f t="shared" si="53"/>
        <v>27645.81</v>
      </c>
      <c r="GO33">
        <f t="shared" si="54"/>
        <v>0</v>
      </c>
      <c r="GP33">
        <f t="shared" si="55"/>
        <v>0</v>
      </c>
      <c r="GR33">
        <v>0</v>
      </c>
      <c r="GS33">
        <v>3</v>
      </c>
      <c r="GT33">
        <v>0</v>
      </c>
      <c r="GU33" t="s">
        <v>420</v>
      </c>
      <c r="GV33">
        <f t="shared" si="56"/>
        <v>0</v>
      </c>
      <c r="GW33">
        <v>1</v>
      </c>
      <c r="GX33">
        <f t="shared" si="57"/>
        <v>0</v>
      </c>
      <c r="HA33">
        <v>0</v>
      </c>
      <c r="HB33">
        <v>0</v>
      </c>
      <c r="HC33">
        <f t="shared" si="58"/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ROW(SmtRes!A21)</f>
        <v>21</v>
      </c>
      <c r="D34" s="2">
        <f>ROW(EtalonRes!A21)</f>
        <v>21</v>
      </c>
      <c r="E34" s="2" t="s">
        <v>456</v>
      </c>
      <c r="F34" s="2" t="s">
        <v>457</v>
      </c>
      <c r="G34" s="2" t="s">
        <v>458</v>
      </c>
      <c r="H34" s="2" t="s">
        <v>444</v>
      </c>
      <c r="I34" s="2">
        <v>2</v>
      </c>
      <c r="J34" s="2">
        <v>0</v>
      </c>
      <c r="K34" s="2"/>
      <c r="L34" s="2"/>
      <c r="M34" s="2"/>
      <c r="N34" s="2"/>
      <c r="O34" s="2">
        <f t="shared" si="21"/>
        <v>1172.08</v>
      </c>
      <c r="P34" s="2">
        <f t="shared" si="22"/>
        <v>0</v>
      </c>
      <c r="Q34" s="2">
        <f t="shared" si="23"/>
        <v>984.48</v>
      </c>
      <c r="R34" s="2">
        <f t="shared" si="24"/>
        <v>63.12</v>
      </c>
      <c r="S34" s="2">
        <f t="shared" si="25"/>
        <v>187.6</v>
      </c>
      <c r="T34" s="2">
        <f t="shared" si="26"/>
        <v>0</v>
      </c>
      <c r="U34" s="2">
        <f t="shared" si="27"/>
        <v>26.2</v>
      </c>
      <c r="V34" s="2">
        <f t="shared" si="28"/>
        <v>0</v>
      </c>
      <c r="W34" s="2">
        <f t="shared" si="29"/>
        <v>0</v>
      </c>
      <c r="X34" s="2">
        <f t="shared" si="30"/>
        <v>238.18</v>
      </c>
      <c r="Y34" s="2">
        <f t="shared" si="31"/>
        <v>160.46</v>
      </c>
      <c r="Z34" s="2"/>
      <c r="AA34" s="2">
        <v>28185840</v>
      </c>
      <c r="AB34" s="2">
        <f t="shared" si="32"/>
        <v>586.04</v>
      </c>
      <c r="AC34" s="2">
        <f t="shared" si="33"/>
        <v>0</v>
      </c>
      <c r="AD34" s="2">
        <f t="shared" si="34"/>
        <v>492.24</v>
      </c>
      <c r="AE34" s="2">
        <f t="shared" si="35"/>
        <v>31.56</v>
      </c>
      <c r="AF34" s="2">
        <f t="shared" si="35"/>
        <v>93.8</v>
      </c>
      <c r="AG34" s="2">
        <f t="shared" si="36"/>
        <v>0</v>
      </c>
      <c r="AH34" s="2">
        <f t="shared" si="37"/>
        <v>13.1</v>
      </c>
      <c r="AI34" s="2">
        <f t="shared" si="37"/>
        <v>0</v>
      </c>
      <c r="AJ34" s="2">
        <f t="shared" si="38"/>
        <v>0</v>
      </c>
      <c r="AK34" s="2">
        <v>586.04</v>
      </c>
      <c r="AL34" s="2">
        <v>0</v>
      </c>
      <c r="AM34" s="2">
        <v>492.24</v>
      </c>
      <c r="AN34" s="2">
        <v>31.56</v>
      </c>
      <c r="AO34" s="2">
        <v>93.8</v>
      </c>
      <c r="AP34" s="2">
        <v>0</v>
      </c>
      <c r="AQ34" s="2">
        <v>13.1</v>
      </c>
      <c r="AR34" s="2">
        <v>0</v>
      </c>
      <c r="AS34" s="2">
        <v>0</v>
      </c>
      <c r="AT34" s="2">
        <v>95</v>
      </c>
      <c r="AU34" s="2">
        <v>64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420</v>
      </c>
      <c r="BE34" s="2" t="s">
        <v>420</v>
      </c>
      <c r="BF34" s="2" t="s">
        <v>420</v>
      </c>
      <c r="BG34" s="2" t="s">
        <v>420</v>
      </c>
      <c r="BH34" s="2">
        <v>0</v>
      </c>
      <c r="BI34" s="2">
        <v>1</v>
      </c>
      <c r="BJ34" s="2" t="s">
        <v>459</v>
      </c>
      <c r="BK34" s="2"/>
      <c r="BL34" s="2"/>
      <c r="BM34" s="2">
        <v>45001</v>
      </c>
      <c r="BN34" s="2">
        <v>0</v>
      </c>
      <c r="BO34" s="2" t="s">
        <v>420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420</v>
      </c>
      <c r="BZ34" s="2">
        <v>105</v>
      </c>
      <c r="CA34" s="2">
        <v>75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420</v>
      </c>
      <c r="CO34" s="2">
        <v>0</v>
      </c>
      <c r="CP34" s="2">
        <f t="shared" si="39"/>
        <v>1172.08</v>
      </c>
      <c r="CQ34" s="2">
        <f t="shared" si="40"/>
        <v>0</v>
      </c>
      <c r="CR34" s="2">
        <f t="shared" si="41"/>
        <v>492.24</v>
      </c>
      <c r="CS34" s="2">
        <f t="shared" si="42"/>
        <v>31.56</v>
      </c>
      <c r="CT34" s="2">
        <f t="shared" si="43"/>
        <v>93.8</v>
      </c>
      <c r="CU34" s="2">
        <f t="shared" si="44"/>
        <v>0</v>
      </c>
      <c r="CV34" s="2">
        <f t="shared" si="45"/>
        <v>13.1</v>
      </c>
      <c r="CW34" s="2">
        <f t="shared" si="46"/>
        <v>0</v>
      </c>
      <c r="CX34" s="2">
        <f t="shared" si="47"/>
        <v>0</v>
      </c>
      <c r="CY34" s="2">
        <f t="shared" si="48"/>
        <v>238.18400000000003</v>
      </c>
      <c r="CZ34" s="2">
        <f t="shared" si="49"/>
        <v>160.46080000000001</v>
      </c>
      <c r="DA34" s="2"/>
      <c r="DB34" s="2"/>
      <c r="DC34" s="2" t="s">
        <v>420</v>
      </c>
      <c r="DD34" s="2" t="s">
        <v>420</v>
      </c>
      <c r="DE34" s="2" t="s">
        <v>420</v>
      </c>
      <c r="DF34" s="2" t="s">
        <v>420</v>
      </c>
      <c r="DG34" s="2" t="s">
        <v>420</v>
      </c>
      <c r="DH34" s="2" t="s">
        <v>420</v>
      </c>
      <c r="DI34" s="2" t="s">
        <v>420</v>
      </c>
      <c r="DJ34" s="2" t="s">
        <v>420</v>
      </c>
      <c r="DK34" s="2" t="s">
        <v>420</v>
      </c>
      <c r="DL34" s="2" t="s">
        <v>420</v>
      </c>
      <c r="DM34" s="2" t="s">
        <v>420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1007</v>
      </c>
      <c r="DV34" s="2" t="s">
        <v>444</v>
      </c>
      <c r="DW34" s="2" t="s">
        <v>444</v>
      </c>
      <c r="DX34" s="2">
        <v>1</v>
      </c>
      <c r="DY34" s="2"/>
      <c r="DZ34" s="2"/>
      <c r="EA34" s="2"/>
      <c r="EB34" s="2"/>
      <c r="EC34" s="2"/>
      <c r="ED34" s="2"/>
      <c r="EE34" s="2">
        <v>28159428</v>
      </c>
      <c r="EF34" s="2">
        <v>2</v>
      </c>
      <c r="EG34" s="2" t="s">
        <v>446</v>
      </c>
      <c r="EH34" s="2">
        <v>0</v>
      </c>
      <c r="EI34" s="2" t="s">
        <v>420</v>
      </c>
      <c r="EJ34" s="2">
        <v>1</v>
      </c>
      <c r="EK34" s="2">
        <v>45001</v>
      </c>
      <c r="EL34" s="2" t="s">
        <v>447</v>
      </c>
      <c r="EM34" s="2" t="s">
        <v>448</v>
      </c>
      <c r="EN34" s="2"/>
      <c r="EO34" s="2" t="s">
        <v>420</v>
      </c>
      <c r="EP34" s="2"/>
      <c r="EQ34" s="2">
        <v>0</v>
      </c>
      <c r="ER34" s="2">
        <v>586.04</v>
      </c>
      <c r="ES34" s="2">
        <v>0</v>
      </c>
      <c r="ET34" s="2">
        <v>492.24</v>
      </c>
      <c r="EU34" s="2">
        <v>31.56</v>
      </c>
      <c r="EV34" s="2">
        <v>93.8</v>
      </c>
      <c r="EW34" s="2">
        <v>13.1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50"/>
        <v>0</v>
      </c>
      <c r="FS34" s="2">
        <v>0</v>
      </c>
      <c r="FT34" s="2" t="s">
        <v>449</v>
      </c>
      <c r="FU34" s="2" t="s">
        <v>450</v>
      </c>
      <c r="FV34" s="2"/>
      <c r="FW34" s="2"/>
      <c r="FX34" s="2">
        <v>94.5</v>
      </c>
      <c r="FY34" s="2">
        <v>63.75</v>
      </c>
      <c r="FZ34" s="2"/>
      <c r="GA34" s="2" t="s">
        <v>420</v>
      </c>
      <c r="GB34" s="2"/>
      <c r="GC34" s="2"/>
      <c r="GD34" s="2">
        <v>1</v>
      </c>
      <c r="GE34" s="2"/>
      <c r="GF34" s="2">
        <v>-1781704714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51"/>
        <v>0</v>
      </c>
      <c r="GM34" s="2">
        <f t="shared" si="52"/>
        <v>1570.72</v>
      </c>
      <c r="GN34" s="2">
        <f t="shared" si="53"/>
        <v>1570.72</v>
      </c>
      <c r="GO34" s="2">
        <f t="shared" si="54"/>
        <v>0</v>
      </c>
      <c r="GP34" s="2">
        <f t="shared" si="55"/>
        <v>0</v>
      </c>
      <c r="GQ34" s="2"/>
      <c r="GR34" s="2">
        <v>0</v>
      </c>
      <c r="GS34" s="2">
        <v>3</v>
      </c>
      <c r="GT34" s="2">
        <v>0</v>
      </c>
      <c r="GU34" s="2" t="s">
        <v>420</v>
      </c>
      <c r="GV34" s="2">
        <f t="shared" si="56"/>
        <v>0</v>
      </c>
      <c r="GW34" s="2">
        <v>1</v>
      </c>
      <c r="GX34" s="2">
        <f t="shared" si="57"/>
        <v>0</v>
      </c>
      <c r="GY34" s="2"/>
      <c r="GZ34" s="2"/>
      <c r="HA34" s="2">
        <v>0</v>
      </c>
      <c r="HB34" s="2">
        <v>0</v>
      </c>
      <c r="HC34" s="2">
        <f t="shared" si="58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ROW(SmtRes!A26)</f>
        <v>26</v>
      </c>
      <c r="D35">
        <f>ROW(EtalonRes!A26)</f>
        <v>26</v>
      </c>
      <c r="E35" t="s">
        <v>456</v>
      </c>
      <c r="F35" t="s">
        <v>457</v>
      </c>
      <c r="G35" t="s">
        <v>458</v>
      </c>
      <c r="H35" t="s">
        <v>444</v>
      </c>
      <c r="I35">
        <v>2</v>
      </c>
      <c r="J35">
        <v>0</v>
      </c>
      <c r="O35">
        <f t="shared" si="21"/>
        <v>8286.6</v>
      </c>
      <c r="P35">
        <f t="shared" si="22"/>
        <v>0</v>
      </c>
      <c r="Q35">
        <f t="shared" si="23"/>
        <v>6960.27</v>
      </c>
      <c r="R35">
        <f t="shared" si="24"/>
        <v>446.26</v>
      </c>
      <c r="S35">
        <f t="shared" si="25"/>
        <v>1326.33</v>
      </c>
      <c r="T35">
        <f t="shared" si="26"/>
        <v>0</v>
      </c>
      <c r="U35">
        <f t="shared" si="27"/>
        <v>26.2</v>
      </c>
      <c r="V35">
        <f t="shared" si="28"/>
        <v>0</v>
      </c>
      <c r="W35">
        <f t="shared" si="29"/>
        <v>0</v>
      </c>
      <c r="X35">
        <f t="shared" si="30"/>
        <v>1683.96</v>
      </c>
      <c r="Y35">
        <f t="shared" si="31"/>
        <v>1134.46</v>
      </c>
      <c r="AA35">
        <v>28185841</v>
      </c>
      <c r="AB35">
        <f t="shared" si="32"/>
        <v>586.04</v>
      </c>
      <c r="AC35">
        <f t="shared" si="33"/>
        <v>0</v>
      </c>
      <c r="AD35">
        <f t="shared" si="34"/>
        <v>492.24</v>
      </c>
      <c r="AE35">
        <f t="shared" si="35"/>
        <v>31.56</v>
      </c>
      <c r="AF35">
        <f t="shared" si="35"/>
        <v>93.8</v>
      </c>
      <c r="AG35">
        <f t="shared" si="36"/>
        <v>0</v>
      </c>
      <c r="AH35">
        <f t="shared" si="37"/>
        <v>13.1</v>
      </c>
      <c r="AI35">
        <f t="shared" si="37"/>
        <v>0</v>
      </c>
      <c r="AJ35">
        <f t="shared" si="38"/>
        <v>0</v>
      </c>
      <c r="AK35">
        <v>586.04</v>
      </c>
      <c r="AL35">
        <v>0</v>
      </c>
      <c r="AM35">
        <v>492.24</v>
      </c>
      <c r="AN35">
        <v>31.56</v>
      </c>
      <c r="AO35">
        <v>93.8</v>
      </c>
      <c r="AP35">
        <v>0</v>
      </c>
      <c r="AQ35">
        <v>13.1</v>
      </c>
      <c r="AR35">
        <v>0</v>
      </c>
      <c r="AS35">
        <v>0</v>
      </c>
      <c r="AT35">
        <v>95</v>
      </c>
      <c r="AU35">
        <v>64</v>
      </c>
      <c r="AV35">
        <v>1</v>
      </c>
      <c r="AW35">
        <v>1</v>
      </c>
      <c r="AZ35">
        <v>7.07</v>
      </c>
      <c r="BA35">
        <v>7.07</v>
      </c>
      <c r="BB35">
        <v>7.07</v>
      </c>
      <c r="BC35">
        <v>7.07</v>
      </c>
      <c r="BD35" t="s">
        <v>420</v>
      </c>
      <c r="BE35" t="s">
        <v>420</v>
      </c>
      <c r="BF35" t="s">
        <v>420</v>
      </c>
      <c r="BG35" t="s">
        <v>420</v>
      </c>
      <c r="BH35">
        <v>0</v>
      </c>
      <c r="BI35">
        <v>1</v>
      </c>
      <c r="BJ35" t="s">
        <v>459</v>
      </c>
      <c r="BM35">
        <v>45001</v>
      </c>
      <c r="BN35">
        <v>0</v>
      </c>
      <c r="BO35" t="s">
        <v>451</v>
      </c>
      <c r="BP35">
        <v>1</v>
      </c>
      <c r="BQ35">
        <v>2</v>
      </c>
      <c r="BR35">
        <v>0</v>
      </c>
      <c r="BS35">
        <v>7.07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420</v>
      </c>
      <c r="BZ35">
        <v>105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420</v>
      </c>
      <c r="CO35">
        <v>0</v>
      </c>
      <c r="CP35">
        <f t="shared" si="39"/>
        <v>8286.6</v>
      </c>
      <c r="CQ35">
        <f t="shared" si="40"/>
        <v>0</v>
      </c>
      <c r="CR35">
        <f t="shared" si="41"/>
        <v>3480.1368000000002</v>
      </c>
      <c r="CS35">
        <f t="shared" si="42"/>
        <v>223.1292</v>
      </c>
      <c r="CT35">
        <f t="shared" si="43"/>
        <v>663.16600000000005</v>
      </c>
      <c r="CU35">
        <f t="shared" si="44"/>
        <v>0</v>
      </c>
      <c r="CV35">
        <f t="shared" si="45"/>
        <v>13.1</v>
      </c>
      <c r="CW35">
        <f t="shared" si="46"/>
        <v>0</v>
      </c>
      <c r="CX35">
        <f t="shared" si="47"/>
        <v>0</v>
      </c>
      <c r="CY35">
        <f t="shared" si="48"/>
        <v>1683.9604999999999</v>
      </c>
      <c r="CZ35">
        <f t="shared" si="49"/>
        <v>1134.4576</v>
      </c>
      <c r="DC35" t="s">
        <v>420</v>
      </c>
      <c r="DD35" t="s">
        <v>420</v>
      </c>
      <c r="DE35" t="s">
        <v>420</v>
      </c>
      <c r="DF35" t="s">
        <v>420</v>
      </c>
      <c r="DG35" t="s">
        <v>420</v>
      </c>
      <c r="DH35" t="s">
        <v>420</v>
      </c>
      <c r="DI35" t="s">
        <v>420</v>
      </c>
      <c r="DJ35" t="s">
        <v>420</v>
      </c>
      <c r="DK35" t="s">
        <v>420</v>
      </c>
      <c r="DL35" t="s">
        <v>420</v>
      </c>
      <c r="DM35" t="s">
        <v>420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444</v>
      </c>
      <c r="DW35" t="s">
        <v>444</v>
      </c>
      <c r="DX35">
        <v>1</v>
      </c>
      <c r="EE35">
        <v>28159428</v>
      </c>
      <c r="EF35">
        <v>2</v>
      </c>
      <c r="EG35" t="s">
        <v>446</v>
      </c>
      <c r="EH35">
        <v>0</v>
      </c>
      <c r="EI35" t="s">
        <v>420</v>
      </c>
      <c r="EJ35">
        <v>1</v>
      </c>
      <c r="EK35">
        <v>45001</v>
      </c>
      <c r="EL35" t="s">
        <v>447</v>
      </c>
      <c r="EM35" t="s">
        <v>448</v>
      </c>
      <c r="EO35" t="s">
        <v>420</v>
      </c>
      <c r="EQ35">
        <v>0</v>
      </c>
      <c r="ER35">
        <v>586.04</v>
      </c>
      <c r="ES35">
        <v>0</v>
      </c>
      <c r="ET35">
        <v>492.24</v>
      </c>
      <c r="EU35">
        <v>31.56</v>
      </c>
      <c r="EV35">
        <v>93.8</v>
      </c>
      <c r="EW35">
        <v>13.1</v>
      </c>
      <c r="EX35">
        <v>0</v>
      </c>
      <c r="EY35">
        <v>0</v>
      </c>
      <c r="FQ35">
        <v>0</v>
      </c>
      <c r="FR35">
        <f t="shared" si="50"/>
        <v>0</v>
      </c>
      <c r="FS35">
        <v>0</v>
      </c>
      <c r="FT35" t="s">
        <v>449</v>
      </c>
      <c r="FU35" t="s">
        <v>450</v>
      </c>
      <c r="FX35">
        <v>94.5</v>
      </c>
      <c r="FY35">
        <v>63.75</v>
      </c>
      <c r="GA35" t="s">
        <v>420</v>
      </c>
      <c r="GD35">
        <v>1</v>
      </c>
      <c r="GF35">
        <v>-1781704714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51"/>
        <v>0</v>
      </c>
      <c r="GM35">
        <f t="shared" si="52"/>
        <v>11105.02</v>
      </c>
      <c r="GN35">
        <f t="shared" si="53"/>
        <v>11105.02</v>
      </c>
      <c r="GO35">
        <f t="shared" si="54"/>
        <v>0</v>
      </c>
      <c r="GP35">
        <f t="shared" si="55"/>
        <v>0</v>
      </c>
      <c r="GR35">
        <v>0</v>
      </c>
      <c r="GS35">
        <v>3</v>
      </c>
      <c r="GT35">
        <v>0</v>
      </c>
      <c r="GU35" t="s">
        <v>420</v>
      </c>
      <c r="GV35">
        <f t="shared" si="56"/>
        <v>0</v>
      </c>
      <c r="GW35">
        <v>1</v>
      </c>
      <c r="GX35">
        <f t="shared" si="57"/>
        <v>0</v>
      </c>
      <c r="HA35">
        <v>0</v>
      </c>
      <c r="HB35">
        <v>0</v>
      </c>
      <c r="HC35">
        <f t="shared" si="58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ROW(EtalonRes!A31)</f>
        <v>31</v>
      </c>
      <c r="E36" s="2" t="s">
        <v>460</v>
      </c>
      <c r="F36" s="2" t="s">
        <v>461</v>
      </c>
      <c r="G36" s="2" t="s">
        <v>462</v>
      </c>
      <c r="H36" s="2" t="s">
        <v>463</v>
      </c>
      <c r="I36" s="2">
        <f>ROUND(120/100,9)</f>
        <v>1.2</v>
      </c>
      <c r="J36" s="2">
        <v>0</v>
      </c>
      <c r="K36" s="2"/>
      <c r="L36" s="2"/>
      <c r="M36" s="2"/>
      <c r="N36" s="2"/>
      <c r="O36" s="2">
        <f t="shared" si="21"/>
        <v>20.77</v>
      </c>
      <c r="P36" s="2">
        <f t="shared" si="22"/>
        <v>0</v>
      </c>
      <c r="Q36" s="2">
        <f t="shared" si="23"/>
        <v>4.3</v>
      </c>
      <c r="R36" s="2">
        <f t="shared" si="24"/>
        <v>0.47</v>
      </c>
      <c r="S36" s="2">
        <f t="shared" si="25"/>
        <v>16.47</v>
      </c>
      <c r="T36" s="2">
        <f t="shared" si="26"/>
        <v>0</v>
      </c>
      <c r="U36" s="2">
        <f t="shared" si="27"/>
        <v>2.1648000000000001</v>
      </c>
      <c r="V36" s="2">
        <f t="shared" si="28"/>
        <v>0</v>
      </c>
      <c r="W36" s="2">
        <f t="shared" si="29"/>
        <v>0</v>
      </c>
      <c r="X36" s="2">
        <f t="shared" si="30"/>
        <v>16.09</v>
      </c>
      <c r="Y36" s="2">
        <f t="shared" si="31"/>
        <v>10.84</v>
      </c>
      <c r="Z36" s="2"/>
      <c r="AA36" s="2">
        <v>28185840</v>
      </c>
      <c r="AB36" s="2">
        <f t="shared" si="32"/>
        <v>17.312000000000001</v>
      </c>
      <c r="AC36" s="2">
        <f t="shared" ref="AC36:AC49" si="59">ROUND(((ES36*0)),6)</f>
        <v>0</v>
      </c>
      <c r="AD36" s="2">
        <f>ROUND(((((ET36*0.4))-((EU36*0.4)))+AE36),6)</f>
        <v>3.5840000000000001</v>
      </c>
      <c r="AE36" s="2">
        <f t="shared" ref="AE36:AF39" si="60">ROUND(((EU36*0.4)),6)</f>
        <v>0.38800000000000001</v>
      </c>
      <c r="AF36" s="2">
        <f t="shared" si="60"/>
        <v>13.728</v>
      </c>
      <c r="AG36" s="2">
        <f t="shared" si="36"/>
        <v>0</v>
      </c>
      <c r="AH36" s="2">
        <f t="shared" ref="AH36:AI39" si="61">((EW36*0.4))</f>
        <v>1.804</v>
      </c>
      <c r="AI36" s="2">
        <f t="shared" si="61"/>
        <v>0</v>
      </c>
      <c r="AJ36" s="2">
        <f t="shared" si="38"/>
        <v>0</v>
      </c>
      <c r="AK36" s="2">
        <v>1167.8900000000001</v>
      </c>
      <c r="AL36" s="2">
        <v>1124.6099999999999</v>
      </c>
      <c r="AM36" s="2">
        <v>8.9600000000000009</v>
      </c>
      <c r="AN36" s="2">
        <v>0.97</v>
      </c>
      <c r="AO36" s="2">
        <v>34.32</v>
      </c>
      <c r="AP36" s="2">
        <v>0</v>
      </c>
      <c r="AQ36" s="2">
        <v>4.51</v>
      </c>
      <c r="AR36" s="2">
        <v>0</v>
      </c>
      <c r="AS36" s="2">
        <v>0</v>
      </c>
      <c r="AT36" s="2">
        <v>95</v>
      </c>
      <c r="AU36" s="2">
        <v>64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420</v>
      </c>
      <c r="BE36" s="2" t="s">
        <v>420</v>
      </c>
      <c r="BF36" s="2" t="s">
        <v>420</v>
      </c>
      <c r="BG36" s="2" t="s">
        <v>420</v>
      </c>
      <c r="BH36" s="2">
        <v>0</v>
      </c>
      <c r="BI36" s="2">
        <v>1</v>
      </c>
      <c r="BJ36" s="2" t="s">
        <v>464</v>
      </c>
      <c r="BK36" s="2"/>
      <c r="BL36" s="2"/>
      <c r="BM36" s="2">
        <v>45001</v>
      </c>
      <c r="BN36" s="2">
        <v>0</v>
      </c>
      <c r="BO36" s="2" t="s">
        <v>420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420</v>
      </c>
      <c r="BZ36" s="2">
        <v>105</v>
      </c>
      <c r="CA36" s="2">
        <v>75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465</v>
      </c>
      <c r="CO36" s="2">
        <v>0</v>
      </c>
      <c r="CP36" s="2">
        <f t="shared" si="39"/>
        <v>20.77</v>
      </c>
      <c r="CQ36" s="2">
        <f t="shared" si="40"/>
        <v>0</v>
      </c>
      <c r="CR36" s="2">
        <f t="shared" si="41"/>
        <v>3.5840000000000001</v>
      </c>
      <c r="CS36" s="2">
        <f t="shared" si="42"/>
        <v>0.38800000000000001</v>
      </c>
      <c r="CT36" s="2">
        <f t="shared" si="43"/>
        <v>13.728</v>
      </c>
      <c r="CU36" s="2">
        <f t="shared" si="44"/>
        <v>0</v>
      </c>
      <c r="CV36" s="2">
        <f t="shared" si="45"/>
        <v>1.804</v>
      </c>
      <c r="CW36" s="2">
        <f t="shared" si="46"/>
        <v>0</v>
      </c>
      <c r="CX36" s="2">
        <f t="shared" si="47"/>
        <v>0</v>
      </c>
      <c r="CY36" s="2">
        <f t="shared" si="48"/>
        <v>16.092999999999996</v>
      </c>
      <c r="CZ36" s="2">
        <f t="shared" si="49"/>
        <v>10.841599999999998</v>
      </c>
      <c r="DA36" s="2"/>
      <c r="DB36" s="2"/>
      <c r="DC36" s="2" t="s">
        <v>420</v>
      </c>
      <c r="DD36" s="2" t="s">
        <v>466</v>
      </c>
      <c r="DE36" s="2" t="s">
        <v>467</v>
      </c>
      <c r="DF36" s="2" t="s">
        <v>467</v>
      </c>
      <c r="DG36" s="2" t="s">
        <v>467</v>
      </c>
      <c r="DH36" s="2" t="s">
        <v>420</v>
      </c>
      <c r="DI36" s="2" t="s">
        <v>467</v>
      </c>
      <c r="DJ36" s="2" t="s">
        <v>467</v>
      </c>
      <c r="DK36" s="2" t="s">
        <v>420</v>
      </c>
      <c r="DL36" s="2" t="s">
        <v>420</v>
      </c>
      <c r="DM36" s="2" t="s">
        <v>420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463</v>
      </c>
      <c r="DW36" s="2" t="s">
        <v>463</v>
      </c>
      <c r="DX36" s="2">
        <v>100</v>
      </c>
      <c r="DY36" s="2"/>
      <c r="DZ36" s="2"/>
      <c r="EA36" s="2"/>
      <c r="EB36" s="2"/>
      <c r="EC36" s="2"/>
      <c r="ED36" s="2"/>
      <c r="EE36" s="2">
        <v>28159428</v>
      </c>
      <c r="EF36" s="2">
        <v>2</v>
      </c>
      <c r="EG36" s="2" t="s">
        <v>446</v>
      </c>
      <c r="EH36" s="2">
        <v>0</v>
      </c>
      <c r="EI36" s="2" t="s">
        <v>420</v>
      </c>
      <c r="EJ36" s="2">
        <v>1</v>
      </c>
      <c r="EK36" s="2">
        <v>45001</v>
      </c>
      <c r="EL36" s="2" t="s">
        <v>447</v>
      </c>
      <c r="EM36" s="2" t="s">
        <v>448</v>
      </c>
      <c r="EN36" s="2"/>
      <c r="EO36" s="2" t="s">
        <v>468</v>
      </c>
      <c r="EP36" s="2"/>
      <c r="EQ36" s="2">
        <v>256</v>
      </c>
      <c r="ER36" s="2">
        <v>1167.8900000000001</v>
      </c>
      <c r="ES36" s="2">
        <v>1124.6099999999999</v>
      </c>
      <c r="ET36" s="2">
        <v>8.9600000000000009</v>
      </c>
      <c r="EU36" s="2">
        <v>0.97</v>
      </c>
      <c r="EV36" s="2">
        <v>34.32</v>
      </c>
      <c r="EW36" s="2">
        <v>4.51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50"/>
        <v>0</v>
      </c>
      <c r="FS36" s="2">
        <v>0</v>
      </c>
      <c r="FT36" s="2" t="s">
        <v>449</v>
      </c>
      <c r="FU36" s="2" t="s">
        <v>450</v>
      </c>
      <c r="FV36" s="2"/>
      <c r="FW36" s="2"/>
      <c r="FX36" s="2">
        <v>94.5</v>
      </c>
      <c r="FY36" s="2">
        <v>63.75</v>
      </c>
      <c r="FZ36" s="2"/>
      <c r="GA36" s="2" t="s">
        <v>420</v>
      </c>
      <c r="GB36" s="2"/>
      <c r="GC36" s="2"/>
      <c r="GD36" s="2">
        <v>1</v>
      </c>
      <c r="GE36" s="2"/>
      <c r="GF36" s="2">
        <v>-383628300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51"/>
        <v>0</v>
      </c>
      <c r="GM36" s="2">
        <f t="shared" si="52"/>
        <v>47.7</v>
      </c>
      <c r="GN36" s="2">
        <f t="shared" si="53"/>
        <v>47.7</v>
      </c>
      <c r="GO36" s="2">
        <f t="shared" si="54"/>
        <v>0</v>
      </c>
      <c r="GP36" s="2">
        <f t="shared" si="55"/>
        <v>0</v>
      </c>
      <c r="GQ36" s="2"/>
      <c r="GR36" s="2">
        <v>0</v>
      </c>
      <c r="GS36" s="2">
        <v>3</v>
      </c>
      <c r="GT36" s="2">
        <v>0</v>
      </c>
      <c r="GU36" s="2" t="s">
        <v>420</v>
      </c>
      <c r="GV36" s="2">
        <f t="shared" si="56"/>
        <v>0</v>
      </c>
      <c r="GW36" s="2">
        <v>1</v>
      </c>
      <c r="GX36" s="2">
        <f t="shared" si="57"/>
        <v>0</v>
      </c>
      <c r="GY36" s="2"/>
      <c r="GZ36" s="2"/>
      <c r="HA36" s="2">
        <v>0</v>
      </c>
      <c r="HB36" s="2">
        <v>0</v>
      </c>
      <c r="HC36" s="2">
        <f t="shared" si="58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ROW(SmtRes!A36)</f>
        <v>36</v>
      </c>
      <c r="D37">
        <f>ROW(EtalonRes!A36)</f>
        <v>36</v>
      </c>
      <c r="E37" t="s">
        <v>460</v>
      </c>
      <c r="F37" t="s">
        <v>461</v>
      </c>
      <c r="G37" t="s">
        <v>462</v>
      </c>
      <c r="H37" t="s">
        <v>463</v>
      </c>
      <c r="I37">
        <f>ROUND(120/100,9)</f>
        <v>1.2</v>
      </c>
      <c r="J37">
        <v>0</v>
      </c>
      <c r="O37">
        <f t="shared" si="21"/>
        <v>146.88</v>
      </c>
      <c r="P37">
        <f t="shared" si="22"/>
        <v>0</v>
      </c>
      <c r="Q37">
        <f t="shared" si="23"/>
        <v>30.41</v>
      </c>
      <c r="R37">
        <f t="shared" si="24"/>
        <v>3.29</v>
      </c>
      <c r="S37">
        <f t="shared" si="25"/>
        <v>116.47</v>
      </c>
      <c r="T37">
        <f t="shared" si="26"/>
        <v>0</v>
      </c>
      <c r="U37">
        <f t="shared" si="27"/>
        <v>2.1648000000000001</v>
      </c>
      <c r="V37">
        <f t="shared" si="28"/>
        <v>0</v>
      </c>
      <c r="W37">
        <f t="shared" si="29"/>
        <v>0</v>
      </c>
      <c r="X37">
        <f t="shared" si="30"/>
        <v>113.77</v>
      </c>
      <c r="Y37">
        <f t="shared" si="31"/>
        <v>76.650000000000006</v>
      </c>
      <c r="AA37">
        <v>28185841</v>
      </c>
      <c r="AB37">
        <f t="shared" si="32"/>
        <v>17.312000000000001</v>
      </c>
      <c r="AC37">
        <f t="shared" si="59"/>
        <v>0</v>
      </c>
      <c r="AD37">
        <f>ROUND(((((ET37*0.4))-((EU37*0.4)))+AE37),6)</f>
        <v>3.5840000000000001</v>
      </c>
      <c r="AE37">
        <f t="shared" si="60"/>
        <v>0.38800000000000001</v>
      </c>
      <c r="AF37">
        <f t="shared" si="60"/>
        <v>13.728</v>
      </c>
      <c r="AG37">
        <f t="shared" si="36"/>
        <v>0</v>
      </c>
      <c r="AH37">
        <f t="shared" si="61"/>
        <v>1.804</v>
      </c>
      <c r="AI37">
        <f t="shared" si="61"/>
        <v>0</v>
      </c>
      <c r="AJ37">
        <f t="shared" si="38"/>
        <v>0</v>
      </c>
      <c r="AK37">
        <v>1167.8900000000001</v>
      </c>
      <c r="AL37">
        <v>1124.6099999999999</v>
      </c>
      <c r="AM37">
        <v>8.9600000000000009</v>
      </c>
      <c r="AN37">
        <v>0.97</v>
      </c>
      <c r="AO37">
        <v>34.32</v>
      </c>
      <c r="AP37">
        <v>0</v>
      </c>
      <c r="AQ37">
        <v>4.51</v>
      </c>
      <c r="AR37">
        <v>0</v>
      </c>
      <c r="AS37">
        <v>0</v>
      </c>
      <c r="AT37">
        <v>95</v>
      </c>
      <c r="AU37">
        <v>64</v>
      </c>
      <c r="AV37">
        <v>1</v>
      </c>
      <c r="AW37">
        <v>1</v>
      </c>
      <c r="AZ37">
        <v>7.07</v>
      </c>
      <c r="BA37">
        <v>7.07</v>
      </c>
      <c r="BB37">
        <v>7.07</v>
      </c>
      <c r="BC37">
        <v>7.07</v>
      </c>
      <c r="BD37" t="s">
        <v>420</v>
      </c>
      <c r="BE37" t="s">
        <v>420</v>
      </c>
      <c r="BF37" t="s">
        <v>420</v>
      </c>
      <c r="BG37" t="s">
        <v>420</v>
      </c>
      <c r="BH37">
        <v>0</v>
      </c>
      <c r="BI37">
        <v>1</v>
      </c>
      <c r="BJ37" t="s">
        <v>464</v>
      </c>
      <c r="BM37">
        <v>45001</v>
      </c>
      <c r="BN37">
        <v>0</v>
      </c>
      <c r="BO37" t="s">
        <v>451</v>
      </c>
      <c r="BP37">
        <v>1</v>
      </c>
      <c r="BQ37">
        <v>2</v>
      </c>
      <c r="BR37">
        <v>0</v>
      </c>
      <c r="BS37">
        <v>7.07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420</v>
      </c>
      <c r="BZ37">
        <v>105</v>
      </c>
      <c r="CA37">
        <v>75</v>
      </c>
      <c r="CE37">
        <v>0</v>
      </c>
      <c r="CF37">
        <v>0</v>
      </c>
      <c r="CG37">
        <v>0</v>
      </c>
      <c r="CM37">
        <v>0</v>
      </c>
      <c r="CN37" t="s">
        <v>465</v>
      </c>
      <c r="CO37">
        <v>0</v>
      </c>
      <c r="CP37">
        <f t="shared" si="39"/>
        <v>146.88</v>
      </c>
      <c r="CQ37">
        <f t="shared" si="40"/>
        <v>0</v>
      </c>
      <c r="CR37">
        <f t="shared" si="41"/>
        <v>25.338880000000003</v>
      </c>
      <c r="CS37">
        <f t="shared" si="42"/>
        <v>2.74316</v>
      </c>
      <c r="CT37">
        <f t="shared" si="43"/>
        <v>97.056960000000004</v>
      </c>
      <c r="CU37">
        <f t="shared" si="44"/>
        <v>0</v>
      </c>
      <c r="CV37">
        <f t="shared" si="45"/>
        <v>1.804</v>
      </c>
      <c r="CW37">
        <f t="shared" si="46"/>
        <v>0</v>
      </c>
      <c r="CX37">
        <f t="shared" si="47"/>
        <v>0</v>
      </c>
      <c r="CY37">
        <f t="shared" si="48"/>
        <v>113.77200000000001</v>
      </c>
      <c r="CZ37">
        <f t="shared" si="49"/>
        <v>76.6464</v>
      </c>
      <c r="DC37" t="s">
        <v>420</v>
      </c>
      <c r="DD37" t="s">
        <v>466</v>
      </c>
      <c r="DE37" t="s">
        <v>467</v>
      </c>
      <c r="DF37" t="s">
        <v>467</v>
      </c>
      <c r="DG37" t="s">
        <v>467</v>
      </c>
      <c r="DH37" t="s">
        <v>420</v>
      </c>
      <c r="DI37" t="s">
        <v>467</v>
      </c>
      <c r="DJ37" t="s">
        <v>467</v>
      </c>
      <c r="DK37" t="s">
        <v>420</v>
      </c>
      <c r="DL37" t="s">
        <v>420</v>
      </c>
      <c r="DM37" t="s">
        <v>420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463</v>
      </c>
      <c r="DW37" t="s">
        <v>463</v>
      </c>
      <c r="DX37">
        <v>100</v>
      </c>
      <c r="EE37">
        <v>28159428</v>
      </c>
      <c r="EF37">
        <v>2</v>
      </c>
      <c r="EG37" t="s">
        <v>446</v>
      </c>
      <c r="EH37">
        <v>0</v>
      </c>
      <c r="EI37" t="s">
        <v>420</v>
      </c>
      <c r="EJ37">
        <v>1</v>
      </c>
      <c r="EK37">
        <v>45001</v>
      </c>
      <c r="EL37" t="s">
        <v>447</v>
      </c>
      <c r="EM37" t="s">
        <v>448</v>
      </c>
      <c r="EO37" t="s">
        <v>468</v>
      </c>
      <c r="EQ37">
        <v>256</v>
      </c>
      <c r="ER37">
        <v>1167.8900000000001</v>
      </c>
      <c r="ES37">
        <v>1124.6099999999999</v>
      </c>
      <c r="ET37">
        <v>8.9600000000000009</v>
      </c>
      <c r="EU37">
        <v>0.97</v>
      </c>
      <c r="EV37">
        <v>34.32</v>
      </c>
      <c r="EW37">
        <v>4.51</v>
      </c>
      <c r="EX37">
        <v>0</v>
      </c>
      <c r="EY37">
        <v>0</v>
      </c>
      <c r="FQ37">
        <v>0</v>
      </c>
      <c r="FR37">
        <f t="shared" si="50"/>
        <v>0</v>
      </c>
      <c r="FS37">
        <v>0</v>
      </c>
      <c r="FT37" t="s">
        <v>449</v>
      </c>
      <c r="FU37" t="s">
        <v>450</v>
      </c>
      <c r="FX37">
        <v>94.5</v>
      </c>
      <c r="FY37">
        <v>63.75</v>
      </c>
      <c r="GA37" t="s">
        <v>420</v>
      </c>
      <c r="GD37">
        <v>1</v>
      </c>
      <c r="GF37">
        <v>-383628300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51"/>
        <v>0</v>
      </c>
      <c r="GM37">
        <f t="shared" si="52"/>
        <v>337.3</v>
      </c>
      <c r="GN37">
        <f t="shared" si="53"/>
        <v>337.3</v>
      </c>
      <c r="GO37">
        <f t="shared" si="54"/>
        <v>0</v>
      </c>
      <c r="GP37">
        <f t="shared" si="55"/>
        <v>0</v>
      </c>
      <c r="GR37">
        <v>0</v>
      </c>
      <c r="GS37">
        <v>3</v>
      </c>
      <c r="GT37">
        <v>0</v>
      </c>
      <c r="GU37" t="s">
        <v>420</v>
      </c>
      <c r="GV37">
        <f t="shared" si="56"/>
        <v>0</v>
      </c>
      <c r="GW37">
        <v>1</v>
      </c>
      <c r="GX37">
        <f t="shared" si="57"/>
        <v>0</v>
      </c>
      <c r="HA37">
        <v>0</v>
      </c>
      <c r="HB37">
        <v>0</v>
      </c>
      <c r="HC37">
        <f t="shared" si="58"/>
        <v>0</v>
      </c>
      <c r="IK37">
        <v>0</v>
      </c>
    </row>
    <row r="38" spans="1:255" x14ac:dyDescent="0.2">
      <c r="A38" s="2">
        <v>17</v>
      </c>
      <c r="B38" s="2">
        <v>1</v>
      </c>
      <c r="C38" s="2">
        <f>ROW(SmtRes!A41)</f>
        <v>41</v>
      </c>
      <c r="D38" s="2">
        <f>ROW(EtalonRes!A41)</f>
        <v>41</v>
      </c>
      <c r="E38" s="2" t="s">
        <v>469</v>
      </c>
      <c r="F38" s="2" t="s">
        <v>470</v>
      </c>
      <c r="G38" s="2" t="s">
        <v>471</v>
      </c>
      <c r="H38" s="2" t="s">
        <v>463</v>
      </c>
      <c r="I38" s="2">
        <f>ROUND(32/100,9)</f>
        <v>0.32</v>
      </c>
      <c r="J38" s="2">
        <v>0</v>
      </c>
      <c r="K38" s="2"/>
      <c r="L38" s="2"/>
      <c r="M38" s="2"/>
      <c r="N38" s="2"/>
      <c r="O38" s="2">
        <f t="shared" si="21"/>
        <v>19.690000000000001</v>
      </c>
      <c r="P38" s="2">
        <f t="shared" si="22"/>
        <v>0</v>
      </c>
      <c r="Q38" s="2">
        <f t="shared" si="23"/>
        <v>1.1499999999999999</v>
      </c>
      <c r="R38" s="2">
        <f t="shared" si="24"/>
        <v>0.12</v>
      </c>
      <c r="S38" s="2">
        <f t="shared" si="25"/>
        <v>18.54</v>
      </c>
      <c r="T38" s="2">
        <f t="shared" si="26"/>
        <v>0</v>
      </c>
      <c r="U38" s="2">
        <f t="shared" si="27"/>
        <v>2.4358400000000002</v>
      </c>
      <c r="V38" s="2">
        <f t="shared" si="28"/>
        <v>0</v>
      </c>
      <c r="W38" s="2">
        <f t="shared" si="29"/>
        <v>0</v>
      </c>
      <c r="X38" s="2">
        <f t="shared" si="30"/>
        <v>17.73</v>
      </c>
      <c r="Y38" s="2">
        <f t="shared" si="31"/>
        <v>11.94</v>
      </c>
      <c r="Z38" s="2"/>
      <c r="AA38" s="2">
        <v>28185840</v>
      </c>
      <c r="AB38" s="2">
        <f t="shared" si="32"/>
        <v>61.512</v>
      </c>
      <c r="AC38" s="2">
        <f t="shared" si="59"/>
        <v>0</v>
      </c>
      <c r="AD38" s="2">
        <f>ROUND(((((ET38*0.4))-((EU38*0.4)))+AE38),6)</f>
        <v>3.5840000000000001</v>
      </c>
      <c r="AE38" s="2">
        <f t="shared" si="60"/>
        <v>0.38800000000000001</v>
      </c>
      <c r="AF38" s="2">
        <f t="shared" si="60"/>
        <v>57.927999999999997</v>
      </c>
      <c r="AG38" s="2">
        <f t="shared" si="36"/>
        <v>0</v>
      </c>
      <c r="AH38" s="2">
        <f t="shared" si="61"/>
        <v>7.612000000000001</v>
      </c>
      <c r="AI38" s="2">
        <f t="shared" si="61"/>
        <v>0</v>
      </c>
      <c r="AJ38" s="2">
        <f t="shared" si="38"/>
        <v>0</v>
      </c>
      <c r="AK38" s="2">
        <v>8882.11</v>
      </c>
      <c r="AL38" s="2">
        <v>8728.33</v>
      </c>
      <c r="AM38" s="2">
        <v>8.9600000000000009</v>
      </c>
      <c r="AN38" s="2">
        <v>0.97</v>
      </c>
      <c r="AO38" s="2">
        <v>144.82</v>
      </c>
      <c r="AP38" s="2">
        <v>0</v>
      </c>
      <c r="AQ38" s="2">
        <v>19.03</v>
      </c>
      <c r="AR38" s="2">
        <v>0</v>
      </c>
      <c r="AS38" s="2">
        <v>0</v>
      </c>
      <c r="AT38" s="2">
        <v>95</v>
      </c>
      <c r="AU38" s="2">
        <v>64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420</v>
      </c>
      <c r="BE38" s="2" t="s">
        <v>420</v>
      </c>
      <c r="BF38" s="2" t="s">
        <v>420</v>
      </c>
      <c r="BG38" s="2" t="s">
        <v>420</v>
      </c>
      <c r="BH38" s="2">
        <v>0</v>
      </c>
      <c r="BI38" s="2">
        <v>1</v>
      </c>
      <c r="BJ38" s="2" t="s">
        <v>472</v>
      </c>
      <c r="BK38" s="2"/>
      <c r="BL38" s="2"/>
      <c r="BM38" s="2">
        <v>45001</v>
      </c>
      <c r="BN38" s="2">
        <v>0</v>
      </c>
      <c r="BO38" s="2" t="s">
        <v>420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420</v>
      </c>
      <c r="BZ38" s="2">
        <v>105</v>
      </c>
      <c r="CA38" s="2">
        <v>75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465</v>
      </c>
      <c r="CO38" s="2">
        <v>0</v>
      </c>
      <c r="CP38" s="2">
        <f t="shared" si="39"/>
        <v>19.689999999999998</v>
      </c>
      <c r="CQ38" s="2">
        <f t="shared" si="40"/>
        <v>0</v>
      </c>
      <c r="CR38" s="2">
        <f t="shared" si="41"/>
        <v>3.5840000000000001</v>
      </c>
      <c r="CS38" s="2">
        <f t="shared" si="42"/>
        <v>0.38800000000000001</v>
      </c>
      <c r="CT38" s="2">
        <f t="shared" si="43"/>
        <v>57.927999999999997</v>
      </c>
      <c r="CU38" s="2">
        <f t="shared" si="44"/>
        <v>0</v>
      </c>
      <c r="CV38" s="2">
        <f t="shared" si="45"/>
        <v>7.612000000000001</v>
      </c>
      <c r="CW38" s="2">
        <f t="shared" si="46"/>
        <v>0</v>
      </c>
      <c r="CX38" s="2">
        <f t="shared" si="47"/>
        <v>0</v>
      </c>
      <c r="CY38" s="2">
        <f t="shared" si="48"/>
        <v>17.727</v>
      </c>
      <c r="CZ38" s="2">
        <f t="shared" si="49"/>
        <v>11.942399999999999</v>
      </c>
      <c r="DA38" s="2"/>
      <c r="DB38" s="2"/>
      <c r="DC38" s="2" t="s">
        <v>420</v>
      </c>
      <c r="DD38" s="2" t="s">
        <v>466</v>
      </c>
      <c r="DE38" s="2" t="s">
        <v>467</v>
      </c>
      <c r="DF38" s="2" t="s">
        <v>467</v>
      </c>
      <c r="DG38" s="2" t="s">
        <v>467</v>
      </c>
      <c r="DH38" s="2" t="s">
        <v>420</v>
      </c>
      <c r="DI38" s="2" t="s">
        <v>467</v>
      </c>
      <c r="DJ38" s="2" t="s">
        <v>467</v>
      </c>
      <c r="DK38" s="2" t="s">
        <v>420</v>
      </c>
      <c r="DL38" s="2" t="s">
        <v>420</v>
      </c>
      <c r="DM38" s="2" t="s">
        <v>420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463</v>
      </c>
      <c r="DW38" s="2" t="s">
        <v>463</v>
      </c>
      <c r="DX38" s="2">
        <v>100</v>
      </c>
      <c r="DY38" s="2"/>
      <c r="DZ38" s="2"/>
      <c r="EA38" s="2"/>
      <c r="EB38" s="2"/>
      <c r="EC38" s="2"/>
      <c r="ED38" s="2"/>
      <c r="EE38" s="2">
        <v>28159428</v>
      </c>
      <c r="EF38" s="2">
        <v>2</v>
      </c>
      <c r="EG38" s="2" t="s">
        <v>446</v>
      </c>
      <c r="EH38" s="2">
        <v>0</v>
      </c>
      <c r="EI38" s="2" t="s">
        <v>420</v>
      </c>
      <c r="EJ38" s="2">
        <v>1</v>
      </c>
      <c r="EK38" s="2">
        <v>45001</v>
      </c>
      <c r="EL38" s="2" t="s">
        <v>447</v>
      </c>
      <c r="EM38" s="2" t="s">
        <v>448</v>
      </c>
      <c r="EN38" s="2"/>
      <c r="EO38" s="2" t="s">
        <v>468</v>
      </c>
      <c r="EP38" s="2"/>
      <c r="EQ38" s="2">
        <v>256</v>
      </c>
      <c r="ER38" s="2">
        <v>8882.11</v>
      </c>
      <c r="ES38" s="2">
        <v>8728.33</v>
      </c>
      <c r="ET38" s="2">
        <v>8.9600000000000009</v>
      </c>
      <c r="EU38" s="2">
        <v>0.97</v>
      </c>
      <c r="EV38" s="2">
        <v>144.82</v>
      </c>
      <c r="EW38" s="2">
        <v>19.03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50"/>
        <v>0</v>
      </c>
      <c r="FS38" s="2">
        <v>0</v>
      </c>
      <c r="FT38" s="2" t="s">
        <v>449</v>
      </c>
      <c r="FU38" s="2" t="s">
        <v>450</v>
      </c>
      <c r="FV38" s="2"/>
      <c r="FW38" s="2"/>
      <c r="FX38" s="2">
        <v>94.5</v>
      </c>
      <c r="FY38" s="2">
        <v>63.75</v>
      </c>
      <c r="FZ38" s="2"/>
      <c r="GA38" s="2" t="s">
        <v>420</v>
      </c>
      <c r="GB38" s="2"/>
      <c r="GC38" s="2"/>
      <c r="GD38" s="2">
        <v>1</v>
      </c>
      <c r="GE38" s="2"/>
      <c r="GF38" s="2">
        <v>290326631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51"/>
        <v>0</v>
      </c>
      <c r="GM38" s="2">
        <f t="shared" si="52"/>
        <v>49.36</v>
      </c>
      <c r="GN38" s="2">
        <f t="shared" si="53"/>
        <v>49.36</v>
      </c>
      <c r="GO38" s="2">
        <f t="shared" si="54"/>
        <v>0</v>
      </c>
      <c r="GP38" s="2">
        <f t="shared" si="55"/>
        <v>0</v>
      </c>
      <c r="GQ38" s="2"/>
      <c r="GR38" s="2">
        <v>0</v>
      </c>
      <c r="GS38" s="2">
        <v>3</v>
      </c>
      <c r="GT38" s="2">
        <v>0</v>
      </c>
      <c r="GU38" s="2" t="s">
        <v>420</v>
      </c>
      <c r="GV38" s="2">
        <f t="shared" si="56"/>
        <v>0</v>
      </c>
      <c r="GW38" s="2">
        <v>1</v>
      </c>
      <c r="GX38" s="2">
        <f t="shared" si="57"/>
        <v>0</v>
      </c>
      <c r="GY38" s="2"/>
      <c r="GZ38" s="2"/>
      <c r="HA38" s="2">
        <v>0</v>
      </c>
      <c r="HB38" s="2">
        <v>0</v>
      </c>
      <c r="HC38" s="2">
        <f t="shared" si="58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ROW(SmtRes!A46)</f>
        <v>46</v>
      </c>
      <c r="D39">
        <f>ROW(EtalonRes!A46)</f>
        <v>46</v>
      </c>
      <c r="E39" t="s">
        <v>469</v>
      </c>
      <c r="F39" t="s">
        <v>470</v>
      </c>
      <c r="G39" t="s">
        <v>471</v>
      </c>
      <c r="H39" t="s">
        <v>463</v>
      </c>
      <c r="I39">
        <f>ROUND(32/100,9)</f>
        <v>0.32</v>
      </c>
      <c r="J39">
        <v>0</v>
      </c>
      <c r="O39">
        <f t="shared" si="21"/>
        <v>139.16999999999999</v>
      </c>
      <c r="P39">
        <f t="shared" si="22"/>
        <v>0</v>
      </c>
      <c r="Q39">
        <f t="shared" si="23"/>
        <v>8.11</v>
      </c>
      <c r="R39">
        <f t="shared" si="24"/>
        <v>0.88</v>
      </c>
      <c r="S39">
        <f t="shared" si="25"/>
        <v>131.06</v>
      </c>
      <c r="T39">
        <f t="shared" si="26"/>
        <v>0</v>
      </c>
      <c r="U39">
        <f t="shared" si="27"/>
        <v>2.4358400000000002</v>
      </c>
      <c r="V39">
        <f t="shared" si="28"/>
        <v>0</v>
      </c>
      <c r="W39">
        <f t="shared" si="29"/>
        <v>0</v>
      </c>
      <c r="X39">
        <f t="shared" si="30"/>
        <v>125.34</v>
      </c>
      <c r="Y39">
        <f t="shared" si="31"/>
        <v>84.44</v>
      </c>
      <c r="AA39">
        <v>28185841</v>
      </c>
      <c r="AB39">
        <f t="shared" si="32"/>
        <v>61.512</v>
      </c>
      <c r="AC39">
        <f t="shared" si="59"/>
        <v>0</v>
      </c>
      <c r="AD39">
        <f>ROUND(((((ET39*0.4))-((EU39*0.4)))+AE39),6)</f>
        <v>3.5840000000000001</v>
      </c>
      <c r="AE39">
        <f t="shared" si="60"/>
        <v>0.38800000000000001</v>
      </c>
      <c r="AF39">
        <f t="shared" si="60"/>
        <v>57.927999999999997</v>
      </c>
      <c r="AG39">
        <f t="shared" si="36"/>
        <v>0</v>
      </c>
      <c r="AH39">
        <f t="shared" si="61"/>
        <v>7.612000000000001</v>
      </c>
      <c r="AI39">
        <f t="shared" si="61"/>
        <v>0</v>
      </c>
      <c r="AJ39">
        <f t="shared" si="38"/>
        <v>0</v>
      </c>
      <c r="AK39">
        <v>8882.11</v>
      </c>
      <c r="AL39">
        <v>8728.33</v>
      </c>
      <c r="AM39">
        <v>8.9600000000000009</v>
      </c>
      <c r="AN39">
        <v>0.97</v>
      </c>
      <c r="AO39">
        <v>144.82</v>
      </c>
      <c r="AP39">
        <v>0</v>
      </c>
      <c r="AQ39">
        <v>19.03</v>
      </c>
      <c r="AR39">
        <v>0</v>
      </c>
      <c r="AS39">
        <v>0</v>
      </c>
      <c r="AT39">
        <v>95</v>
      </c>
      <c r="AU39">
        <v>64</v>
      </c>
      <c r="AV39">
        <v>1</v>
      </c>
      <c r="AW39">
        <v>1</v>
      </c>
      <c r="AZ39">
        <v>7.07</v>
      </c>
      <c r="BA39">
        <v>7.07</v>
      </c>
      <c r="BB39">
        <v>7.07</v>
      </c>
      <c r="BC39">
        <v>7.07</v>
      </c>
      <c r="BD39" t="s">
        <v>420</v>
      </c>
      <c r="BE39" t="s">
        <v>420</v>
      </c>
      <c r="BF39" t="s">
        <v>420</v>
      </c>
      <c r="BG39" t="s">
        <v>420</v>
      </c>
      <c r="BH39">
        <v>0</v>
      </c>
      <c r="BI39">
        <v>1</v>
      </c>
      <c r="BJ39" t="s">
        <v>472</v>
      </c>
      <c r="BM39">
        <v>45001</v>
      </c>
      <c r="BN39">
        <v>0</v>
      </c>
      <c r="BO39" t="s">
        <v>451</v>
      </c>
      <c r="BP39">
        <v>1</v>
      </c>
      <c r="BQ39">
        <v>2</v>
      </c>
      <c r="BR39">
        <v>0</v>
      </c>
      <c r="BS39">
        <v>7.07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420</v>
      </c>
      <c r="BZ39">
        <v>105</v>
      </c>
      <c r="CA39">
        <v>75</v>
      </c>
      <c r="CE39">
        <v>0</v>
      </c>
      <c r="CF39">
        <v>0</v>
      </c>
      <c r="CG39">
        <v>0</v>
      </c>
      <c r="CM39">
        <v>0</v>
      </c>
      <c r="CN39" t="s">
        <v>465</v>
      </c>
      <c r="CO39">
        <v>0</v>
      </c>
      <c r="CP39">
        <f t="shared" si="39"/>
        <v>139.17000000000002</v>
      </c>
      <c r="CQ39">
        <f t="shared" si="40"/>
        <v>0</v>
      </c>
      <c r="CR39">
        <f t="shared" si="41"/>
        <v>25.338880000000003</v>
      </c>
      <c r="CS39">
        <f t="shared" si="42"/>
        <v>2.74316</v>
      </c>
      <c r="CT39">
        <f t="shared" si="43"/>
        <v>409.55095999999998</v>
      </c>
      <c r="CU39">
        <f t="shared" si="44"/>
        <v>0</v>
      </c>
      <c r="CV39">
        <f t="shared" si="45"/>
        <v>7.612000000000001</v>
      </c>
      <c r="CW39">
        <f t="shared" si="46"/>
        <v>0</v>
      </c>
      <c r="CX39">
        <f t="shared" si="47"/>
        <v>0</v>
      </c>
      <c r="CY39">
        <f t="shared" si="48"/>
        <v>125.34299999999999</v>
      </c>
      <c r="CZ39">
        <f t="shared" si="49"/>
        <v>84.441599999999994</v>
      </c>
      <c r="DC39" t="s">
        <v>420</v>
      </c>
      <c r="DD39" t="s">
        <v>466</v>
      </c>
      <c r="DE39" t="s">
        <v>467</v>
      </c>
      <c r="DF39" t="s">
        <v>467</v>
      </c>
      <c r="DG39" t="s">
        <v>467</v>
      </c>
      <c r="DH39" t="s">
        <v>420</v>
      </c>
      <c r="DI39" t="s">
        <v>467</v>
      </c>
      <c r="DJ39" t="s">
        <v>467</v>
      </c>
      <c r="DK39" t="s">
        <v>420</v>
      </c>
      <c r="DL39" t="s">
        <v>420</v>
      </c>
      <c r="DM39" t="s">
        <v>420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463</v>
      </c>
      <c r="DW39" t="s">
        <v>463</v>
      </c>
      <c r="DX39">
        <v>100</v>
      </c>
      <c r="EE39">
        <v>28159428</v>
      </c>
      <c r="EF39">
        <v>2</v>
      </c>
      <c r="EG39" t="s">
        <v>446</v>
      </c>
      <c r="EH39">
        <v>0</v>
      </c>
      <c r="EI39" t="s">
        <v>420</v>
      </c>
      <c r="EJ39">
        <v>1</v>
      </c>
      <c r="EK39">
        <v>45001</v>
      </c>
      <c r="EL39" t="s">
        <v>447</v>
      </c>
      <c r="EM39" t="s">
        <v>448</v>
      </c>
      <c r="EO39" t="s">
        <v>468</v>
      </c>
      <c r="EQ39">
        <v>256</v>
      </c>
      <c r="ER39">
        <v>8882.11</v>
      </c>
      <c r="ES39">
        <v>8728.33</v>
      </c>
      <c r="ET39">
        <v>8.9600000000000009</v>
      </c>
      <c r="EU39">
        <v>0.97</v>
      </c>
      <c r="EV39">
        <v>144.82</v>
      </c>
      <c r="EW39">
        <v>19.03</v>
      </c>
      <c r="EX39">
        <v>0</v>
      </c>
      <c r="EY39">
        <v>0</v>
      </c>
      <c r="FQ39">
        <v>0</v>
      </c>
      <c r="FR39">
        <f t="shared" si="50"/>
        <v>0</v>
      </c>
      <c r="FS39">
        <v>0</v>
      </c>
      <c r="FT39" t="s">
        <v>449</v>
      </c>
      <c r="FU39" t="s">
        <v>450</v>
      </c>
      <c r="FX39">
        <v>94.5</v>
      </c>
      <c r="FY39">
        <v>63.75</v>
      </c>
      <c r="GA39" t="s">
        <v>420</v>
      </c>
      <c r="GD39">
        <v>1</v>
      </c>
      <c r="GF39">
        <v>290326631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51"/>
        <v>0</v>
      </c>
      <c r="GM39">
        <f t="shared" si="52"/>
        <v>348.95</v>
      </c>
      <c r="GN39">
        <f t="shared" si="53"/>
        <v>348.95</v>
      </c>
      <c r="GO39">
        <f t="shared" si="54"/>
        <v>0</v>
      </c>
      <c r="GP39">
        <f t="shared" si="55"/>
        <v>0</v>
      </c>
      <c r="GR39">
        <v>0</v>
      </c>
      <c r="GS39">
        <v>3</v>
      </c>
      <c r="GT39">
        <v>0</v>
      </c>
      <c r="GU39" t="s">
        <v>420</v>
      </c>
      <c r="GV39">
        <f t="shared" si="56"/>
        <v>0</v>
      </c>
      <c r="GW39">
        <v>1</v>
      </c>
      <c r="GX39">
        <f t="shared" si="57"/>
        <v>0</v>
      </c>
      <c r="HA39">
        <v>0</v>
      </c>
      <c r="HB39">
        <v>0</v>
      </c>
      <c r="HC39">
        <f t="shared" si="58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ROW(SmtRes!A66)</f>
        <v>66</v>
      </c>
      <c r="D40" s="2">
        <f>ROW(EtalonRes!A66)</f>
        <v>66</v>
      </c>
      <c r="E40" s="2" t="s">
        <v>473</v>
      </c>
      <c r="F40" s="2" t="s">
        <v>474</v>
      </c>
      <c r="G40" s="2" t="s">
        <v>475</v>
      </c>
      <c r="H40" s="2" t="s">
        <v>476</v>
      </c>
      <c r="I40" s="2">
        <v>1.5</v>
      </c>
      <c r="J40" s="2">
        <v>0</v>
      </c>
      <c r="K40" s="2"/>
      <c r="L40" s="2"/>
      <c r="M40" s="2"/>
      <c r="N40" s="2"/>
      <c r="O40" s="2">
        <f t="shared" si="21"/>
        <v>3875.4</v>
      </c>
      <c r="P40" s="2">
        <f t="shared" si="22"/>
        <v>0</v>
      </c>
      <c r="Q40" s="2">
        <f t="shared" si="23"/>
        <v>2021.54</v>
      </c>
      <c r="R40" s="2">
        <f t="shared" si="24"/>
        <v>50.77</v>
      </c>
      <c r="S40" s="2">
        <f t="shared" si="25"/>
        <v>1853.86</v>
      </c>
      <c r="T40" s="2">
        <f t="shared" si="26"/>
        <v>0</v>
      </c>
      <c r="U40" s="2">
        <f t="shared" si="27"/>
        <v>189.75</v>
      </c>
      <c r="V40" s="2">
        <f t="shared" si="28"/>
        <v>0</v>
      </c>
      <c r="W40" s="2">
        <f t="shared" si="29"/>
        <v>0</v>
      </c>
      <c r="X40" s="2">
        <f t="shared" si="30"/>
        <v>1523.7</v>
      </c>
      <c r="Y40" s="2">
        <f t="shared" si="31"/>
        <v>1142.78</v>
      </c>
      <c r="Z40" s="2"/>
      <c r="AA40" s="2">
        <v>28185840</v>
      </c>
      <c r="AB40" s="2">
        <f t="shared" si="32"/>
        <v>2583.5949999999998</v>
      </c>
      <c r="AC40" s="2">
        <f t="shared" si="59"/>
        <v>0</v>
      </c>
      <c r="AD40" s="2">
        <f t="shared" ref="AD40:AD45" si="62">ROUND(((((ET40*0.5))-((EU40*0.5)))+AE40),6)</f>
        <v>1347.69</v>
      </c>
      <c r="AE40" s="2">
        <f t="shared" ref="AE40:AF45" si="63">ROUND(((EU40*0.5)),6)</f>
        <v>33.844999999999999</v>
      </c>
      <c r="AF40" s="2">
        <f t="shared" si="63"/>
        <v>1235.905</v>
      </c>
      <c r="AG40" s="2">
        <f t="shared" si="36"/>
        <v>0</v>
      </c>
      <c r="AH40" s="2">
        <f t="shared" ref="AH40:AI45" si="64">((EW40*0.5))</f>
        <v>126.5</v>
      </c>
      <c r="AI40" s="2">
        <f t="shared" si="64"/>
        <v>0</v>
      </c>
      <c r="AJ40" s="2">
        <f t="shared" si="38"/>
        <v>0</v>
      </c>
      <c r="AK40" s="2">
        <v>6657.96</v>
      </c>
      <c r="AL40" s="2">
        <v>1490.77</v>
      </c>
      <c r="AM40" s="2">
        <v>2695.38</v>
      </c>
      <c r="AN40" s="2">
        <v>67.69</v>
      </c>
      <c r="AO40" s="2">
        <v>2471.81</v>
      </c>
      <c r="AP40" s="2">
        <v>0</v>
      </c>
      <c r="AQ40" s="2">
        <v>253</v>
      </c>
      <c r="AR40" s="2">
        <v>0</v>
      </c>
      <c r="AS40" s="2">
        <v>0</v>
      </c>
      <c r="AT40" s="2">
        <v>80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420</v>
      </c>
      <c r="BE40" s="2" t="s">
        <v>420</v>
      </c>
      <c r="BF40" s="2" t="s">
        <v>420</v>
      </c>
      <c r="BG40" s="2" t="s">
        <v>420</v>
      </c>
      <c r="BH40" s="2">
        <v>0</v>
      </c>
      <c r="BI40" s="2">
        <v>2</v>
      </c>
      <c r="BJ40" s="2" t="s">
        <v>477</v>
      </c>
      <c r="BK40" s="2"/>
      <c r="BL40" s="2"/>
      <c r="BM40" s="2">
        <v>106001</v>
      </c>
      <c r="BN40" s="2">
        <v>0</v>
      </c>
      <c r="BO40" s="2" t="s">
        <v>420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420</v>
      </c>
      <c r="BZ40" s="2">
        <v>80</v>
      </c>
      <c r="CA40" s="2">
        <v>60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478</v>
      </c>
      <c r="CO40" s="2">
        <v>0</v>
      </c>
      <c r="CP40" s="2">
        <f t="shared" si="39"/>
        <v>3875.3999999999996</v>
      </c>
      <c r="CQ40" s="2">
        <f t="shared" si="40"/>
        <v>0</v>
      </c>
      <c r="CR40" s="2">
        <f t="shared" si="41"/>
        <v>1347.69</v>
      </c>
      <c r="CS40" s="2">
        <f t="shared" si="42"/>
        <v>33.844999999999999</v>
      </c>
      <c r="CT40" s="2">
        <f t="shared" si="43"/>
        <v>1235.905</v>
      </c>
      <c r="CU40" s="2">
        <f t="shared" si="44"/>
        <v>0</v>
      </c>
      <c r="CV40" s="2">
        <f t="shared" si="45"/>
        <v>126.5</v>
      </c>
      <c r="CW40" s="2">
        <f t="shared" si="46"/>
        <v>0</v>
      </c>
      <c r="CX40" s="2">
        <f t="shared" si="47"/>
        <v>0</v>
      </c>
      <c r="CY40" s="2">
        <f t="shared" si="48"/>
        <v>1523.704</v>
      </c>
      <c r="CZ40" s="2">
        <f t="shared" si="49"/>
        <v>1142.7779999999998</v>
      </c>
      <c r="DA40" s="2"/>
      <c r="DB40" s="2"/>
      <c r="DC40" s="2" t="s">
        <v>420</v>
      </c>
      <c r="DD40" s="2" t="s">
        <v>466</v>
      </c>
      <c r="DE40" s="2" t="s">
        <v>479</v>
      </c>
      <c r="DF40" s="2" t="s">
        <v>479</v>
      </c>
      <c r="DG40" s="2" t="s">
        <v>479</v>
      </c>
      <c r="DH40" s="2" t="s">
        <v>420</v>
      </c>
      <c r="DI40" s="2" t="s">
        <v>479</v>
      </c>
      <c r="DJ40" s="2" t="s">
        <v>479</v>
      </c>
      <c r="DK40" s="2" t="s">
        <v>420</v>
      </c>
      <c r="DL40" s="2" t="s">
        <v>420</v>
      </c>
      <c r="DM40" s="2" t="s">
        <v>420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476</v>
      </c>
      <c r="DW40" s="2" t="s">
        <v>476</v>
      </c>
      <c r="DX40" s="2">
        <v>1000</v>
      </c>
      <c r="DY40" s="2"/>
      <c r="DZ40" s="2"/>
      <c r="EA40" s="2"/>
      <c r="EB40" s="2"/>
      <c r="EC40" s="2"/>
      <c r="ED40" s="2"/>
      <c r="EE40" s="2">
        <v>28159242</v>
      </c>
      <c r="EF40" s="2">
        <v>3</v>
      </c>
      <c r="EG40" s="2" t="s">
        <v>480</v>
      </c>
      <c r="EH40" s="2">
        <v>0</v>
      </c>
      <c r="EI40" s="2" t="s">
        <v>420</v>
      </c>
      <c r="EJ40" s="2">
        <v>2</v>
      </c>
      <c r="EK40" s="2">
        <v>106001</v>
      </c>
      <c r="EL40" s="2" t="s">
        <v>481</v>
      </c>
      <c r="EM40" s="2" t="s">
        <v>482</v>
      </c>
      <c r="EN40" s="2"/>
      <c r="EO40" s="2" t="s">
        <v>483</v>
      </c>
      <c r="EP40" s="2"/>
      <c r="EQ40" s="2">
        <v>256</v>
      </c>
      <c r="ER40" s="2">
        <v>6657.96</v>
      </c>
      <c r="ES40" s="2">
        <v>1490.77</v>
      </c>
      <c r="ET40" s="2">
        <v>2695.38</v>
      </c>
      <c r="EU40" s="2">
        <v>67.69</v>
      </c>
      <c r="EV40" s="2">
        <v>2471.81</v>
      </c>
      <c r="EW40" s="2">
        <v>253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50"/>
        <v>0</v>
      </c>
      <c r="FS40" s="2">
        <v>0</v>
      </c>
      <c r="FT40" s="2"/>
      <c r="FU40" s="2"/>
      <c r="FV40" s="2"/>
      <c r="FW40" s="2"/>
      <c r="FX40" s="2">
        <v>80</v>
      </c>
      <c r="FY40" s="2">
        <v>60</v>
      </c>
      <c r="FZ40" s="2"/>
      <c r="GA40" s="2" t="s">
        <v>420</v>
      </c>
      <c r="GB40" s="2"/>
      <c r="GC40" s="2"/>
      <c r="GD40" s="2">
        <v>1</v>
      </c>
      <c r="GE40" s="2"/>
      <c r="GF40" s="2">
        <v>-1002530534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51"/>
        <v>0</v>
      </c>
      <c r="GM40" s="2">
        <f t="shared" si="52"/>
        <v>6541.88</v>
      </c>
      <c r="GN40" s="2">
        <f t="shared" si="53"/>
        <v>0</v>
      </c>
      <c r="GO40" s="2">
        <f t="shared" si="54"/>
        <v>6541.88</v>
      </c>
      <c r="GP40" s="2">
        <f t="shared" si="55"/>
        <v>0</v>
      </c>
      <c r="GQ40" s="2"/>
      <c r="GR40" s="2">
        <v>0</v>
      </c>
      <c r="GS40" s="2">
        <v>3</v>
      </c>
      <c r="GT40" s="2">
        <v>0</v>
      </c>
      <c r="GU40" s="2" t="s">
        <v>420</v>
      </c>
      <c r="GV40" s="2">
        <f t="shared" si="56"/>
        <v>0</v>
      </c>
      <c r="GW40" s="2">
        <v>1</v>
      </c>
      <c r="GX40" s="2">
        <f t="shared" si="57"/>
        <v>0</v>
      </c>
      <c r="GY40" s="2"/>
      <c r="GZ40" s="2"/>
      <c r="HA40" s="2">
        <v>0</v>
      </c>
      <c r="HB40" s="2">
        <v>0</v>
      </c>
      <c r="HC40" s="2">
        <f t="shared" si="58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ROW(SmtRes!A86)</f>
        <v>86</v>
      </c>
      <c r="D41">
        <f>ROW(EtalonRes!A86)</f>
        <v>86</v>
      </c>
      <c r="E41" t="s">
        <v>473</v>
      </c>
      <c r="F41" t="s">
        <v>474</v>
      </c>
      <c r="G41" t="s">
        <v>475</v>
      </c>
      <c r="H41" t="s">
        <v>476</v>
      </c>
      <c r="I41">
        <v>1.5</v>
      </c>
      <c r="J41">
        <v>0</v>
      </c>
      <c r="O41">
        <f t="shared" si="21"/>
        <v>27399.02</v>
      </c>
      <c r="P41">
        <f t="shared" si="22"/>
        <v>0</v>
      </c>
      <c r="Q41">
        <f t="shared" si="23"/>
        <v>14292.25</v>
      </c>
      <c r="R41">
        <f t="shared" si="24"/>
        <v>358.93</v>
      </c>
      <c r="S41">
        <f t="shared" si="25"/>
        <v>13106.77</v>
      </c>
      <c r="T41">
        <f t="shared" si="26"/>
        <v>0</v>
      </c>
      <c r="U41">
        <f t="shared" si="27"/>
        <v>189.75</v>
      </c>
      <c r="V41">
        <f t="shared" si="28"/>
        <v>0</v>
      </c>
      <c r="W41">
        <f t="shared" si="29"/>
        <v>0</v>
      </c>
      <c r="X41">
        <f t="shared" si="30"/>
        <v>10772.56</v>
      </c>
      <c r="Y41">
        <f t="shared" si="31"/>
        <v>8079.42</v>
      </c>
      <c r="AA41">
        <v>28185841</v>
      </c>
      <c r="AB41">
        <f t="shared" si="32"/>
        <v>2583.5949999999998</v>
      </c>
      <c r="AC41">
        <f t="shared" si="59"/>
        <v>0</v>
      </c>
      <c r="AD41">
        <f t="shared" si="62"/>
        <v>1347.69</v>
      </c>
      <c r="AE41">
        <f t="shared" si="63"/>
        <v>33.844999999999999</v>
      </c>
      <c r="AF41">
        <f t="shared" si="63"/>
        <v>1235.905</v>
      </c>
      <c r="AG41">
        <f t="shared" si="36"/>
        <v>0</v>
      </c>
      <c r="AH41">
        <f t="shared" si="64"/>
        <v>126.5</v>
      </c>
      <c r="AI41">
        <f t="shared" si="64"/>
        <v>0</v>
      </c>
      <c r="AJ41">
        <f t="shared" si="38"/>
        <v>0</v>
      </c>
      <c r="AK41">
        <v>6657.96</v>
      </c>
      <c r="AL41">
        <v>1490.77</v>
      </c>
      <c r="AM41">
        <v>2695.38</v>
      </c>
      <c r="AN41">
        <v>67.69</v>
      </c>
      <c r="AO41">
        <v>2471.81</v>
      </c>
      <c r="AP41">
        <v>0</v>
      </c>
      <c r="AQ41">
        <v>253</v>
      </c>
      <c r="AR41">
        <v>0</v>
      </c>
      <c r="AS41">
        <v>0</v>
      </c>
      <c r="AT41">
        <v>80</v>
      </c>
      <c r="AU41">
        <v>60</v>
      </c>
      <c r="AV41">
        <v>1</v>
      </c>
      <c r="AW41">
        <v>1</v>
      </c>
      <c r="AZ41">
        <v>7.07</v>
      </c>
      <c r="BA41">
        <v>7.07</v>
      </c>
      <c r="BB41">
        <v>7.07</v>
      </c>
      <c r="BC41">
        <v>7.07</v>
      </c>
      <c r="BD41" t="s">
        <v>420</v>
      </c>
      <c r="BE41" t="s">
        <v>420</v>
      </c>
      <c r="BF41" t="s">
        <v>420</v>
      </c>
      <c r="BG41" t="s">
        <v>420</v>
      </c>
      <c r="BH41">
        <v>0</v>
      </c>
      <c r="BI41">
        <v>2</v>
      </c>
      <c r="BJ41" t="s">
        <v>477</v>
      </c>
      <c r="BM41">
        <v>106001</v>
      </c>
      <c r="BN41">
        <v>0</v>
      </c>
      <c r="BO41" t="s">
        <v>451</v>
      </c>
      <c r="BP41">
        <v>1</v>
      </c>
      <c r="BQ41">
        <v>3</v>
      </c>
      <c r="BR41">
        <v>0</v>
      </c>
      <c r="BS41">
        <v>7.07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420</v>
      </c>
      <c r="BZ41">
        <v>80</v>
      </c>
      <c r="CA41">
        <v>60</v>
      </c>
      <c r="CE41">
        <v>0</v>
      </c>
      <c r="CF41">
        <v>0</v>
      </c>
      <c r="CG41">
        <v>0</v>
      </c>
      <c r="CM41">
        <v>0</v>
      </c>
      <c r="CN41" t="s">
        <v>478</v>
      </c>
      <c r="CO41">
        <v>0</v>
      </c>
      <c r="CP41">
        <f t="shared" si="39"/>
        <v>27399.02</v>
      </c>
      <c r="CQ41">
        <f t="shared" si="40"/>
        <v>0</v>
      </c>
      <c r="CR41">
        <f t="shared" si="41"/>
        <v>9528.1683000000012</v>
      </c>
      <c r="CS41">
        <f t="shared" si="42"/>
        <v>239.28415000000001</v>
      </c>
      <c r="CT41">
        <f t="shared" si="43"/>
        <v>8737.8483500000002</v>
      </c>
      <c r="CU41">
        <f t="shared" si="44"/>
        <v>0</v>
      </c>
      <c r="CV41">
        <f t="shared" si="45"/>
        <v>126.5</v>
      </c>
      <c r="CW41">
        <f t="shared" si="46"/>
        <v>0</v>
      </c>
      <c r="CX41">
        <f t="shared" si="47"/>
        <v>0</v>
      </c>
      <c r="CY41">
        <f t="shared" si="48"/>
        <v>10772.56</v>
      </c>
      <c r="CZ41">
        <f t="shared" si="49"/>
        <v>8079.42</v>
      </c>
      <c r="DC41" t="s">
        <v>420</v>
      </c>
      <c r="DD41" t="s">
        <v>466</v>
      </c>
      <c r="DE41" t="s">
        <v>479</v>
      </c>
      <c r="DF41" t="s">
        <v>479</v>
      </c>
      <c r="DG41" t="s">
        <v>479</v>
      </c>
      <c r="DH41" t="s">
        <v>420</v>
      </c>
      <c r="DI41" t="s">
        <v>479</v>
      </c>
      <c r="DJ41" t="s">
        <v>479</v>
      </c>
      <c r="DK41" t="s">
        <v>420</v>
      </c>
      <c r="DL41" t="s">
        <v>420</v>
      </c>
      <c r="DM41" t="s">
        <v>420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476</v>
      </c>
      <c r="DW41" t="s">
        <v>476</v>
      </c>
      <c r="DX41">
        <v>1000</v>
      </c>
      <c r="EE41">
        <v>28159242</v>
      </c>
      <c r="EF41">
        <v>3</v>
      </c>
      <c r="EG41" t="s">
        <v>480</v>
      </c>
      <c r="EH41">
        <v>0</v>
      </c>
      <c r="EI41" t="s">
        <v>420</v>
      </c>
      <c r="EJ41">
        <v>2</v>
      </c>
      <c r="EK41">
        <v>106001</v>
      </c>
      <c r="EL41" t="s">
        <v>481</v>
      </c>
      <c r="EM41" t="s">
        <v>482</v>
      </c>
      <c r="EO41" t="s">
        <v>483</v>
      </c>
      <c r="EQ41">
        <v>256</v>
      </c>
      <c r="ER41">
        <v>6657.96</v>
      </c>
      <c r="ES41">
        <v>1490.77</v>
      </c>
      <c r="ET41">
        <v>2695.38</v>
      </c>
      <c r="EU41">
        <v>67.69</v>
      </c>
      <c r="EV41">
        <v>2471.81</v>
      </c>
      <c r="EW41">
        <v>253</v>
      </c>
      <c r="EX41">
        <v>0</v>
      </c>
      <c r="EY41">
        <v>0</v>
      </c>
      <c r="FQ41">
        <v>0</v>
      </c>
      <c r="FR41">
        <f t="shared" si="50"/>
        <v>0</v>
      </c>
      <c r="FS41">
        <v>0</v>
      </c>
      <c r="FX41">
        <v>80</v>
      </c>
      <c r="FY41">
        <v>60</v>
      </c>
      <c r="GA41" t="s">
        <v>420</v>
      </c>
      <c r="GD41">
        <v>1</v>
      </c>
      <c r="GF41">
        <v>-1002530534</v>
      </c>
      <c r="GG41">
        <v>1</v>
      </c>
      <c r="GH41">
        <v>1</v>
      </c>
      <c r="GI41">
        <v>4</v>
      </c>
      <c r="GJ41">
        <v>0</v>
      </c>
      <c r="GK41">
        <v>0</v>
      </c>
      <c r="GL41">
        <f t="shared" si="51"/>
        <v>0</v>
      </c>
      <c r="GM41">
        <f t="shared" si="52"/>
        <v>46251</v>
      </c>
      <c r="GN41">
        <f t="shared" si="53"/>
        <v>0</v>
      </c>
      <c r="GO41">
        <f t="shared" si="54"/>
        <v>46251</v>
      </c>
      <c r="GP41">
        <f t="shared" si="55"/>
        <v>0</v>
      </c>
      <c r="GR41">
        <v>0</v>
      </c>
      <c r="GS41">
        <v>3</v>
      </c>
      <c r="GT41">
        <v>0</v>
      </c>
      <c r="GU41" t="s">
        <v>420</v>
      </c>
      <c r="GV41">
        <f t="shared" si="56"/>
        <v>0</v>
      </c>
      <c r="GW41">
        <v>1</v>
      </c>
      <c r="GX41">
        <f t="shared" si="57"/>
        <v>0</v>
      </c>
      <c r="HA41">
        <v>0</v>
      </c>
      <c r="HB41">
        <v>0</v>
      </c>
      <c r="HC41">
        <f t="shared" si="58"/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ROW(SmtRes!A101)</f>
        <v>101</v>
      </c>
      <c r="D42" s="2">
        <f>ROW(EtalonRes!A101)</f>
        <v>101</v>
      </c>
      <c r="E42" s="2" t="s">
        <v>484</v>
      </c>
      <c r="F42" s="2" t="s">
        <v>485</v>
      </c>
      <c r="G42" s="2" t="s">
        <v>486</v>
      </c>
      <c r="H42" s="2" t="s">
        <v>476</v>
      </c>
      <c r="I42" s="2">
        <v>4.6500000000000004</v>
      </c>
      <c r="J42" s="2">
        <v>0</v>
      </c>
      <c r="K42" s="2"/>
      <c r="L42" s="2"/>
      <c r="M42" s="2"/>
      <c r="N42" s="2"/>
      <c r="O42" s="2">
        <f t="shared" si="21"/>
        <v>12486.02</v>
      </c>
      <c r="P42" s="2">
        <f t="shared" si="22"/>
        <v>0</v>
      </c>
      <c r="Q42" s="2">
        <f t="shared" si="23"/>
        <v>7662.11</v>
      </c>
      <c r="R42" s="2">
        <f t="shared" si="24"/>
        <v>155.44999999999999</v>
      </c>
      <c r="S42" s="2">
        <f t="shared" si="25"/>
        <v>4823.91</v>
      </c>
      <c r="T42" s="2">
        <f t="shared" si="26"/>
        <v>0</v>
      </c>
      <c r="U42" s="2">
        <f t="shared" si="27"/>
        <v>574.27500000000009</v>
      </c>
      <c r="V42" s="2">
        <f t="shared" si="28"/>
        <v>0</v>
      </c>
      <c r="W42" s="2">
        <f t="shared" si="29"/>
        <v>0</v>
      </c>
      <c r="X42" s="2">
        <f t="shared" si="30"/>
        <v>3983.49</v>
      </c>
      <c r="Y42" s="2">
        <f t="shared" si="31"/>
        <v>2987.62</v>
      </c>
      <c r="Z42" s="2"/>
      <c r="AA42" s="2">
        <v>28185840</v>
      </c>
      <c r="AB42" s="2">
        <f t="shared" si="32"/>
        <v>2685.165</v>
      </c>
      <c r="AC42" s="2">
        <f t="shared" si="59"/>
        <v>0</v>
      </c>
      <c r="AD42" s="2">
        <f t="shared" si="62"/>
        <v>1647.7650000000001</v>
      </c>
      <c r="AE42" s="2">
        <f t="shared" si="63"/>
        <v>33.43</v>
      </c>
      <c r="AF42" s="2">
        <f t="shared" si="63"/>
        <v>1037.4000000000001</v>
      </c>
      <c r="AG42" s="2">
        <f t="shared" si="36"/>
        <v>0</v>
      </c>
      <c r="AH42" s="2">
        <f t="shared" si="64"/>
        <v>123.5</v>
      </c>
      <c r="AI42" s="2">
        <f t="shared" si="64"/>
        <v>0</v>
      </c>
      <c r="AJ42" s="2">
        <f t="shared" si="38"/>
        <v>0</v>
      </c>
      <c r="AK42" s="2">
        <v>5864.31</v>
      </c>
      <c r="AL42" s="2">
        <v>493.98</v>
      </c>
      <c r="AM42" s="2">
        <v>3295.53</v>
      </c>
      <c r="AN42" s="2">
        <v>66.86</v>
      </c>
      <c r="AO42" s="2">
        <v>2074.8000000000002</v>
      </c>
      <c r="AP42" s="2">
        <v>0</v>
      </c>
      <c r="AQ42" s="2">
        <v>247</v>
      </c>
      <c r="AR42" s="2">
        <v>0</v>
      </c>
      <c r="AS42" s="2">
        <v>0</v>
      </c>
      <c r="AT42" s="2">
        <v>80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420</v>
      </c>
      <c r="BE42" s="2" t="s">
        <v>420</v>
      </c>
      <c r="BF42" s="2" t="s">
        <v>420</v>
      </c>
      <c r="BG42" s="2" t="s">
        <v>420</v>
      </c>
      <c r="BH42" s="2">
        <v>0</v>
      </c>
      <c r="BI42" s="2">
        <v>2</v>
      </c>
      <c r="BJ42" s="2" t="s">
        <v>487</v>
      </c>
      <c r="BK42" s="2"/>
      <c r="BL42" s="2"/>
      <c r="BM42" s="2">
        <v>106001</v>
      </c>
      <c r="BN42" s="2">
        <v>0</v>
      </c>
      <c r="BO42" s="2" t="s">
        <v>420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420</v>
      </c>
      <c r="BZ42" s="2">
        <v>80</v>
      </c>
      <c r="CA42" s="2">
        <v>60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478</v>
      </c>
      <c r="CO42" s="2">
        <v>0</v>
      </c>
      <c r="CP42" s="2">
        <f t="shared" si="39"/>
        <v>12486.02</v>
      </c>
      <c r="CQ42" s="2">
        <f t="shared" si="40"/>
        <v>0</v>
      </c>
      <c r="CR42" s="2">
        <f t="shared" si="41"/>
        <v>1647.7650000000001</v>
      </c>
      <c r="CS42" s="2">
        <f t="shared" si="42"/>
        <v>33.43</v>
      </c>
      <c r="CT42" s="2">
        <f t="shared" si="43"/>
        <v>1037.4000000000001</v>
      </c>
      <c r="CU42" s="2">
        <f t="shared" si="44"/>
        <v>0</v>
      </c>
      <c r="CV42" s="2">
        <f t="shared" si="45"/>
        <v>123.5</v>
      </c>
      <c r="CW42" s="2">
        <f t="shared" si="46"/>
        <v>0</v>
      </c>
      <c r="CX42" s="2">
        <f t="shared" si="47"/>
        <v>0</v>
      </c>
      <c r="CY42" s="2">
        <f t="shared" si="48"/>
        <v>3983.4879999999998</v>
      </c>
      <c r="CZ42" s="2">
        <f t="shared" si="49"/>
        <v>2987.616</v>
      </c>
      <c r="DA42" s="2"/>
      <c r="DB42" s="2"/>
      <c r="DC42" s="2" t="s">
        <v>420</v>
      </c>
      <c r="DD42" s="2" t="s">
        <v>466</v>
      </c>
      <c r="DE42" s="2" t="s">
        <v>479</v>
      </c>
      <c r="DF42" s="2" t="s">
        <v>479</v>
      </c>
      <c r="DG42" s="2" t="s">
        <v>479</v>
      </c>
      <c r="DH42" s="2" t="s">
        <v>420</v>
      </c>
      <c r="DI42" s="2" t="s">
        <v>479</v>
      </c>
      <c r="DJ42" s="2" t="s">
        <v>479</v>
      </c>
      <c r="DK42" s="2" t="s">
        <v>420</v>
      </c>
      <c r="DL42" s="2" t="s">
        <v>420</v>
      </c>
      <c r="DM42" s="2" t="s">
        <v>420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476</v>
      </c>
      <c r="DW42" s="2" t="s">
        <v>476</v>
      </c>
      <c r="DX42" s="2">
        <v>1000</v>
      </c>
      <c r="DY42" s="2"/>
      <c r="DZ42" s="2"/>
      <c r="EA42" s="2"/>
      <c r="EB42" s="2"/>
      <c r="EC42" s="2"/>
      <c r="ED42" s="2"/>
      <c r="EE42" s="2">
        <v>28159242</v>
      </c>
      <c r="EF42" s="2">
        <v>3</v>
      </c>
      <c r="EG42" s="2" t="s">
        <v>480</v>
      </c>
      <c r="EH42" s="2">
        <v>0</v>
      </c>
      <c r="EI42" s="2" t="s">
        <v>420</v>
      </c>
      <c r="EJ42" s="2">
        <v>2</v>
      </c>
      <c r="EK42" s="2">
        <v>106001</v>
      </c>
      <c r="EL42" s="2" t="s">
        <v>481</v>
      </c>
      <c r="EM42" s="2" t="s">
        <v>482</v>
      </c>
      <c r="EN42" s="2"/>
      <c r="EO42" s="2" t="s">
        <v>483</v>
      </c>
      <c r="EP42" s="2"/>
      <c r="EQ42" s="2">
        <v>256</v>
      </c>
      <c r="ER42" s="2">
        <v>5864.31</v>
      </c>
      <c r="ES42" s="2">
        <v>493.98</v>
      </c>
      <c r="ET42" s="2">
        <v>3295.53</v>
      </c>
      <c r="EU42" s="2">
        <v>66.86</v>
      </c>
      <c r="EV42" s="2">
        <v>2074.8000000000002</v>
      </c>
      <c r="EW42" s="2">
        <v>247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50"/>
        <v>0</v>
      </c>
      <c r="FS42" s="2">
        <v>0</v>
      </c>
      <c r="FT42" s="2"/>
      <c r="FU42" s="2"/>
      <c r="FV42" s="2"/>
      <c r="FW42" s="2"/>
      <c r="FX42" s="2">
        <v>80</v>
      </c>
      <c r="FY42" s="2">
        <v>60</v>
      </c>
      <c r="FZ42" s="2"/>
      <c r="GA42" s="2" t="s">
        <v>420</v>
      </c>
      <c r="GB42" s="2"/>
      <c r="GC42" s="2"/>
      <c r="GD42" s="2">
        <v>1</v>
      </c>
      <c r="GE42" s="2"/>
      <c r="GF42" s="2">
        <v>1262994095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51"/>
        <v>0</v>
      </c>
      <c r="GM42" s="2">
        <f t="shared" si="52"/>
        <v>19457.13</v>
      </c>
      <c r="GN42" s="2">
        <f t="shared" si="53"/>
        <v>0</v>
      </c>
      <c r="GO42" s="2">
        <f t="shared" si="54"/>
        <v>19457.13</v>
      </c>
      <c r="GP42" s="2">
        <f t="shared" si="55"/>
        <v>0</v>
      </c>
      <c r="GQ42" s="2"/>
      <c r="GR42" s="2">
        <v>0</v>
      </c>
      <c r="GS42" s="2">
        <v>3</v>
      </c>
      <c r="GT42" s="2">
        <v>0</v>
      </c>
      <c r="GU42" s="2" t="s">
        <v>420</v>
      </c>
      <c r="GV42" s="2">
        <f t="shared" si="56"/>
        <v>0</v>
      </c>
      <c r="GW42" s="2">
        <v>1</v>
      </c>
      <c r="GX42" s="2">
        <f t="shared" si="57"/>
        <v>0</v>
      </c>
      <c r="GY42" s="2"/>
      <c r="GZ42" s="2"/>
      <c r="HA42" s="2">
        <v>0</v>
      </c>
      <c r="HB42" s="2">
        <v>0</v>
      </c>
      <c r="HC42" s="2">
        <f t="shared" si="58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ROW(SmtRes!A116)</f>
        <v>116</v>
      </c>
      <c r="D43">
        <f>ROW(EtalonRes!A116)</f>
        <v>116</v>
      </c>
      <c r="E43" t="s">
        <v>484</v>
      </c>
      <c r="F43" t="s">
        <v>485</v>
      </c>
      <c r="G43" t="s">
        <v>486</v>
      </c>
      <c r="H43" t="s">
        <v>476</v>
      </c>
      <c r="I43">
        <v>4.6500000000000004</v>
      </c>
      <c r="J43">
        <v>0</v>
      </c>
      <c r="O43">
        <f t="shared" si="21"/>
        <v>88276.14</v>
      </c>
      <c r="P43">
        <f t="shared" si="22"/>
        <v>0</v>
      </c>
      <c r="Q43">
        <f t="shared" si="23"/>
        <v>54171.1</v>
      </c>
      <c r="R43">
        <f t="shared" si="24"/>
        <v>1099.03</v>
      </c>
      <c r="S43">
        <f t="shared" si="25"/>
        <v>34105.040000000001</v>
      </c>
      <c r="T43">
        <f t="shared" si="26"/>
        <v>0</v>
      </c>
      <c r="U43">
        <f t="shared" si="27"/>
        <v>574.27500000000009</v>
      </c>
      <c r="V43">
        <f t="shared" si="28"/>
        <v>0</v>
      </c>
      <c r="W43">
        <f t="shared" si="29"/>
        <v>0</v>
      </c>
      <c r="X43">
        <f t="shared" si="30"/>
        <v>28163.26</v>
      </c>
      <c r="Y43">
        <f t="shared" si="31"/>
        <v>21122.44</v>
      </c>
      <c r="AA43">
        <v>28185841</v>
      </c>
      <c r="AB43">
        <f t="shared" si="32"/>
        <v>2685.165</v>
      </c>
      <c r="AC43">
        <f t="shared" si="59"/>
        <v>0</v>
      </c>
      <c r="AD43">
        <f t="shared" si="62"/>
        <v>1647.7650000000001</v>
      </c>
      <c r="AE43">
        <f t="shared" si="63"/>
        <v>33.43</v>
      </c>
      <c r="AF43">
        <f t="shared" si="63"/>
        <v>1037.4000000000001</v>
      </c>
      <c r="AG43">
        <f t="shared" si="36"/>
        <v>0</v>
      </c>
      <c r="AH43">
        <f t="shared" si="64"/>
        <v>123.5</v>
      </c>
      <c r="AI43">
        <f t="shared" si="64"/>
        <v>0</v>
      </c>
      <c r="AJ43">
        <f t="shared" si="38"/>
        <v>0</v>
      </c>
      <c r="AK43">
        <v>5864.31</v>
      </c>
      <c r="AL43">
        <v>493.98</v>
      </c>
      <c r="AM43">
        <v>3295.53</v>
      </c>
      <c r="AN43">
        <v>66.86</v>
      </c>
      <c r="AO43">
        <v>2074.8000000000002</v>
      </c>
      <c r="AP43">
        <v>0</v>
      </c>
      <c r="AQ43">
        <v>247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7.07</v>
      </c>
      <c r="BA43">
        <v>7.07</v>
      </c>
      <c r="BB43">
        <v>7.07</v>
      </c>
      <c r="BC43">
        <v>7.07</v>
      </c>
      <c r="BD43" t="s">
        <v>420</v>
      </c>
      <c r="BE43" t="s">
        <v>420</v>
      </c>
      <c r="BF43" t="s">
        <v>420</v>
      </c>
      <c r="BG43" t="s">
        <v>420</v>
      </c>
      <c r="BH43">
        <v>0</v>
      </c>
      <c r="BI43">
        <v>2</v>
      </c>
      <c r="BJ43" t="s">
        <v>487</v>
      </c>
      <c r="BM43">
        <v>106001</v>
      </c>
      <c r="BN43">
        <v>0</v>
      </c>
      <c r="BO43" t="s">
        <v>451</v>
      </c>
      <c r="BP43">
        <v>1</v>
      </c>
      <c r="BQ43">
        <v>3</v>
      </c>
      <c r="BR43">
        <v>0</v>
      </c>
      <c r="BS43">
        <v>7.07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420</v>
      </c>
      <c r="BZ43">
        <v>80</v>
      </c>
      <c r="CA43">
        <v>60</v>
      </c>
      <c r="CE43">
        <v>0</v>
      </c>
      <c r="CF43">
        <v>0</v>
      </c>
      <c r="CG43">
        <v>0</v>
      </c>
      <c r="CM43">
        <v>0</v>
      </c>
      <c r="CN43" t="s">
        <v>478</v>
      </c>
      <c r="CO43">
        <v>0</v>
      </c>
      <c r="CP43">
        <f t="shared" si="39"/>
        <v>88276.14</v>
      </c>
      <c r="CQ43">
        <f t="shared" si="40"/>
        <v>0</v>
      </c>
      <c r="CR43">
        <f t="shared" si="41"/>
        <v>11649.698550000001</v>
      </c>
      <c r="CS43">
        <f t="shared" si="42"/>
        <v>236.3501</v>
      </c>
      <c r="CT43">
        <f t="shared" si="43"/>
        <v>7334.4180000000006</v>
      </c>
      <c r="CU43">
        <f t="shared" si="44"/>
        <v>0</v>
      </c>
      <c r="CV43">
        <f t="shared" si="45"/>
        <v>123.5</v>
      </c>
      <c r="CW43">
        <f t="shared" si="46"/>
        <v>0</v>
      </c>
      <c r="CX43">
        <f t="shared" si="47"/>
        <v>0</v>
      </c>
      <c r="CY43">
        <f t="shared" si="48"/>
        <v>28163.256000000001</v>
      </c>
      <c r="CZ43">
        <f t="shared" si="49"/>
        <v>21122.442000000003</v>
      </c>
      <c r="DC43" t="s">
        <v>420</v>
      </c>
      <c r="DD43" t="s">
        <v>466</v>
      </c>
      <c r="DE43" t="s">
        <v>479</v>
      </c>
      <c r="DF43" t="s">
        <v>479</v>
      </c>
      <c r="DG43" t="s">
        <v>479</v>
      </c>
      <c r="DH43" t="s">
        <v>420</v>
      </c>
      <c r="DI43" t="s">
        <v>479</v>
      </c>
      <c r="DJ43" t="s">
        <v>479</v>
      </c>
      <c r="DK43" t="s">
        <v>420</v>
      </c>
      <c r="DL43" t="s">
        <v>420</v>
      </c>
      <c r="DM43" t="s">
        <v>420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476</v>
      </c>
      <c r="DW43" t="s">
        <v>476</v>
      </c>
      <c r="DX43">
        <v>1000</v>
      </c>
      <c r="EE43">
        <v>28159242</v>
      </c>
      <c r="EF43">
        <v>3</v>
      </c>
      <c r="EG43" t="s">
        <v>480</v>
      </c>
      <c r="EH43">
        <v>0</v>
      </c>
      <c r="EI43" t="s">
        <v>420</v>
      </c>
      <c r="EJ43">
        <v>2</v>
      </c>
      <c r="EK43">
        <v>106001</v>
      </c>
      <c r="EL43" t="s">
        <v>481</v>
      </c>
      <c r="EM43" t="s">
        <v>482</v>
      </c>
      <c r="EO43" t="s">
        <v>483</v>
      </c>
      <c r="EQ43">
        <v>256</v>
      </c>
      <c r="ER43">
        <v>5864.31</v>
      </c>
      <c r="ES43">
        <v>493.98</v>
      </c>
      <c r="ET43">
        <v>3295.53</v>
      </c>
      <c r="EU43">
        <v>66.86</v>
      </c>
      <c r="EV43">
        <v>2074.8000000000002</v>
      </c>
      <c r="EW43">
        <v>247</v>
      </c>
      <c r="EX43">
        <v>0</v>
      </c>
      <c r="EY43">
        <v>0</v>
      </c>
      <c r="FQ43">
        <v>0</v>
      </c>
      <c r="FR43">
        <f t="shared" si="50"/>
        <v>0</v>
      </c>
      <c r="FS43">
        <v>0</v>
      </c>
      <c r="FX43">
        <v>80</v>
      </c>
      <c r="FY43">
        <v>60</v>
      </c>
      <c r="GA43" t="s">
        <v>420</v>
      </c>
      <c r="GD43">
        <v>1</v>
      </c>
      <c r="GF43">
        <v>1262994095</v>
      </c>
      <c r="GG43">
        <v>1</v>
      </c>
      <c r="GH43">
        <v>1</v>
      </c>
      <c r="GI43">
        <v>4</v>
      </c>
      <c r="GJ43">
        <v>0</v>
      </c>
      <c r="GK43">
        <v>0</v>
      </c>
      <c r="GL43">
        <f t="shared" si="51"/>
        <v>0</v>
      </c>
      <c r="GM43">
        <f t="shared" si="52"/>
        <v>137561.84</v>
      </c>
      <c r="GN43">
        <f t="shared" si="53"/>
        <v>0</v>
      </c>
      <c r="GO43">
        <f t="shared" si="54"/>
        <v>137561.84</v>
      </c>
      <c r="GP43">
        <f t="shared" si="55"/>
        <v>0</v>
      </c>
      <c r="GR43">
        <v>0</v>
      </c>
      <c r="GS43">
        <v>3</v>
      </c>
      <c r="GT43">
        <v>0</v>
      </c>
      <c r="GU43" t="s">
        <v>420</v>
      </c>
      <c r="GV43">
        <f t="shared" si="56"/>
        <v>0</v>
      </c>
      <c r="GW43">
        <v>1</v>
      </c>
      <c r="GX43">
        <f t="shared" si="57"/>
        <v>0</v>
      </c>
      <c r="HA43">
        <v>0</v>
      </c>
      <c r="HB43">
        <v>0</v>
      </c>
      <c r="HC43">
        <f t="shared" si="58"/>
        <v>0</v>
      </c>
      <c r="IK43">
        <v>0</v>
      </c>
    </row>
    <row r="44" spans="1:255" x14ac:dyDescent="0.2">
      <c r="A44" s="2">
        <v>17</v>
      </c>
      <c r="B44" s="2">
        <v>1</v>
      </c>
      <c r="C44" s="2">
        <f>ROW(SmtRes!A128)</f>
        <v>128</v>
      </c>
      <c r="D44" s="2">
        <f>ROW(EtalonRes!A128)</f>
        <v>128</v>
      </c>
      <c r="E44" s="2" t="s">
        <v>488</v>
      </c>
      <c r="F44" s="2" t="s">
        <v>489</v>
      </c>
      <c r="G44" s="2" t="s">
        <v>490</v>
      </c>
      <c r="H44" s="2" t="s">
        <v>476</v>
      </c>
      <c r="I44" s="2">
        <v>0.97199999999999998</v>
      </c>
      <c r="J44" s="2">
        <v>0</v>
      </c>
      <c r="K44" s="2"/>
      <c r="L44" s="2"/>
      <c r="M44" s="2"/>
      <c r="N44" s="2"/>
      <c r="O44" s="2">
        <f t="shared" si="21"/>
        <v>1152.8399999999999</v>
      </c>
      <c r="P44" s="2">
        <f t="shared" si="22"/>
        <v>0</v>
      </c>
      <c r="Q44" s="2">
        <f t="shared" si="23"/>
        <v>317.58</v>
      </c>
      <c r="R44" s="2">
        <f t="shared" si="24"/>
        <v>22.24</v>
      </c>
      <c r="S44" s="2">
        <f t="shared" si="25"/>
        <v>835.26</v>
      </c>
      <c r="T44" s="2">
        <f t="shared" si="26"/>
        <v>0</v>
      </c>
      <c r="U44" s="2">
        <f t="shared" si="27"/>
        <v>90.396000000000001</v>
      </c>
      <c r="V44" s="2">
        <f t="shared" si="28"/>
        <v>0</v>
      </c>
      <c r="W44" s="2">
        <f t="shared" si="29"/>
        <v>0</v>
      </c>
      <c r="X44" s="2">
        <f t="shared" si="30"/>
        <v>686</v>
      </c>
      <c r="Y44" s="2">
        <f t="shared" si="31"/>
        <v>514.5</v>
      </c>
      <c r="Z44" s="2"/>
      <c r="AA44" s="2">
        <v>28185840</v>
      </c>
      <c r="AB44" s="2">
        <f t="shared" si="32"/>
        <v>1186.0450000000001</v>
      </c>
      <c r="AC44" s="2">
        <f t="shared" si="59"/>
        <v>0</v>
      </c>
      <c r="AD44" s="2">
        <f t="shared" si="62"/>
        <v>326.72500000000002</v>
      </c>
      <c r="AE44" s="2">
        <f t="shared" si="63"/>
        <v>22.88</v>
      </c>
      <c r="AF44" s="2">
        <f t="shared" si="63"/>
        <v>859.32</v>
      </c>
      <c r="AG44" s="2">
        <f t="shared" si="36"/>
        <v>0</v>
      </c>
      <c r="AH44" s="2">
        <f t="shared" si="64"/>
        <v>93</v>
      </c>
      <c r="AI44" s="2">
        <f t="shared" si="64"/>
        <v>0</v>
      </c>
      <c r="AJ44" s="2">
        <f t="shared" si="38"/>
        <v>0</v>
      </c>
      <c r="AK44" s="2">
        <v>2658.2</v>
      </c>
      <c r="AL44" s="2">
        <v>286.11</v>
      </c>
      <c r="AM44" s="2">
        <v>653.45000000000005</v>
      </c>
      <c r="AN44" s="2">
        <v>45.76</v>
      </c>
      <c r="AO44" s="2">
        <v>1718.64</v>
      </c>
      <c r="AP44" s="2">
        <v>0</v>
      </c>
      <c r="AQ44" s="2">
        <v>186</v>
      </c>
      <c r="AR44" s="2">
        <v>0</v>
      </c>
      <c r="AS44" s="2">
        <v>0</v>
      </c>
      <c r="AT44" s="2">
        <v>80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420</v>
      </c>
      <c r="BE44" s="2" t="s">
        <v>420</v>
      </c>
      <c r="BF44" s="2" t="s">
        <v>420</v>
      </c>
      <c r="BG44" s="2" t="s">
        <v>420</v>
      </c>
      <c r="BH44" s="2">
        <v>0</v>
      </c>
      <c r="BI44" s="2">
        <v>2</v>
      </c>
      <c r="BJ44" s="2" t="s">
        <v>491</v>
      </c>
      <c r="BK44" s="2"/>
      <c r="BL44" s="2"/>
      <c r="BM44" s="2">
        <v>106001</v>
      </c>
      <c r="BN44" s="2">
        <v>0</v>
      </c>
      <c r="BO44" s="2" t="s">
        <v>420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420</v>
      </c>
      <c r="BZ44" s="2">
        <v>80</v>
      </c>
      <c r="CA44" s="2">
        <v>60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478</v>
      </c>
      <c r="CO44" s="2">
        <v>0</v>
      </c>
      <c r="CP44" s="2">
        <f t="shared" si="39"/>
        <v>1152.8399999999999</v>
      </c>
      <c r="CQ44" s="2">
        <f t="shared" si="40"/>
        <v>0</v>
      </c>
      <c r="CR44" s="2">
        <f t="shared" si="41"/>
        <v>326.72500000000002</v>
      </c>
      <c r="CS44" s="2">
        <f t="shared" si="42"/>
        <v>22.88</v>
      </c>
      <c r="CT44" s="2">
        <f t="shared" si="43"/>
        <v>859.32</v>
      </c>
      <c r="CU44" s="2">
        <f t="shared" si="44"/>
        <v>0</v>
      </c>
      <c r="CV44" s="2">
        <f t="shared" si="45"/>
        <v>93</v>
      </c>
      <c r="CW44" s="2">
        <f t="shared" si="46"/>
        <v>0</v>
      </c>
      <c r="CX44" s="2">
        <f t="shared" si="47"/>
        <v>0</v>
      </c>
      <c r="CY44" s="2">
        <f t="shared" si="48"/>
        <v>686</v>
      </c>
      <c r="CZ44" s="2">
        <f t="shared" si="49"/>
        <v>514.5</v>
      </c>
      <c r="DA44" s="2"/>
      <c r="DB44" s="2"/>
      <c r="DC44" s="2" t="s">
        <v>420</v>
      </c>
      <c r="DD44" s="2" t="s">
        <v>466</v>
      </c>
      <c r="DE44" s="2" t="s">
        <v>479</v>
      </c>
      <c r="DF44" s="2" t="s">
        <v>479</v>
      </c>
      <c r="DG44" s="2" t="s">
        <v>479</v>
      </c>
      <c r="DH44" s="2" t="s">
        <v>420</v>
      </c>
      <c r="DI44" s="2" t="s">
        <v>479</v>
      </c>
      <c r="DJ44" s="2" t="s">
        <v>479</v>
      </c>
      <c r="DK44" s="2" t="s">
        <v>420</v>
      </c>
      <c r="DL44" s="2" t="s">
        <v>420</v>
      </c>
      <c r="DM44" s="2" t="s">
        <v>420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476</v>
      </c>
      <c r="DW44" s="2" t="s">
        <v>476</v>
      </c>
      <c r="DX44" s="2">
        <v>1000</v>
      </c>
      <c r="DY44" s="2"/>
      <c r="DZ44" s="2"/>
      <c r="EA44" s="2"/>
      <c r="EB44" s="2"/>
      <c r="EC44" s="2"/>
      <c r="ED44" s="2"/>
      <c r="EE44" s="2">
        <v>28159242</v>
      </c>
      <c r="EF44" s="2">
        <v>3</v>
      </c>
      <c r="EG44" s="2" t="s">
        <v>480</v>
      </c>
      <c r="EH44" s="2">
        <v>0</v>
      </c>
      <c r="EI44" s="2" t="s">
        <v>420</v>
      </c>
      <c r="EJ44" s="2">
        <v>2</v>
      </c>
      <c r="EK44" s="2">
        <v>106001</v>
      </c>
      <c r="EL44" s="2" t="s">
        <v>481</v>
      </c>
      <c r="EM44" s="2" t="s">
        <v>482</v>
      </c>
      <c r="EN44" s="2"/>
      <c r="EO44" s="2" t="s">
        <v>483</v>
      </c>
      <c r="EP44" s="2"/>
      <c r="EQ44" s="2">
        <v>256</v>
      </c>
      <c r="ER44" s="2">
        <v>2658.2</v>
      </c>
      <c r="ES44" s="2">
        <v>286.11</v>
      </c>
      <c r="ET44" s="2">
        <v>653.45000000000005</v>
      </c>
      <c r="EU44" s="2">
        <v>45.76</v>
      </c>
      <c r="EV44" s="2">
        <v>1718.64</v>
      </c>
      <c r="EW44" s="2">
        <v>186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50"/>
        <v>0</v>
      </c>
      <c r="FS44" s="2">
        <v>0</v>
      </c>
      <c r="FT44" s="2"/>
      <c r="FU44" s="2"/>
      <c r="FV44" s="2"/>
      <c r="FW44" s="2"/>
      <c r="FX44" s="2">
        <v>80</v>
      </c>
      <c r="FY44" s="2">
        <v>60</v>
      </c>
      <c r="FZ44" s="2"/>
      <c r="GA44" s="2" t="s">
        <v>420</v>
      </c>
      <c r="GB44" s="2"/>
      <c r="GC44" s="2"/>
      <c r="GD44" s="2">
        <v>1</v>
      </c>
      <c r="GE44" s="2"/>
      <c r="GF44" s="2">
        <v>129787188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51"/>
        <v>0</v>
      </c>
      <c r="GM44" s="2">
        <f t="shared" si="52"/>
        <v>2353.34</v>
      </c>
      <c r="GN44" s="2">
        <f t="shared" si="53"/>
        <v>0</v>
      </c>
      <c r="GO44" s="2">
        <f t="shared" si="54"/>
        <v>2353.34</v>
      </c>
      <c r="GP44" s="2">
        <f t="shared" si="55"/>
        <v>0</v>
      </c>
      <c r="GQ44" s="2"/>
      <c r="GR44" s="2">
        <v>0</v>
      </c>
      <c r="GS44" s="2">
        <v>3</v>
      </c>
      <c r="GT44" s="2">
        <v>0</v>
      </c>
      <c r="GU44" s="2" t="s">
        <v>420</v>
      </c>
      <c r="GV44" s="2">
        <f t="shared" si="56"/>
        <v>0</v>
      </c>
      <c r="GW44" s="2">
        <v>1</v>
      </c>
      <c r="GX44" s="2">
        <f t="shared" si="57"/>
        <v>0</v>
      </c>
      <c r="GY44" s="2"/>
      <c r="GZ44" s="2"/>
      <c r="HA44" s="2">
        <v>0</v>
      </c>
      <c r="HB44" s="2">
        <v>0</v>
      </c>
      <c r="HC44" s="2">
        <f t="shared" si="58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ROW(SmtRes!A140)</f>
        <v>140</v>
      </c>
      <c r="D45">
        <f>ROW(EtalonRes!A140)</f>
        <v>140</v>
      </c>
      <c r="E45" t="s">
        <v>488</v>
      </c>
      <c r="F45" t="s">
        <v>489</v>
      </c>
      <c r="G45" t="s">
        <v>490</v>
      </c>
      <c r="H45" t="s">
        <v>476</v>
      </c>
      <c r="I45">
        <v>0.97199999999999998</v>
      </c>
      <c r="J45">
        <v>0</v>
      </c>
      <c r="O45">
        <f t="shared" si="21"/>
        <v>8150.55</v>
      </c>
      <c r="P45">
        <f t="shared" si="22"/>
        <v>0</v>
      </c>
      <c r="Q45">
        <f t="shared" si="23"/>
        <v>2245.27</v>
      </c>
      <c r="R45">
        <f t="shared" si="24"/>
        <v>157.22999999999999</v>
      </c>
      <c r="S45">
        <f t="shared" si="25"/>
        <v>5905.28</v>
      </c>
      <c r="T45">
        <f t="shared" si="26"/>
        <v>0</v>
      </c>
      <c r="U45">
        <f t="shared" si="27"/>
        <v>90.396000000000001</v>
      </c>
      <c r="V45">
        <f t="shared" si="28"/>
        <v>0</v>
      </c>
      <c r="W45">
        <f t="shared" si="29"/>
        <v>0</v>
      </c>
      <c r="X45">
        <f t="shared" si="30"/>
        <v>4850.01</v>
      </c>
      <c r="Y45">
        <f t="shared" si="31"/>
        <v>3637.51</v>
      </c>
      <c r="AA45">
        <v>28185841</v>
      </c>
      <c r="AB45">
        <f t="shared" si="32"/>
        <v>1186.0450000000001</v>
      </c>
      <c r="AC45">
        <f t="shared" si="59"/>
        <v>0</v>
      </c>
      <c r="AD45">
        <f t="shared" si="62"/>
        <v>326.72500000000002</v>
      </c>
      <c r="AE45">
        <f t="shared" si="63"/>
        <v>22.88</v>
      </c>
      <c r="AF45">
        <f t="shared" si="63"/>
        <v>859.32</v>
      </c>
      <c r="AG45">
        <f t="shared" si="36"/>
        <v>0</v>
      </c>
      <c r="AH45">
        <f t="shared" si="64"/>
        <v>93</v>
      </c>
      <c r="AI45">
        <f t="shared" si="64"/>
        <v>0</v>
      </c>
      <c r="AJ45">
        <f t="shared" si="38"/>
        <v>0</v>
      </c>
      <c r="AK45">
        <v>2658.2</v>
      </c>
      <c r="AL45">
        <v>286.11</v>
      </c>
      <c r="AM45">
        <v>653.45000000000005</v>
      </c>
      <c r="AN45">
        <v>45.76</v>
      </c>
      <c r="AO45">
        <v>1718.64</v>
      </c>
      <c r="AP45">
        <v>0</v>
      </c>
      <c r="AQ45">
        <v>186</v>
      </c>
      <c r="AR45">
        <v>0</v>
      </c>
      <c r="AS45">
        <v>0</v>
      </c>
      <c r="AT45">
        <v>80</v>
      </c>
      <c r="AU45">
        <v>60</v>
      </c>
      <c r="AV45">
        <v>1</v>
      </c>
      <c r="AW45">
        <v>1</v>
      </c>
      <c r="AZ45">
        <v>7.07</v>
      </c>
      <c r="BA45">
        <v>7.07</v>
      </c>
      <c r="BB45">
        <v>7.07</v>
      </c>
      <c r="BC45">
        <v>7.07</v>
      </c>
      <c r="BD45" t="s">
        <v>420</v>
      </c>
      <c r="BE45" t="s">
        <v>420</v>
      </c>
      <c r="BF45" t="s">
        <v>420</v>
      </c>
      <c r="BG45" t="s">
        <v>420</v>
      </c>
      <c r="BH45">
        <v>0</v>
      </c>
      <c r="BI45">
        <v>2</v>
      </c>
      <c r="BJ45" t="s">
        <v>491</v>
      </c>
      <c r="BM45">
        <v>106001</v>
      </c>
      <c r="BN45">
        <v>0</v>
      </c>
      <c r="BO45" t="s">
        <v>451</v>
      </c>
      <c r="BP45">
        <v>1</v>
      </c>
      <c r="BQ45">
        <v>3</v>
      </c>
      <c r="BR45">
        <v>0</v>
      </c>
      <c r="BS45">
        <v>7.07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420</v>
      </c>
      <c r="BZ45">
        <v>80</v>
      </c>
      <c r="CA45">
        <v>60</v>
      </c>
      <c r="CE45">
        <v>0</v>
      </c>
      <c r="CF45">
        <v>0</v>
      </c>
      <c r="CG45">
        <v>0</v>
      </c>
      <c r="CM45">
        <v>0</v>
      </c>
      <c r="CN45" t="s">
        <v>478</v>
      </c>
      <c r="CO45">
        <v>0</v>
      </c>
      <c r="CP45">
        <f t="shared" si="39"/>
        <v>8150.5499999999993</v>
      </c>
      <c r="CQ45">
        <f t="shared" si="40"/>
        <v>0</v>
      </c>
      <c r="CR45">
        <f t="shared" si="41"/>
        <v>2309.9457500000003</v>
      </c>
      <c r="CS45">
        <f t="shared" si="42"/>
        <v>161.76159999999999</v>
      </c>
      <c r="CT45">
        <f t="shared" si="43"/>
        <v>6075.3924000000006</v>
      </c>
      <c r="CU45">
        <f t="shared" si="44"/>
        <v>0</v>
      </c>
      <c r="CV45">
        <f t="shared" si="45"/>
        <v>93</v>
      </c>
      <c r="CW45">
        <f t="shared" si="46"/>
        <v>0</v>
      </c>
      <c r="CX45">
        <f t="shared" si="47"/>
        <v>0</v>
      </c>
      <c r="CY45">
        <f t="shared" si="48"/>
        <v>4850.0079999999989</v>
      </c>
      <c r="CZ45">
        <f t="shared" si="49"/>
        <v>3637.5059999999999</v>
      </c>
      <c r="DC45" t="s">
        <v>420</v>
      </c>
      <c r="DD45" t="s">
        <v>466</v>
      </c>
      <c r="DE45" t="s">
        <v>479</v>
      </c>
      <c r="DF45" t="s">
        <v>479</v>
      </c>
      <c r="DG45" t="s">
        <v>479</v>
      </c>
      <c r="DH45" t="s">
        <v>420</v>
      </c>
      <c r="DI45" t="s">
        <v>479</v>
      </c>
      <c r="DJ45" t="s">
        <v>479</v>
      </c>
      <c r="DK45" t="s">
        <v>420</v>
      </c>
      <c r="DL45" t="s">
        <v>420</v>
      </c>
      <c r="DM45" t="s">
        <v>420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476</v>
      </c>
      <c r="DW45" t="s">
        <v>476</v>
      </c>
      <c r="DX45">
        <v>1000</v>
      </c>
      <c r="EE45">
        <v>28159242</v>
      </c>
      <c r="EF45">
        <v>3</v>
      </c>
      <c r="EG45" t="s">
        <v>480</v>
      </c>
      <c r="EH45">
        <v>0</v>
      </c>
      <c r="EI45" t="s">
        <v>420</v>
      </c>
      <c r="EJ45">
        <v>2</v>
      </c>
      <c r="EK45">
        <v>106001</v>
      </c>
      <c r="EL45" t="s">
        <v>481</v>
      </c>
      <c r="EM45" t="s">
        <v>482</v>
      </c>
      <c r="EO45" t="s">
        <v>483</v>
      </c>
      <c r="EQ45">
        <v>256</v>
      </c>
      <c r="ER45">
        <v>2658.2</v>
      </c>
      <c r="ES45">
        <v>286.11</v>
      </c>
      <c r="ET45">
        <v>653.45000000000005</v>
      </c>
      <c r="EU45">
        <v>45.76</v>
      </c>
      <c r="EV45">
        <v>1718.64</v>
      </c>
      <c r="EW45">
        <v>186</v>
      </c>
      <c r="EX45">
        <v>0</v>
      </c>
      <c r="EY45">
        <v>0</v>
      </c>
      <c r="FQ45">
        <v>0</v>
      </c>
      <c r="FR45">
        <f t="shared" si="50"/>
        <v>0</v>
      </c>
      <c r="FS45">
        <v>0</v>
      </c>
      <c r="FX45">
        <v>80</v>
      </c>
      <c r="FY45">
        <v>60</v>
      </c>
      <c r="GA45" t="s">
        <v>420</v>
      </c>
      <c r="GD45">
        <v>1</v>
      </c>
      <c r="GF45">
        <v>129787188</v>
      </c>
      <c r="GG45">
        <v>1</v>
      </c>
      <c r="GH45">
        <v>1</v>
      </c>
      <c r="GI45">
        <v>4</v>
      </c>
      <c r="GJ45">
        <v>0</v>
      </c>
      <c r="GK45">
        <v>0</v>
      </c>
      <c r="GL45">
        <f t="shared" si="51"/>
        <v>0</v>
      </c>
      <c r="GM45">
        <f t="shared" si="52"/>
        <v>16638.07</v>
      </c>
      <c r="GN45">
        <f t="shared" si="53"/>
        <v>0</v>
      </c>
      <c r="GO45">
        <f t="shared" si="54"/>
        <v>16638.07</v>
      </c>
      <c r="GP45">
        <f t="shared" si="55"/>
        <v>0</v>
      </c>
      <c r="GR45">
        <v>0</v>
      </c>
      <c r="GS45">
        <v>3</v>
      </c>
      <c r="GT45">
        <v>0</v>
      </c>
      <c r="GU45" t="s">
        <v>420</v>
      </c>
      <c r="GV45">
        <f t="shared" si="56"/>
        <v>0</v>
      </c>
      <c r="GW45">
        <v>1</v>
      </c>
      <c r="GX45">
        <f t="shared" si="57"/>
        <v>0</v>
      </c>
      <c r="HA45">
        <v>0</v>
      </c>
      <c r="HB45">
        <v>0</v>
      </c>
      <c r="HC45">
        <f t="shared" si="58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ROW(SmtRes!A161)</f>
        <v>161</v>
      </c>
      <c r="D46" s="2">
        <f>ROW(EtalonRes!A163)</f>
        <v>163</v>
      </c>
      <c r="E46" s="2" t="s">
        <v>492</v>
      </c>
      <c r="F46" s="2" t="s">
        <v>493</v>
      </c>
      <c r="G46" s="2" t="s">
        <v>494</v>
      </c>
      <c r="H46" s="2" t="s">
        <v>476</v>
      </c>
      <c r="I46" s="2">
        <v>1.2</v>
      </c>
      <c r="J46" s="2">
        <v>0</v>
      </c>
      <c r="K46" s="2"/>
      <c r="L46" s="2"/>
      <c r="M46" s="2"/>
      <c r="N46" s="2"/>
      <c r="O46" s="2">
        <f t="shared" si="21"/>
        <v>819.25</v>
      </c>
      <c r="P46" s="2">
        <f t="shared" si="22"/>
        <v>0</v>
      </c>
      <c r="Q46" s="2">
        <f t="shared" si="23"/>
        <v>590.85</v>
      </c>
      <c r="R46" s="2">
        <f t="shared" si="24"/>
        <v>57.8</v>
      </c>
      <c r="S46" s="2">
        <f t="shared" si="25"/>
        <v>228.4</v>
      </c>
      <c r="T46" s="2">
        <f t="shared" si="26"/>
        <v>0</v>
      </c>
      <c r="U46" s="2">
        <f t="shared" si="27"/>
        <v>27.190799999999992</v>
      </c>
      <c r="V46" s="2">
        <f t="shared" si="28"/>
        <v>0</v>
      </c>
      <c r="W46" s="2">
        <f t="shared" si="29"/>
        <v>0</v>
      </c>
      <c r="X46" s="2">
        <f t="shared" si="30"/>
        <v>231.82</v>
      </c>
      <c r="Y46" s="2">
        <f t="shared" si="31"/>
        <v>206.06</v>
      </c>
      <c r="Z46" s="2"/>
      <c r="AA46" s="2">
        <v>28185840</v>
      </c>
      <c r="AB46" s="2">
        <f t="shared" si="32"/>
        <v>682.71</v>
      </c>
      <c r="AC46" s="2">
        <f t="shared" si="59"/>
        <v>0</v>
      </c>
      <c r="AD46" s="2">
        <f>ROUND(((((ET46*0.7))-((EU46*0.7)))+AE46),6)</f>
        <v>492.37299999999999</v>
      </c>
      <c r="AE46" s="2">
        <f>ROUND(((EU46*0.7)),6)</f>
        <v>48.167000000000002</v>
      </c>
      <c r="AF46" s="2">
        <f>ROUND(((EV46*0.7)),6)</f>
        <v>190.33699999999999</v>
      </c>
      <c r="AG46" s="2">
        <f t="shared" si="36"/>
        <v>0</v>
      </c>
      <c r="AH46" s="2">
        <f>((EW46*0.7))</f>
        <v>22.658999999999995</v>
      </c>
      <c r="AI46" s="2">
        <f>((EX46*0.7))</f>
        <v>0</v>
      </c>
      <c r="AJ46" s="2">
        <f t="shared" si="38"/>
        <v>0</v>
      </c>
      <c r="AK46" s="2">
        <v>1073.82</v>
      </c>
      <c r="AL46" s="2">
        <v>98.52</v>
      </c>
      <c r="AM46" s="2">
        <v>703.39</v>
      </c>
      <c r="AN46" s="2">
        <v>68.81</v>
      </c>
      <c r="AO46" s="2">
        <v>271.91000000000003</v>
      </c>
      <c r="AP46" s="2">
        <v>0</v>
      </c>
      <c r="AQ46" s="2">
        <v>32.369999999999997</v>
      </c>
      <c r="AR46" s="2">
        <v>0</v>
      </c>
      <c r="AS46" s="2">
        <v>0</v>
      </c>
      <c r="AT46" s="2">
        <v>81</v>
      </c>
      <c r="AU46" s="2">
        <v>72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420</v>
      </c>
      <c r="BE46" s="2" t="s">
        <v>420</v>
      </c>
      <c r="BF46" s="2" t="s">
        <v>420</v>
      </c>
      <c r="BG46" s="2" t="s">
        <v>420</v>
      </c>
      <c r="BH46" s="2">
        <v>0</v>
      </c>
      <c r="BI46" s="2">
        <v>1</v>
      </c>
      <c r="BJ46" s="2" t="s">
        <v>495</v>
      </c>
      <c r="BK46" s="2"/>
      <c r="BL46" s="2"/>
      <c r="BM46" s="2">
        <v>9001</v>
      </c>
      <c r="BN46" s="2">
        <v>0</v>
      </c>
      <c r="BO46" s="2" t="s">
        <v>420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420</v>
      </c>
      <c r="BZ46" s="2">
        <v>90</v>
      </c>
      <c r="CA46" s="2">
        <v>85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496</v>
      </c>
      <c r="CO46" s="2">
        <v>0</v>
      </c>
      <c r="CP46" s="2">
        <f t="shared" si="39"/>
        <v>819.25</v>
      </c>
      <c r="CQ46" s="2">
        <f t="shared" si="40"/>
        <v>0</v>
      </c>
      <c r="CR46" s="2">
        <f t="shared" si="41"/>
        <v>492.37299999999999</v>
      </c>
      <c r="CS46" s="2">
        <f t="shared" si="42"/>
        <v>48.167000000000002</v>
      </c>
      <c r="CT46" s="2">
        <f t="shared" si="43"/>
        <v>190.33699999999999</v>
      </c>
      <c r="CU46" s="2">
        <f t="shared" si="44"/>
        <v>0</v>
      </c>
      <c r="CV46" s="2">
        <f t="shared" si="45"/>
        <v>22.658999999999995</v>
      </c>
      <c r="CW46" s="2">
        <f t="shared" si="46"/>
        <v>0</v>
      </c>
      <c r="CX46" s="2">
        <f t="shared" si="47"/>
        <v>0</v>
      </c>
      <c r="CY46" s="2">
        <f t="shared" si="48"/>
        <v>231.822</v>
      </c>
      <c r="CZ46" s="2">
        <f t="shared" si="49"/>
        <v>206.06399999999996</v>
      </c>
      <c r="DA46" s="2"/>
      <c r="DB46" s="2"/>
      <c r="DC46" s="2" t="s">
        <v>420</v>
      </c>
      <c r="DD46" s="2" t="s">
        <v>466</v>
      </c>
      <c r="DE46" s="2" t="s">
        <v>497</v>
      </c>
      <c r="DF46" s="2" t="s">
        <v>497</v>
      </c>
      <c r="DG46" s="2" t="s">
        <v>497</v>
      </c>
      <c r="DH46" s="2" t="s">
        <v>420</v>
      </c>
      <c r="DI46" s="2" t="s">
        <v>497</v>
      </c>
      <c r="DJ46" s="2" t="s">
        <v>497</v>
      </c>
      <c r="DK46" s="2" t="s">
        <v>420</v>
      </c>
      <c r="DL46" s="2" t="s">
        <v>420</v>
      </c>
      <c r="DM46" s="2" t="s">
        <v>420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1009</v>
      </c>
      <c r="DV46" s="2" t="s">
        <v>476</v>
      </c>
      <c r="DW46" s="2" t="s">
        <v>476</v>
      </c>
      <c r="DX46" s="2">
        <v>1000</v>
      </c>
      <c r="DY46" s="2"/>
      <c r="DZ46" s="2"/>
      <c r="EA46" s="2"/>
      <c r="EB46" s="2"/>
      <c r="EC46" s="2"/>
      <c r="ED46" s="2"/>
      <c r="EE46" s="2">
        <v>28159360</v>
      </c>
      <c r="EF46" s="2">
        <v>2</v>
      </c>
      <c r="EG46" s="2" t="s">
        <v>446</v>
      </c>
      <c r="EH46" s="2">
        <v>0</v>
      </c>
      <c r="EI46" s="2" t="s">
        <v>420</v>
      </c>
      <c r="EJ46" s="2">
        <v>1</v>
      </c>
      <c r="EK46" s="2">
        <v>9001</v>
      </c>
      <c r="EL46" s="2" t="s">
        <v>498</v>
      </c>
      <c r="EM46" s="2" t="s">
        <v>499</v>
      </c>
      <c r="EN46" s="2"/>
      <c r="EO46" s="2" t="s">
        <v>500</v>
      </c>
      <c r="EP46" s="2"/>
      <c r="EQ46" s="2">
        <v>256</v>
      </c>
      <c r="ER46" s="2">
        <v>1073.82</v>
      </c>
      <c r="ES46" s="2">
        <v>98.52</v>
      </c>
      <c r="ET46" s="2">
        <v>703.39</v>
      </c>
      <c r="EU46" s="2">
        <v>68.81</v>
      </c>
      <c r="EV46" s="2">
        <v>271.91000000000003</v>
      </c>
      <c r="EW46" s="2">
        <v>32.369999999999997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50"/>
        <v>0</v>
      </c>
      <c r="FS46" s="2">
        <v>0</v>
      </c>
      <c r="FT46" s="2" t="s">
        <v>449</v>
      </c>
      <c r="FU46" s="2" t="s">
        <v>450</v>
      </c>
      <c r="FV46" s="2"/>
      <c r="FW46" s="2"/>
      <c r="FX46" s="2">
        <v>81</v>
      </c>
      <c r="FY46" s="2">
        <v>72.25</v>
      </c>
      <c r="FZ46" s="2"/>
      <c r="GA46" s="2" t="s">
        <v>420</v>
      </c>
      <c r="GB46" s="2"/>
      <c r="GC46" s="2"/>
      <c r="GD46" s="2">
        <v>1</v>
      </c>
      <c r="GE46" s="2"/>
      <c r="GF46" s="2">
        <v>-1654514148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51"/>
        <v>0</v>
      </c>
      <c r="GM46" s="2">
        <f t="shared" si="52"/>
        <v>1257.1300000000001</v>
      </c>
      <c r="GN46" s="2">
        <f t="shared" si="53"/>
        <v>1257.1300000000001</v>
      </c>
      <c r="GO46" s="2">
        <f t="shared" si="54"/>
        <v>0</v>
      </c>
      <c r="GP46" s="2">
        <f t="shared" si="55"/>
        <v>0</v>
      </c>
      <c r="GQ46" s="2"/>
      <c r="GR46" s="2">
        <v>0</v>
      </c>
      <c r="GS46" s="2">
        <v>3</v>
      </c>
      <c r="GT46" s="2">
        <v>0</v>
      </c>
      <c r="GU46" s="2" t="s">
        <v>420</v>
      </c>
      <c r="GV46" s="2">
        <f t="shared" si="56"/>
        <v>0</v>
      </c>
      <c r="GW46" s="2">
        <v>1</v>
      </c>
      <c r="GX46" s="2">
        <f t="shared" si="57"/>
        <v>0</v>
      </c>
      <c r="GY46" s="2"/>
      <c r="GZ46" s="2"/>
      <c r="HA46" s="2">
        <v>0</v>
      </c>
      <c r="HB46" s="2">
        <v>0</v>
      </c>
      <c r="HC46" s="2">
        <f t="shared" si="58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ROW(SmtRes!A182)</f>
        <v>182</v>
      </c>
      <c r="D47">
        <f>ROW(EtalonRes!A186)</f>
        <v>186</v>
      </c>
      <c r="E47" t="s">
        <v>492</v>
      </c>
      <c r="F47" t="s">
        <v>493</v>
      </c>
      <c r="G47" t="s">
        <v>494</v>
      </c>
      <c r="H47" t="s">
        <v>476</v>
      </c>
      <c r="I47">
        <v>1.2</v>
      </c>
      <c r="J47">
        <v>0</v>
      </c>
      <c r="O47">
        <f t="shared" si="21"/>
        <v>5792.11</v>
      </c>
      <c r="P47">
        <f t="shared" si="22"/>
        <v>0</v>
      </c>
      <c r="Q47">
        <f t="shared" si="23"/>
        <v>4177.29</v>
      </c>
      <c r="R47">
        <f t="shared" si="24"/>
        <v>408.65</v>
      </c>
      <c r="S47">
        <f t="shared" si="25"/>
        <v>1614.82</v>
      </c>
      <c r="T47">
        <f t="shared" si="26"/>
        <v>0</v>
      </c>
      <c r="U47">
        <f t="shared" si="27"/>
        <v>27.190799999999992</v>
      </c>
      <c r="V47">
        <f t="shared" si="28"/>
        <v>0</v>
      </c>
      <c r="W47">
        <f t="shared" si="29"/>
        <v>0</v>
      </c>
      <c r="X47">
        <f t="shared" si="30"/>
        <v>1639.01</v>
      </c>
      <c r="Y47">
        <f t="shared" si="31"/>
        <v>1456.9</v>
      </c>
      <c r="AA47">
        <v>28185841</v>
      </c>
      <c r="AB47">
        <f t="shared" si="32"/>
        <v>682.71</v>
      </c>
      <c r="AC47">
        <f t="shared" si="59"/>
        <v>0</v>
      </c>
      <c r="AD47">
        <f>ROUND(((((ET47*0.7))-((EU47*0.7)))+AE47),6)</f>
        <v>492.37299999999999</v>
      </c>
      <c r="AE47">
        <f>ROUND(((EU47*0.7)),6)</f>
        <v>48.167000000000002</v>
      </c>
      <c r="AF47">
        <f>ROUND(((EV47*0.7)),6)</f>
        <v>190.33699999999999</v>
      </c>
      <c r="AG47">
        <f t="shared" si="36"/>
        <v>0</v>
      </c>
      <c r="AH47">
        <f>((EW47*0.7))</f>
        <v>22.658999999999995</v>
      </c>
      <c r="AI47">
        <f>((EX47*0.7))</f>
        <v>0</v>
      </c>
      <c r="AJ47">
        <f t="shared" si="38"/>
        <v>0</v>
      </c>
      <c r="AK47">
        <v>1073.82</v>
      </c>
      <c r="AL47">
        <v>98.52</v>
      </c>
      <c r="AM47">
        <v>703.39</v>
      </c>
      <c r="AN47">
        <v>68.81</v>
      </c>
      <c r="AO47">
        <v>271.91000000000003</v>
      </c>
      <c r="AP47">
        <v>0</v>
      </c>
      <c r="AQ47">
        <v>32.369999999999997</v>
      </c>
      <c r="AR47">
        <v>0</v>
      </c>
      <c r="AS47">
        <v>0</v>
      </c>
      <c r="AT47">
        <v>81</v>
      </c>
      <c r="AU47">
        <v>72</v>
      </c>
      <c r="AV47">
        <v>1</v>
      </c>
      <c r="AW47">
        <v>1</v>
      </c>
      <c r="AZ47">
        <v>7.07</v>
      </c>
      <c r="BA47">
        <v>7.07</v>
      </c>
      <c r="BB47">
        <v>7.07</v>
      </c>
      <c r="BC47">
        <v>7.07</v>
      </c>
      <c r="BD47" t="s">
        <v>420</v>
      </c>
      <c r="BE47" t="s">
        <v>420</v>
      </c>
      <c r="BF47" t="s">
        <v>420</v>
      </c>
      <c r="BG47" t="s">
        <v>420</v>
      </c>
      <c r="BH47">
        <v>0</v>
      </c>
      <c r="BI47">
        <v>1</v>
      </c>
      <c r="BJ47" t="s">
        <v>495</v>
      </c>
      <c r="BM47">
        <v>9001</v>
      </c>
      <c r="BN47">
        <v>0</v>
      </c>
      <c r="BO47" t="s">
        <v>451</v>
      </c>
      <c r="BP47">
        <v>1</v>
      </c>
      <c r="BQ47">
        <v>2</v>
      </c>
      <c r="BR47">
        <v>0</v>
      </c>
      <c r="BS47">
        <v>7.07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420</v>
      </c>
      <c r="BZ47">
        <v>90</v>
      </c>
      <c r="CA47">
        <v>85</v>
      </c>
      <c r="CE47">
        <v>0</v>
      </c>
      <c r="CF47">
        <v>0</v>
      </c>
      <c r="CG47">
        <v>0</v>
      </c>
      <c r="CM47">
        <v>0</v>
      </c>
      <c r="CN47" t="s">
        <v>496</v>
      </c>
      <c r="CO47">
        <v>0</v>
      </c>
      <c r="CP47">
        <f t="shared" si="39"/>
        <v>5792.11</v>
      </c>
      <c r="CQ47">
        <f t="shared" si="40"/>
        <v>0</v>
      </c>
      <c r="CR47">
        <f t="shared" si="41"/>
        <v>3481.0771100000002</v>
      </c>
      <c r="CS47">
        <f t="shared" si="42"/>
        <v>340.54069000000004</v>
      </c>
      <c r="CT47">
        <f t="shared" si="43"/>
        <v>1345.6825899999999</v>
      </c>
      <c r="CU47">
        <f t="shared" si="44"/>
        <v>0</v>
      </c>
      <c r="CV47">
        <f t="shared" si="45"/>
        <v>22.658999999999995</v>
      </c>
      <c r="CW47">
        <f t="shared" si="46"/>
        <v>0</v>
      </c>
      <c r="CX47">
        <f t="shared" si="47"/>
        <v>0</v>
      </c>
      <c r="CY47">
        <f t="shared" si="48"/>
        <v>1639.0106999999998</v>
      </c>
      <c r="CZ47">
        <f t="shared" si="49"/>
        <v>1456.8984</v>
      </c>
      <c r="DC47" t="s">
        <v>420</v>
      </c>
      <c r="DD47" t="s">
        <v>466</v>
      </c>
      <c r="DE47" t="s">
        <v>497</v>
      </c>
      <c r="DF47" t="s">
        <v>497</v>
      </c>
      <c r="DG47" t="s">
        <v>497</v>
      </c>
      <c r="DH47" t="s">
        <v>420</v>
      </c>
      <c r="DI47" t="s">
        <v>497</v>
      </c>
      <c r="DJ47" t="s">
        <v>497</v>
      </c>
      <c r="DK47" t="s">
        <v>420</v>
      </c>
      <c r="DL47" t="s">
        <v>420</v>
      </c>
      <c r="DM47" t="s">
        <v>420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476</v>
      </c>
      <c r="DW47" t="s">
        <v>476</v>
      </c>
      <c r="DX47">
        <v>1000</v>
      </c>
      <c r="EE47">
        <v>28159360</v>
      </c>
      <c r="EF47">
        <v>2</v>
      </c>
      <c r="EG47" t="s">
        <v>446</v>
      </c>
      <c r="EH47">
        <v>0</v>
      </c>
      <c r="EI47" t="s">
        <v>420</v>
      </c>
      <c r="EJ47">
        <v>1</v>
      </c>
      <c r="EK47">
        <v>9001</v>
      </c>
      <c r="EL47" t="s">
        <v>498</v>
      </c>
      <c r="EM47" t="s">
        <v>499</v>
      </c>
      <c r="EO47" t="s">
        <v>500</v>
      </c>
      <c r="EQ47">
        <v>256</v>
      </c>
      <c r="ER47">
        <v>1073.82</v>
      </c>
      <c r="ES47">
        <v>98.52</v>
      </c>
      <c r="ET47">
        <v>703.39</v>
      </c>
      <c r="EU47">
        <v>68.81</v>
      </c>
      <c r="EV47">
        <v>271.91000000000003</v>
      </c>
      <c r="EW47">
        <v>32.369999999999997</v>
      </c>
      <c r="EX47">
        <v>0</v>
      </c>
      <c r="EY47">
        <v>0</v>
      </c>
      <c r="FQ47">
        <v>0</v>
      </c>
      <c r="FR47">
        <f t="shared" si="50"/>
        <v>0</v>
      </c>
      <c r="FS47">
        <v>0</v>
      </c>
      <c r="FT47" t="s">
        <v>449</v>
      </c>
      <c r="FU47" t="s">
        <v>450</v>
      </c>
      <c r="FX47">
        <v>81</v>
      </c>
      <c r="FY47">
        <v>72.25</v>
      </c>
      <c r="GA47" t="s">
        <v>420</v>
      </c>
      <c r="GD47">
        <v>1</v>
      </c>
      <c r="GF47">
        <v>-1654514148</v>
      </c>
      <c r="GG47">
        <v>1</v>
      </c>
      <c r="GH47">
        <v>1</v>
      </c>
      <c r="GI47">
        <v>4</v>
      </c>
      <c r="GJ47">
        <v>0</v>
      </c>
      <c r="GK47">
        <v>0</v>
      </c>
      <c r="GL47">
        <f t="shared" si="51"/>
        <v>0</v>
      </c>
      <c r="GM47">
        <f t="shared" si="52"/>
        <v>8888.02</v>
      </c>
      <c r="GN47">
        <f t="shared" si="53"/>
        <v>8888.02</v>
      </c>
      <c r="GO47">
        <f t="shared" si="54"/>
        <v>0</v>
      </c>
      <c r="GP47">
        <f t="shared" si="55"/>
        <v>0</v>
      </c>
      <c r="GR47">
        <v>0</v>
      </c>
      <c r="GS47">
        <v>3</v>
      </c>
      <c r="GT47">
        <v>0</v>
      </c>
      <c r="GU47" t="s">
        <v>420</v>
      </c>
      <c r="GV47">
        <f t="shared" si="56"/>
        <v>0</v>
      </c>
      <c r="GW47">
        <v>1</v>
      </c>
      <c r="GX47">
        <f t="shared" si="57"/>
        <v>0</v>
      </c>
      <c r="HA47">
        <v>0</v>
      </c>
      <c r="HB47">
        <v>0</v>
      </c>
      <c r="HC47">
        <f t="shared" si="58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ROW(SmtRes!A194)</f>
        <v>194</v>
      </c>
      <c r="D48" s="2">
        <f>ROW(EtalonRes!A199)</f>
        <v>199</v>
      </c>
      <c r="E48" s="2" t="s">
        <v>501</v>
      </c>
      <c r="F48" s="2" t="s">
        <v>502</v>
      </c>
      <c r="G48" s="2" t="s">
        <v>503</v>
      </c>
      <c r="H48" s="2" t="s">
        <v>504</v>
      </c>
      <c r="I48" s="2">
        <f>ROUND(500/100,9)</f>
        <v>5</v>
      </c>
      <c r="J48" s="2">
        <v>0</v>
      </c>
      <c r="K48" s="2"/>
      <c r="L48" s="2"/>
      <c r="M48" s="2"/>
      <c r="N48" s="2"/>
      <c r="O48" s="2">
        <f t="shared" si="21"/>
        <v>8304.31</v>
      </c>
      <c r="P48" s="2">
        <f t="shared" si="22"/>
        <v>0</v>
      </c>
      <c r="Q48" s="2">
        <f t="shared" si="23"/>
        <v>6152.51</v>
      </c>
      <c r="R48" s="2">
        <f t="shared" si="24"/>
        <v>355.17</v>
      </c>
      <c r="S48" s="2">
        <f t="shared" si="25"/>
        <v>2151.8000000000002</v>
      </c>
      <c r="T48" s="2">
        <f t="shared" si="26"/>
        <v>0</v>
      </c>
      <c r="U48" s="2">
        <f t="shared" si="27"/>
        <v>250.5</v>
      </c>
      <c r="V48" s="2">
        <f t="shared" si="28"/>
        <v>0</v>
      </c>
      <c r="W48" s="2">
        <f t="shared" si="29"/>
        <v>0</v>
      </c>
      <c r="X48" s="2">
        <f t="shared" si="30"/>
        <v>2005.58</v>
      </c>
      <c r="Y48" s="2">
        <f t="shared" si="31"/>
        <v>1504.18</v>
      </c>
      <c r="Z48" s="2"/>
      <c r="AA48" s="2">
        <v>28185840</v>
      </c>
      <c r="AB48" s="2">
        <f t="shared" si="32"/>
        <v>1660.86</v>
      </c>
      <c r="AC48" s="2">
        <f t="shared" si="59"/>
        <v>0</v>
      </c>
      <c r="AD48" s="2">
        <f>ROUND(((((ET48*0.3))-((EU48*0.3)))+AE48),6)</f>
        <v>1230.501</v>
      </c>
      <c r="AE48" s="2">
        <f>ROUND(((EU48*0.3)),6)</f>
        <v>71.034000000000006</v>
      </c>
      <c r="AF48" s="2">
        <f>ROUND(((EV48*0.3)),6)</f>
        <v>430.35899999999998</v>
      </c>
      <c r="AG48" s="2">
        <f t="shared" si="36"/>
        <v>0</v>
      </c>
      <c r="AH48" s="2">
        <f>((EW48*0.3))</f>
        <v>50.1</v>
      </c>
      <c r="AI48" s="2">
        <f>((EX48*0.3))</f>
        <v>0</v>
      </c>
      <c r="AJ48" s="2">
        <f t="shared" si="38"/>
        <v>0</v>
      </c>
      <c r="AK48" s="2">
        <v>5783.46</v>
      </c>
      <c r="AL48" s="2">
        <v>247.26</v>
      </c>
      <c r="AM48" s="2">
        <v>4101.67</v>
      </c>
      <c r="AN48" s="2">
        <v>236.78</v>
      </c>
      <c r="AO48" s="2">
        <v>1434.53</v>
      </c>
      <c r="AP48" s="2">
        <v>0</v>
      </c>
      <c r="AQ48" s="2">
        <v>167</v>
      </c>
      <c r="AR48" s="2">
        <v>0</v>
      </c>
      <c r="AS48" s="2">
        <v>0</v>
      </c>
      <c r="AT48" s="2">
        <v>80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420</v>
      </c>
      <c r="BE48" s="2" t="s">
        <v>420</v>
      </c>
      <c r="BF48" s="2" t="s">
        <v>420</v>
      </c>
      <c r="BG48" s="2" t="s">
        <v>420</v>
      </c>
      <c r="BH48" s="2">
        <v>0</v>
      </c>
      <c r="BI48" s="2">
        <v>2</v>
      </c>
      <c r="BJ48" s="2" t="s">
        <v>505</v>
      </c>
      <c r="BK48" s="2"/>
      <c r="BL48" s="2"/>
      <c r="BM48" s="2">
        <v>112001</v>
      </c>
      <c r="BN48" s="2">
        <v>0</v>
      </c>
      <c r="BO48" s="2" t="s">
        <v>420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420</v>
      </c>
      <c r="BZ48" s="2">
        <v>80</v>
      </c>
      <c r="CA48" s="2">
        <v>60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506</v>
      </c>
      <c r="CO48" s="2">
        <v>0</v>
      </c>
      <c r="CP48" s="2">
        <f t="shared" si="39"/>
        <v>8304.3100000000013</v>
      </c>
      <c r="CQ48" s="2">
        <f t="shared" si="40"/>
        <v>0</v>
      </c>
      <c r="CR48" s="2">
        <f t="shared" si="41"/>
        <v>1230.501</v>
      </c>
      <c r="CS48" s="2">
        <f t="shared" si="42"/>
        <v>71.034000000000006</v>
      </c>
      <c r="CT48" s="2">
        <f t="shared" si="43"/>
        <v>430.35899999999998</v>
      </c>
      <c r="CU48" s="2">
        <f t="shared" si="44"/>
        <v>0</v>
      </c>
      <c r="CV48" s="2">
        <f t="shared" si="45"/>
        <v>50.1</v>
      </c>
      <c r="CW48" s="2">
        <f t="shared" si="46"/>
        <v>0</v>
      </c>
      <c r="CX48" s="2">
        <f t="shared" si="47"/>
        <v>0</v>
      </c>
      <c r="CY48" s="2">
        <f t="shared" si="48"/>
        <v>2005.5760000000002</v>
      </c>
      <c r="CZ48" s="2">
        <f t="shared" si="49"/>
        <v>1504.182</v>
      </c>
      <c r="DA48" s="2"/>
      <c r="DB48" s="2"/>
      <c r="DC48" s="2" t="s">
        <v>420</v>
      </c>
      <c r="DD48" s="2" t="s">
        <v>466</v>
      </c>
      <c r="DE48" s="2" t="s">
        <v>507</v>
      </c>
      <c r="DF48" s="2" t="s">
        <v>507</v>
      </c>
      <c r="DG48" s="2" t="s">
        <v>507</v>
      </c>
      <c r="DH48" s="2" t="s">
        <v>420</v>
      </c>
      <c r="DI48" s="2" t="s">
        <v>507</v>
      </c>
      <c r="DJ48" s="2" t="s">
        <v>507</v>
      </c>
      <c r="DK48" s="2" t="s">
        <v>420</v>
      </c>
      <c r="DL48" s="2" t="s">
        <v>420</v>
      </c>
      <c r="DM48" s="2" t="s">
        <v>420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1003</v>
      </c>
      <c r="DV48" s="2" t="s">
        <v>504</v>
      </c>
      <c r="DW48" s="2" t="s">
        <v>504</v>
      </c>
      <c r="DX48" s="2">
        <v>100</v>
      </c>
      <c r="DY48" s="2"/>
      <c r="DZ48" s="2"/>
      <c r="EA48" s="2"/>
      <c r="EB48" s="2"/>
      <c r="EC48" s="2"/>
      <c r="ED48" s="2"/>
      <c r="EE48" s="2">
        <v>28159253</v>
      </c>
      <c r="EF48" s="2">
        <v>3</v>
      </c>
      <c r="EG48" s="2" t="s">
        <v>480</v>
      </c>
      <c r="EH48" s="2">
        <v>0</v>
      </c>
      <c r="EI48" s="2" t="s">
        <v>420</v>
      </c>
      <c r="EJ48" s="2">
        <v>2</v>
      </c>
      <c r="EK48" s="2">
        <v>112001</v>
      </c>
      <c r="EL48" s="2" t="s">
        <v>508</v>
      </c>
      <c r="EM48" s="2" t="s">
        <v>509</v>
      </c>
      <c r="EN48" s="2"/>
      <c r="EO48" s="2" t="s">
        <v>510</v>
      </c>
      <c r="EP48" s="2"/>
      <c r="EQ48" s="2">
        <v>256</v>
      </c>
      <c r="ER48" s="2">
        <v>5783.46</v>
      </c>
      <c r="ES48" s="2">
        <v>247.26</v>
      </c>
      <c r="ET48" s="2">
        <v>4101.67</v>
      </c>
      <c r="EU48" s="2">
        <v>236.78</v>
      </c>
      <c r="EV48" s="2">
        <v>1434.53</v>
      </c>
      <c r="EW48" s="2">
        <v>167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50"/>
        <v>0</v>
      </c>
      <c r="FS48" s="2">
        <v>0</v>
      </c>
      <c r="FT48" s="2"/>
      <c r="FU48" s="2"/>
      <c r="FV48" s="2"/>
      <c r="FW48" s="2"/>
      <c r="FX48" s="2">
        <v>80</v>
      </c>
      <c r="FY48" s="2">
        <v>60</v>
      </c>
      <c r="FZ48" s="2"/>
      <c r="GA48" s="2" t="s">
        <v>420</v>
      </c>
      <c r="GB48" s="2"/>
      <c r="GC48" s="2"/>
      <c r="GD48" s="2">
        <v>1</v>
      </c>
      <c r="GE48" s="2"/>
      <c r="GF48" s="2">
        <v>1177298279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51"/>
        <v>0</v>
      </c>
      <c r="GM48" s="2">
        <f t="shared" si="52"/>
        <v>11814.07</v>
      </c>
      <c r="GN48" s="2">
        <f t="shared" si="53"/>
        <v>0</v>
      </c>
      <c r="GO48" s="2">
        <f t="shared" si="54"/>
        <v>11814.07</v>
      </c>
      <c r="GP48" s="2">
        <f t="shared" si="55"/>
        <v>0</v>
      </c>
      <c r="GQ48" s="2"/>
      <c r="GR48" s="2">
        <v>0</v>
      </c>
      <c r="GS48" s="2">
        <v>3</v>
      </c>
      <c r="GT48" s="2">
        <v>0</v>
      </c>
      <c r="GU48" s="2" t="s">
        <v>420</v>
      </c>
      <c r="GV48" s="2">
        <f t="shared" si="56"/>
        <v>0</v>
      </c>
      <c r="GW48" s="2">
        <v>1</v>
      </c>
      <c r="GX48" s="2">
        <f t="shared" si="57"/>
        <v>0</v>
      </c>
      <c r="GY48" s="2"/>
      <c r="GZ48" s="2"/>
      <c r="HA48" s="2">
        <v>0</v>
      </c>
      <c r="HB48" s="2">
        <v>0</v>
      </c>
      <c r="HC48" s="2">
        <f t="shared" si="58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45" x14ac:dyDescent="0.2">
      <c r="A49">
        <v>17</v>
      </c>
      <c r="B49">
        <v>1</v>
      </c>
      <c r="C49">
        <f>ROW(SmtRes!A206)</f>
        <v>206</v>
      </c>
      <c r="D49">
        <f>ROW(EtalonRes!A212)</f>
        <v>212</v>
      </c>
      <c r="E49" t="s">
        <v>501</v>
      </c>
      <c r="F49" t="s">
        <v>502</v>
      </c>
      <c r="G49" t="s">
        <v>503</v>
      </c>
      <c r="H49" t="s">
        <v>504</v>
      </c>
      <c r="I49">
        <f>ROUND(500/100,9)</f>
        <v>5</v>
      </c>
      <c r="J49">
        <v>0</v>
      </c>
      <c r="O49">
        <f t="shared" si="21"/>
        <v>58711.4</v>
      </c>
      <c r="P49">
        <f t="shared" si="22"/>
        <v>0</v>
      </c>
      <c r="Q49">
        <f t="shared" si="23"/>
        <v>43498.21</v>
      </c>
      <c r="R49">
        <f t="shared" si="24"/>
        <v>2511.0500000000002</v>
      </c>
      <c r="S49">
        <f t="shared" si="25"/>
        <v>15213.19</v>
      </c>
      <c r="T49">
        <f t="shared" si="26"/>
        <v>0</v>
      </c>
      <c r="U49">
        <f t="shared" si="27"/>
        <v>250.5</v>
      </c>
      <c r="V49">
        <f t="shared" si="28"/>
        <v>0</v>
      </c>
      <c r="W49">
        <f t="shared" si="29"/>
        <v>0</v>
      </c>
      <c r="X49">
        <f t="shared" si="30"/>
        <v>14179.39</v>
      </c>
      <c r="Y49">
        <f t="shared" si="31"/>
        <v>10634.54</v>
      </c>
      <c r="AA49">
        <v>28185841</v>
      </c>
      <c r="AB49">
        <f t="shared" si="32"/>
        <v>1660.86</v>
      </c>
      <c r="AC49">
        <f t="shared" si="59"/>
        <v>0</v>
      </c>
      <c r="AD49">
        <f>ROUND(((((ET49*0.3))-((EU49*0.3)))+AE49),6)</f>
        <v>1230.501</v>
      </c>
      <c r="AE49">
        <f>ROUND(((EU49*0.3)),6)</f>
        <v>71.034000000000006</v>
      </c>
      <c r="AF49">
        <f>ROUND(((EV49*0.3)),6)</f>
        <v>430.35899999999998</v>
      </c>
      <c r="AG49">
        <f t="shared" si="36"/>
        <v>0</v>
      </c>
      <c r="AH49">
        <f>((EW49*0.3))</f>
        <v>50.1</v>
      </c>
      <c r="AI49">
        <f>((EX49*0.3))</f>
        <v>0</v>
      </c>
      <c r="AJ49">
        <f t="shared" si="38"/>
        <v>0</v>
      </c>
      <c r="AK49">
        <v>5783.46</v>
      </c>
      <c r="AL49">
        <v>247.26</v>
      </c>
      <c r="AM49">
        <v>4101.67</v>
      </c>
      <c r="AN49">
        <v>236.78</v>
      </c>
      <c r="AO49">
        <v>1434.53</v>
      </c>
      <c r="AP49">
        <v>0</v>
      </c>
      <c r="AQ49">
        <v>167</v>
      </c>
      <c r="AR49">
        <v>0</v>
      </c>
      <c r="AS49">
        <v>0</v>
      </c>
      <c r="AT49">
        <v>80</v>
      </c>
      <c r="AU49">
        <v>60</v>
      </c>
      <c r="AV49">
        <v>1</v>
      </c>
      <c r="AW49">
        <v>1</v>
      </c>
      <c r="AZ49">
        <v>7.07</v>
      </c>
      <c r="BA49">
        <v>7.07</v>
      </c>
      <c r="BB49">
        <v>7.07</v>
      </c>
      <c r="BC49">
        <v>7.07</v>
      </c>
      <c r="BD49" t="s">
        <v>420</v>
      </c>
      <c r="BE49" t="s">
        <v>420</v>
      </c>
      <c r="BF49" t="s">
        <v>420</v>
      </c>
      <c r="BG49" t="s">
        <v>420</v>
      </c>
      <c r="BH49">
        <v>0</v>
      </c>
      <c r="BI49">
        <v>2</v>
      </c>
      <c r="BJ49" t="s">
        <v>505</v>
      </c>
      <c r="BM49">
        <v>112001</v>
      </c>
      <c r="BN49">
        <v>0</v>
      </c>
      <c r="BO49" t="s">
        <v>451</v>
      </c>
      <c r="BP49">
        <v>1</v>
      </c>
      <c r="BQ49">
        <v>3</v>
      </c>
      <c r="BR49">
        <v>0</v>
      </c>
      <c r="BS49">
        <v>7.07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420</v>
      </c>
      <c r="BZ49">
        <v>80</v>
      </c>
      <c r="CA49">
        <v>60</v>
      </c>
      <c r="CE49">
        <v>0</v>
      </c>
      <c r="CF49">
        <v>0</v>
      </c>
      <c r="CG49">
        <v>0</v>
      </c>
      <c r="CM49">
        <v>0</v>
      </c>
      <c r="CN49" t="s">
        <v>506</v>
      </c>
      <c r="CO49">
        <v>0</v>
      </c>
      <c r="CP49">
        <f t="shared" si="39"/>
        <v>58711.4</v>
      </c>
      <c r="CQ49">
        <f t="shared" si="40"/>
        <v>0</v>
      </c>
      <c r="CR49">
        <f t="shared" si="41"/>
        <v>8699.6420699999999</v>
      </c>
      <c r="CS49">
        <f t="shared" si="42"/>
        <v>502.21038000000004</v>
      </c>
      <c r="CT49">
        <f t="shared" si="43"/>
        <v>3042.6381299999998</v>
      </c>
      <c r="CU49">
        <f t="shared" si="44"/>
        <v>0</v>
      </c>
      <c r="CV49">
        <f t="shared" si="45"/>
        <v>50.1</v>
      </c>
      <c r="CW49">
        <f t="shared" si="46"/>
        <v>0</v>
      </c>
      <c r="CX49">
        <f t="shared" si="47"/>
        <v>0</v>
      </c>
      <c r="CY49">
        <f t="shared" si="48"/>
        <v>14179.392000000002</v>
      </c>
      <c r="CZ49">
        <f t="shared" si="49"/>
        <v>10634.544000000002</v>
      </c>
      <c r="DC49" t="s">
        <v>420</v>
      </c>
      <c r="DD49" t="s">
        <v>466</v>
      </c>
      <c r="DE49" t="s">
        <v>507</v>
      </c>
      <c r="DF49" t="s">
        <v>507</v>
      </c>
      <c r="DG49" t="s">
        <v>507</v>
      </c>
      <c r="DH49" t="s">
        <v>420</v>
      </c>
      <c r="DI49" t="s">
        <v>507</v>
      </c>
      <c r="DJ49" t="s">
        <v>507</v>
      </c>
      <c r="DK49" t="s">
        <v>420</v>
      </c>
      <c r="DL49" t="s">
        <v>420</v>
      </c>
      <c r="DM49" t="s">
        <v>420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504</v>
      </c>
      <c r="DW49" t="s">
        <v>504</v>
      </c>
      <c r="DX49">
        <v>100</v>
      </c>
      <c r="EE49">
        <v>28159253</v>
      </c>
      <c r="EF49">
        <v>3</v>
      </c>
      <c r="EG49" t="s">
        <v>480</v>
      </c>
      <c r="EH49">
        <v>0</v>
      </c>
      <c r="EI49" t="s">
        <v>420</v>
      </c>
      <c r="EJ49">
        <v>2</v>
      </c>
      <c r="EK49">
        <v>112001</v>
      </c>
      <c r="EL49" t="s">
        <v>508</v>
      </c>
      <c r="EM49" t="s">
        <v>509</v>
      </c>
      <c r="EO49" t="s">
        <v>510</v>
      </c>
      <c r="EQ49">
        <v>256</v>
      </c>
      <c r="ER49">
        <v>5783.46</v>
      </c>
      <c r="ES49">
        <v>247.26</v>
      </c>
      <c r="ET49">
        <v>4101.67</v>
      </c>
      <c r="EU49">
        <v>236.78</v>
      </c>
      <c r="EV49">
        <v>1434.53</v>
      </c>
      <c r="EW49">
        <v>167</v>
      </c>
      <c r="EX49">
        <v>0</v>
      </c>
      <c r="EY49">
        <v>0</v>
      </c>
      <c r="FQ49">
        <v>0</v>
      </c>
      <c r="FR49">
        <f t="shared" si="50"/>
        <v>0</v>
      </c>
      <c r="FS49">
        <v>0</v>
      </c>
      <c r="FX49">
        <v>80</v>
      </c>
      <c r="FY49">
        <v>60</v>
      </c>
      <c r="GA49" t="s">
        <v>420</v>
      </c>
      <c r="GD49">
        <v>1</v>
      </c>
      <c r="GF49">
        <v>1177298279</v>
      </c>
      <c r="GG49">
        <v>1</v>
      </c>
      <c r="GH49">
        <v>1</v>
      </c>
      <c r="GI49">
        <v>4</v>
      </c>
      <c r="GJ49">
        <v>0</v>
      </c>
      <c r="GK49">
        <v>0</v>
      </c>
      <c r="GL49">
        <f t="shared" si="51"/>
        <v>0</v>
      </c>
      <c r="GM49">
        <f t="shared" si="52"/>
        <v>83525.33</v>
      </c>
      <c r="GN49">
        <f t="shared" si="53"/>
        <v>0</v>
      </c>
      <c r="GO49">
        <f t="shared" si="54"/>
        <v>83525.33</v>
      </c>
      <c r="GP49">
        <f t="shared" si="55"/>
        <v>0</v>
      </c>
      <c r="GR49">
        <v>0</v>
      </c>
      <c r="GS49">
        <v>0</v>
      </c>
      <c r="GT49">
        <v>0</v>
      </c>
      <c r="GU49" t="s">
        <v>420</v>
      </c>
      <c r="GV49">
        <f t="shared" si="56"/>
        <v>0</v>
      </c>
      <c r="GW49">
        <v>1</v>
      </c>
      <c r="GX49">
        <f t="shared" si="57"/>
        <v>0</v>
      </c>
      <c r="HA49">
        <v>0</v>
      </c>
      <c r="HB49">
        <v>0</v>
      </c>
      <c r="HC49">
        <f t="shared" si="58"/>
        <v>0</v>
      </c>
      <c r="IK49">
        <v>0</v>
      </c>
    </row>
    <row r="51" spans="1:245" x14ac:dyDescent="0.2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Демонтаж обмуровки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65">ROUND(AB51,2)</f>
        <v>49289.14</v>
      </c>
      <c r="P51" s="3">
        <f t="shared" si="65"/>
        <v>0</v>
      </c>
      <c r="Q51" s="3">
        <f t="shared" si="65"/>
        <v>35225.51</v>
      </c>
      <c r="R51" s="3">
        <f t="shared" si="65"/>
        <v>1831.3</v>
      </c>
      <c r="S51" s="3">
        <f t="shared" si="65"/>
        <v>14063.63</v>
      </c>
      <c r="T51" s="3">
        <f t="shared" si="65"/>
        <v>0</v>
      </c>
      <c r="U51" s="3">
        <f>AH51</f>
        <v>1714.2704400000002</v>
      </c>
      <c r="V51" s="3">
        <f>AI51</f>
        <v>0</v>
      </c>
      <c r="W51" s="3">
        <f>ROUND(AJ51,2)</f>
        <v>0</v>
      </c>
      <c r="X51" s="3">
        <f>ROUND(AK51,2)</f>
        <v>13522.84</v>
      </c>
      <c r="Y51" s="3">
        <f>ROUND(AL51,2)</f>
        <v>9785.7000000000007</v>
      </c>
      <c r="Z51" s="3"/>
      <c r="AA51" s="3"/>
      <c r="AB51" s="3">
        <f>ROUND(SUMIF(AA30:AA49,"=28185840",O30:O49),2)</f>
        <v>49289.14</v>
      </c>
      <c r="AC51" s="3">
        <f>ROUND(SUMIF(AA30:AA49,"=28185840",P30:P49),2)</f>
        <v>0</v>
      </c>
      <c r="AD51" s="3">
        <f>ROUND(SUMIF(AA30:AA49,"=28185840",Q30:Q49),2)</f>
        <v>35225.51</v>
      </c>
      <c r="AE51" s="3">
        <f>ROUND(SUMIF(AA30:AA49,"=28185840",R30:R49),2)</f>
        <v>1831.3</v>
      </c>
      <c r="AF51" s="3">
        <f>ROUND(SUMIF(AA30:AA49,"=28185840",S30:S49),2)</f>
        <v>14063.63</v>
      </c>
      <c r="AG51" s="3">
        <f>ROUND(SUMIF(AA30:AA49,"=28185840",T30:T49),2)</f>
        <v>0</v>
      </c>
      <c r="AH51" s="3">
        <f>SUMIF(AA30:AA49,"=28185840",U30:U49)</f>
        <v>1714.2704400000002</v>
      </c>
      <c r="AI51" s="3">
        <f>SUMIF(AA30:AA49,"=28185840",V30:V49)</f>
        <v>0</v>
      </c>
      <c r="AJ51" s="3">
        <f>ROUND(SUMIF(AA30:AA49,"=28185840",W30:W49),2)</f>
        <v>0</v>
      </c>
      <c r="AK51" s="3">
        <f>ROUND(SUMIF(AA30:AA49,"=28185840",X30:X49),2)</f>
        <v>13522.84</v>
      </c>
      <c r="AL51" s="3">
        <f>ROUND(SUMIF(AA30:AA49,"=28185840",Y30:Y49),2)</f>
        <v>9785.7000000000007</v>
      </c>
      <c r="AM51" s="3"/>
      <c r="AN51" s="3"/>
      <c r="AO51" s="3">
        <f t="shared" ref="AO51:BC51" si="66">ROUND(BX51,2)</f>
        <v>0</v>
      </c>
      <c r="AP51" s="3">
        <f t="shared" si="66"/>
        <v>0</v>
      </c>
      <c r="AQ51" s="3">
        <f t="shared" si="66"/>
        <v>0</v>
      </c>
      <c r="AR51" s="3">
        <f t="shared" si="66"/>
        <v>72597.679999999993</v>
      </c>
      <c r="AS51" s="3">
        <f t="shared" si="66"/>
        <v>32431.26</v>
      </c>
      <c r="AT51" s="3">
        <f t="shared" si="66"/>
        <v>40166.42</v>
      </c>
      <c r="AU51" s="3">
        <f t="shared" si="66"/>
        <v>0</v>
      </c>
      <c r="AV51" s="3">
        <f t="shared" si="66"/>
        <v>0</v>
      </c>
      <c r="AW51" s="3">
        <f t="shared" si="66"/>
        <v>0</v>
      </c>
      <c r="AX51" s="3">
        <f t="shared" si="66"/>
        <v>0</v>
      </c>
      <c r="AY51" s="3">
        <f t="shared" si="66"/>
        <v>0</v>
      </c>
      <c r="AZ51" s="3">
        <f t="shared" si="66"/>
        <v>0</v>
      </c>
      <c r="BA51" s="3">
        <f t="shared" si="66"/>
        <v>0</v>
      </c>
      <c r="BB51" s="3">
        <f t="shared" si="66"/>
        <v>0</v>
      </c>
      <c r="BC51" s="3">
        <f t="shared" si="66"/>
        <v>0</v>
      </c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ROUND(SUMIF(AA30:AA49,"=28185840",FQ30:FQ49),2)</f>
        <v>0</v>
      </c>
      <c r="BY51" s="3">
        <f>ROUND(SUMIF(AA30:AA49,"=28185840",FR30:FR49),2)</f>
        <v>0</v>
      </c>
      <c r="BZ51" s="3">
        <f>ROUND(SUMIF(AA30:AA49,"=28185840",GL30:GL49),2)</f>
        <v>0</v>
      </c>
      <c r="CA51" s="3">
        <f>ROUND(SUMIF(AA30:AA49,"=28185840",GM30:GM49),2)</f>
        <v>72597.679999999993</v>
      </c>
      <c r="CB51" s="3">
        <f>ROUND(SUMIF(AA30:AA49,"=28185840",GN30:GN49),2)</f>
        <v>32431.26</v>
      </c>
      <c r="CC51" s="3">
        <f>ROUND(SUMIF(AA30:AA49,"=28185840",GO30:GO49),2)</f>
        <v>40166.42</v>
      </c>
      <c r="CD51" s="3">
        <f>ROUND(SUMIF(AA30:AA49,"=28185840",GP30:GP49),2)</f>
        <v>0</v>
      </c>
      <c r="CE51" s="3">
        <f>AC51-BX51</f>
        <v>0</v>
      </c>
      <c r="CF51" s="3">
        <f>AC51-BY51</f>
        <v>0</v>
      </c>
      <c r="CG51" s="3">
        <f>BX51-BZ51</f>
        <v>0</v>
      </c>
      <c r="CH51" s="3">
        <f>AC51-BX51-BY51+BZ51</f>
        <v>0</v>
      </c>
      <c r="CI51" s="3">
        <f>BY51-BZ51</f>
        <v>0</v>
      </c>
      <c r="CJ51" s="3">
        <f>ROUND(SUMIF(AA30:AA49,"=28185840",GX30:GX49),2)</f>
        <v>0</v>
      </c>
      <c r="CK51" s="3">
        <f>ROUND(SUMIF(AA30:AA49,"=28185840",GY30:GY49),2)</f>
        <v>0</v>
      </c>
      <c r="CL51" s="3">
        <f>ROUND(SUMIF(AA30:AA49,"=28185840",GZ30:GZ49),2)</f>
        <v>0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>
        <f t="shared" ref="DG51:DL51" si="67">ROUND(DT51,2)</f>
        <v>348474.01</v>
      </c>
      <c r="DH51" s="4">
        <f t="shared" si="67"/>
        <v>0</v>
      </c>
      <c r="DI51" s="4">
        <f t="shared" si="67"/>
        <v>249044.18</v>
      </c>
      <c r="DJ51" s="4">
        <f t="shared" si="67"/>
        <v>12947.26</v>
      </c>
      <c r="DK51" s="4">
        <f t="shared" si="67"/>
        <v>99429.83</v>
      </c>
      <c r="DL51" s="4">
        <f t="shared" si="67"/>
        <v>0</v>
      </c>
      <c r="DM51" s="4">
        <f>DZ51</f>
        <v>1714.2704400000002</v>
      </c>
      <c r="DN51" s="4">
        <f>EA51</f>
        <v>0</v>
      </c>
      <c r="DO51" s="4">
        <f>ROUND(EB51,2)</f>
        <v>0</v>
      </c>
      <c r="DP51" s="4">
        <f>ROUND(EC51,2)</f>
        <v>95606.47</v>
      </c>
      <c r="DQ51" s="4">
        <f>ROUND(ED51,2)</f>
        <v>69184.95</v>
      </c>
      <c r="DR51" s="4"/>
      <c r="DS51" s="4"/>
      <c r="DT51" s="4">
        <f>ROUND(SUMIF(AA30:AA49,"=28185841",O30:O49),2)</f>
        <v>348474.01</v>
      </c>
      <c r="DU51" s="4">
        <f>ROUND(SUMIF(AA30:AA49,"=28185841",P30:P49),2)</f>
        <v>0</v>
      </c>
      <c r="DV51" s="4">
        <f>ROUND(SUMIF(AA30:AA49,"=28185841",Q30:Q49),2)</f>
        <v>249044.18</v>
      </c>
      <c r="DW51" s="4">
        <f>ROUND(SUMIF(AA30:AA49,"=28185841",R30:R49),2)</f>
        <v>12947.26</v>
      </c>
      <c r="DX51" s="4">
        <f>ROUND(SUMIF(AA30:AA49,"=28185841",S30:S49),2)</f>
        <v>99429.83</v>
      </c>
      <c r="DY51" s="4">
        <f>ROUND(SUMIF(AA30:AA49,"=28185841",T30:T49),2)</f>
        <v>0</v>
      </c>
      <c r="DZ51" s="4">
        <f>SUMIF(AA30:AA49,"=28185841",U30:U49)</f>
        <v>1714.2704400000002</v>
      </c>
      <c r="EA51" s="4">
        <f>SUMIF(AA30:AA49,"=28185841",V30:V49)</f>
        <v>0</v>
      </c>
      <c r="EB51" s="4">
        <f>ROUND(SUMIF(AA30:AA49,"=28185841",W30:W49),2)</f>
        <v>0</v>
      </c>
      <c r="EC51" s="4">
        <f>ROUND(SUMIF(AA30:AA49,"=28185841",X30:X49),2)</f>
        <v>95606.47</v>
      </c>
      <c r="ED51" s="4">
        <f>ROUND(SUMIF(AA30:AA49,"=28185841",Y30:Y49),2)</f>
        <v>69184.95</v>
      </c>
      <c r="EE51" s="4"/>
      <c r="EF51" s="4"/>
      <c r="EG51" s="4">
        <f t="shared" ref="EG51:EU51" si="68">ROUND(FP51,2)</f>
        <v>0</v>
      </c>
      <c r="EH51" s="4">
        <f t="shared" si="68"/>
        <v>0</v>
      </c>
      <c r="EI51" s="4">
        <f t="shared" si="68"/>
        <v>0</v>
      </c>
      <c r="EJ51" s="4">
        <f t="shared" si="68"/>
        <v>513265.43</v>
      </c>
      <c r="EK51" s="4">
        <f t="shared" si="68"/>
        <v>229289.19</v>
      </c>
      <c r="EL51" s="4">
        <f t="shared" si="68"/>
        <v>283976.24</v>
      </c>
      <c r="EM51" s="4">
        <f t="shared" si="68"/>
        <v>0</v>
      </c>
      <c r="EN51" s="4">
        <f t="shared" si="68"/>
        <v>0</v>
      </c>
      <c r="EO51" s="4">
        <f t="shared" si="68"/>
        <v>0</v>
      </c>
      <c r="EP51" s="4">
        <f t="shared" si="68"/>
        <v>0</v>
      </c>
      <c r="EQ51" s="4">
        <f t="shared" si="68"/>
        <v>0</v>
      </c>
      <c r="ER51" s="4">
        <f t="shared" si="68"/>
        <v>0</v>
      </c>
      <c r="ES51" s="4">
        <f t="shared" si="68"/>
        <v>0</v>
      </c>
      <c r="ET51" s="4">
        <f t="shared" si="68"/>
        <v>0</v>
      </c>
      <c r="EU51" s="4">
        <f t="shared" si="68"/>
        <v>0</v>
      </c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>
        <f>ROUND(SUMIF(AA30:AA49,"=28185841",FQ30:FQ49),2)</f>
        <v>0</v>
      </c>
      <c r="FQ51" s="4">
        <f>ROUND(SUMIF(AA30:AA49,"=28185841",FR30:FR49),2)</f>
        <v>0</v>
      </c>
      <c r="FR51" s="4">
        <f>ROUND(SUMIF(AA30:AA49,"=28185841",GL30:GL49),2)</f>
        <v>0</v>
      </c>
      <c r="FS51" s="4">
        <f>ROUND(SUMIF(AA30:AA49,"=28185841",GM30:GM49),2)</f>
        <v>513265.43</v>
      </c>
      <c r="FT51" s="4">
        <f>ROUND(SUMIF(AA30:AA49,"=28185841",GN30:GN49),2)</f>
        <v>229289.19</v>
      </c>
      <c r="FU51" s="4">
        <f>ROUND(SUMIF(AA30:AA49,"=28185841",GO30:GO49),2)</f>
        <v>283976.24</v>
      </c>
      <c r="FV51" s="4">
        <f>ROUND(SUMIF(AA30:AA49,"=28185841",GP30:GP49),2)</f>
        <v>0</v>
      </c>
      <c r="FW51" s="4">
        <f>DU51-FP51</f>
        <v>0</v>
      </c>
      <c r="FX51" s="4">
        <f>DU51-FQ51</f>
        <v>0</v>
      </c>
      <c r="FY51" s="4">
        <f>FP51-FR51</f>
        <v>0</v>
      </c>
      <c r="FZ51" s="4">
        <f>DU51-FP51-FQ51+FR51</f>
        <v>0</v>
      </c>
      <c r="GA51" s="4">
        <f>FQ51-FR51</f>
        <v>0</v>
      </c>
      <c r="GB51" s="4">
        <f>ROUND(SUMIF(AA30:AA49,"=28185841",GX30:GX49),2)</f>
        <v>0</v>
      </c>
      <c r="GC51" s="4">
        <f>ROUND(SUMIF(AA30:AA49,"=28185841",GY30:GY49),2)</f>
        <v>0</v>
      </c>
      <c r="GD51" s="4">
        <f>ROUND(SUMIF(AA30:AA49,"=28185841",GZ30:GZ49),2)</f>
        <v>0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3" spans="1:245" x14ac:dyDescent="0.2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49289.14</v>
      </c>
      <c r="G53" s="5" t="s">
        <v>511</v>
      </c>
      <c r="H53" s="5" t="s">
        <v>512</v>
      </c>
      <c r="I53" s="5"/>
      <c r="J53" s="5"/>
      <c r="K53" s="5">
        <v>201</v>
      </c>
      <c r="L53" s="5">
        <v>1</v>
      </c>
      <c r="M53" s="5">
        <v>3</v>
      </c>
      <c r="N53" s="5" t="s">
        <v>420</v>
      </c>
      <c r="O53" s="5">
        <v>2</v>
      </c>
      <c r="P53" s="5">
        <f>ROUND(Source!DG51,O53)</f>
        <v>348474.01</v>
      </c>
      <c r="Q53" s="5"/>
      <c r="R53" s="5"/>
      <c r="S53" s="5"/>
      <c r="T53" s="5"/>
      <c r="U53" s="5"/>
      <c r="V53" s="5"/>
      <c r="W53" s="5"/>
    </row>
    <row r="54" spans="1:245" x14ac:dyDescent="0.2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0</v>
      </c>
      <c r="G54" s="5" t="s">
        <v>513</v>
      </c>
      <c r="H54" s="5" t="s">
        <v>514</v>
      </c>
      <c r="I54" s="5"/>
      <c r="J54" s="5"/>
      <c r="K54" s="5">
        <v>202</v>
      </c>
      <c r="L54" s="5">
        <v>2</v>
      </c>
      <c r="M54" s="5">
        <v>3</v>
      </c>
      <c r="N54" s="5" t="s">
        <v>420</v>
      </c>
      <c r="O54" s="5">
        <v>2</v>
      </c>
      <c r="P54" s="5">
        <f>ROUND(Source!DH51,O54)</f>
        <v>0</v>
      </c>
      <c r="Q54" s="5"/>
      <c r="R54" s="5"/>
      <c r="S54" s="5"/>
      <c r="T54" s="5"/>
      <c r="U54" s="5"/>
      <c r="V54" s="5"/>
      <c r="W54" s="5"/>
    </row>
    <row r="55" spans="1:245" x14ac:dyDescent="0.2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515</v>
      </c>
      <c r="H55" s="5" t="s">
        <v>516</v>
      </c>
      <c r="I55" s="5"/>
      <c r="J55" s="5"/>
      <c r="K55" s="5">
        <v>222</v>
      </c>
      <c r="L55" s="5">
        <v>3</v>
      </c>
      <c r="M55" s="5">
        <v>3</v>
      </c>
      <c r="N55" s="5" t="s">
        <v>420</v>
      </c>
      <c r="O55" s="5">
        <v>2</v>
      </c>
      <c r="P55" s="5">
        <f>ROUND(Source!EG51,O55)</f>
        <v>0</v>
      </c>
      <c r="Q55" s="5"/>
      <c r="R55" s="5"/>
      <c r="S55" s="5"/>
      <c r="T55" s="5"/>
      <c r="U55" s="5"/>
      <c r="V55" s="5"/>
      <c r="W55" s="5"/>
    </row>
    <row r="56" spans="1:245" x14ac:dyDescent="0.2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0</v>
      </c>
      <c r="G56" s="5" t="s">
        <v>517</v>
      </c>
      <c r="H56" s="5" t="s">
        <v>518</v>
      </c>
      <c r="I56" s="5"/>
      <c r="J56" s="5"/>
      <c r="K56" s="5">
        <v>225</v>
      </c>
      <c r="L56" s="5">
        <v>4</v>
      </c>
      <c r="M56" s="5">
        <v>3</v>
      </c>
      <c r="N56" s="5" t="s">
        <v>420</v>
      </c>
      <c r="O56" s="5">
        <v>2</v>
      </c>
      <c r="P56" s="5">
        <f>ROUND(Source!EN51,O56)</f>
        <v>0</v>
      </c>
      <c r="Q56" s="5"/>
      <c r="R56" s="5"/>
      <c r="S56" s="5"/>
      <c r="T56" s="5"/>
      <c r="U56" s="5"/>
      <c r="V56" s="5"/>
      <c r="W56" s="5"/>
    </row>
    <row r="57" spans="1:245" x14ac:dyDescent="0.2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0</v>
      </c>
      <c r="G57" s="5" t="s">
        <v>519</v>
      </c>
      <c r="H57" s="5" t="s">
        <v>520</v>
      </c>
      <c r="I57" s="5"/>
      <c r="J57" s="5"/>
      <c r="K57" s="5">
        <v>226</v>
      </c>
      <c r="L57" s="5">
        <v>5</v>
      </c>
      <c r="M57" s="5">
        <v>3</v>
      </c>
      <c r="N57" s="5" t="s">
        <v>420</v>
      </c>
      <c r="O57" s="5">
        <v>2</v>
      </c>
      <c r="P57" s="5">
        <f>ROUND(Source!EO51,O57)</f>
        <v>0</v>
      </c>
      <c r="Q57" s="5"/>
      <c r="R57" s="5"/>
      <c r="S57" s="5"/>
      <c r="T57" s="5"/>
      <c r="U57" s="5"/>
      <c r="V57" s="5"/>
      <c r="W57" s="5"/>
    </row>
    <row r="58" spans="1:245" x14ac:dyDescent="0.2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521</v>
      </c>
      <c r="H58" s="5" t="s">
        <v>522</v>
      </c>
      <c r="I58" s="5"/>
      <c r="J58" s="5"/>
      <c r="K58" s="5">
        <v>227</v>
      </c>
      <c r="L58" s="5">
        <v>6</v>
      </c>
      <c r="M58" s="5">
        <v>3</v>
      </c>
      <c r="N58" s="5" t="s">
        <v>420</v>
      </c>
      <c r="O58" s="5">
        <v>2</v>
      </c>
      <c r="P58" s="5">
        <f>ROUND(Source!EP51,O58)</f>
        <v>0</v>
      </c>
      <c r="Q58" s="5"/>
      <c r="R58" s="5"/>
      <c r="S58" s="5"/>
      <c r="T58" s="5"/>
      <c r="U58" s="5"/>
      <c r="V58" s="5"/>
      <c r="W58" s="5"/>
    </row>
    <row r="59" spans="1:245" x14ac:dyDescent="0.2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0</v>
      </c>
      <c r="G59" s="5" t="s">
        <v>523</v>
      </c>
      <c r="H59" s="5" t="s">
        <v>524</v>
      </c>
      <c r="I59" s="5"/>
      <c r="J59" s="5"/>
      <c r="K59" s="5">
        <v>228</v>
      </c>
      <c r="L59" s="5">
        <v>7</v>
      </c>
      <c r="M59" s="5">
        <v>3</v>
      </c>
      <c r="N59" s="5" t="s">
        <v>420</v>
      </c>
      <c r="O59" s="5">
        <v>2</v>
      </c>
      <c r="P59" s="5">
        <f>ROUND(Source!EQ51,O59)</f>
        <v>0</v>
      </c>
      <c r="Q59" s="5"/>
      <c r="R59" s="5"/>
      <c r="S59" s="5"/>
      <c r="T59" s="5"/>
      <c r="U59" s="5"/>
      <c r="V59" s="5"/>
      <c r="W59" s="5"/>
    </row>
    <row r="60" spans="1:245" x14ac:dyDescent="0.2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525</v>
      </c>
      <c r="H60" s="5" t="s">
        <v>526</v>
      </c>
      <c r="I60" s="5"/>
      <c r="J60" s="5"/>
      <c r="K60" s="5">
        <v>216</v>
      </c>
      <c r="L60" s="5">
        <v>8</v>
      </c>
      <c r="M60" s="5">
        <v>3</v>
      </c>
      <c r="N60" s="5" t="s">
        <v>420</v>
      </c>
      <c r="O60" s="5">
        <v>2</v>
      </c>
      <c r="P60" s="5">
        <f>ROUND(Source!EH51,O60)</f>
        <v>0</v>
      </c>
      <c r="Q60" s="5"/>
      <c r="R60" s="5"/>
      <c r="S60" s="5"/>
      <c r="T60" s="5"/>
      <c r="U60" s="5"/>
      <c r="V60" s="5"/>
      <c r="W60" s="5"/>
    </row>
    <row r="61" spans="1:245" x14ac:dyDescent="0.2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527</v>
      </c>
      <c r="H61" s="5" t="s">
        <v>528</v>
      </c>
      <c r="I61" s="5"/>
      <c r="J61" s="5"/>
      <c r="K61" s="5">
        <v>223</v>
      </c>
      <c r="L61" s="5">
        <v>9</v>
      </c>
      <c r="M61" s="5">
        <v>3</v>
      </c>
      <c r="N61" s="5" t="s">
        <v>420</v>
      </c>
      <c r="O61" s="5">
        <v>2</v>
      </c>
      <c r="P61" s="5">
        <f>ROUND(Source!EI51,O61)</f>
        <v>0</v>
      </c>
      <c r="Q61" s="5"/>
      <c r="R61" s="5"/>
      <c r="S61" s="5"/>
      <c r="T61" s="5"/>
      <c r="U61" s="5"/>
      <c r="V61" s="5"/>
      <c r="W61" s="5"/>
    </row>
    <row r="62" spans="1:245" x14ac:dyDescent="0.2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529</v>
      </c>
      <c r="H62" s="5" t="s">
        <v>530</v>
      </c>
      <c r="I62" s="5"/>
      <c r="J62" s="5"/>
      <c r="K62" s="5">
        <v>229</v>
      </c>
      <c r="L62" s="5">
        <v>10</v>
      </c>
      <c r="M62" s="5">
        <v>3</v>
      </c>
      <c r="N62" s="5" t="s">
        <v>420</v>
      </c>
      <c r="O62" s="5">
        <v>2</v>
      </c>
      <c r="P62" s="5">
        <f>ROUND(Source!ER51,O62)</f>
        <v>0</v>
      </c>
      <c r="Q62" s="5"/>
      <c r="R62" s="5"/>
      <c r="S62" s="5"/>
      <c r="T62" s="5"/>
      <c r="U62" s="5"/>
      <c r="V62" s="5"/>
      <c r="W62" s="5"/>
    </row>
    <row r="63" spans="1:245" x14ac:dyDescent="0.2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35225.51</v>
      </c>
      <c r="G63" s="5" t="s">
        <v>531</v>
      </c>
      <c r="H63" s="5" t="s">
        <v>532</v>
      </c>
      <c r="I63" s="5"/>
      <c r="J63" s="5"/>
      <c r="K63" s="5">
        <v>203</v>
      </c>
      <c r="L63" s="5">
        <v>11</v>
      </c>
      <c r="M63" s="5">
        <v>3</v>
      </c>
      <c r="N63" s="5" t="s">
        <v>420</v>
      </c>
      <c r="O63" s="5">
        <v>2</v>
      </c>
      <c r="P63" s="5">
        <f>ROUND(Source!DI51,O63)</f>
        <v>249044.18</v>
      </c>
      <c r="Q63" s="5"/>
      <c r="R63" s="5"/>
      <c r="S63" s="5"/>
      <c r="T63" s="5"/>
      <c r="U63" s="5"/>
      <c r="V63" s="5"/>
      <c r="W63" s="5"/>
    </row>
    <row r="64" spans="1:245" x14ac:dyDescent="0.2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533</v>
      </c>
      <c r="H64" s="5" t="s">
        <v>534</v>
      </c>
      <c r="I64" s="5"/>
      <c r="J64" s="5"/>
      <c r="K64" s="5">
        <v>231</v>
      </c>
      <c r="L64" s="5">
        <v>12</v>
      </c>
      <c r="M64" s="5">
        <v>3</v>
      </c>
      <c r="N64" s="5" t="s">
        <v>420</v>
      </c>
      <c r="O64" s="5">
        <v>2</v>
      </c>
      <c r="P64" s="5">
        <f>ROUND(Source!ET51,O64)</f>
        <v>0</v>
      </c>
      <c r="Q64" s="5"/>
      <c r="R64" s="5"/>
      <c r="S64" s="5"/>
      <c r="T64" s="5"/>
      <c r="U64" s="5"/>
      <c r="V64" s="5"/>
      <c r="W64" s="5"/>
    </row>
    <row r="65" spans="1:88" x14ac:dyDescent="0.2">
      <c r="A65" s="5">
        <v>50</v>
      </c>
      <c r="B65" s="5">
        <v>0</v>
      </c>
      <c r="C65" s="5">
        <v>0</v>
      </c>
      <c r="D65" s="5">
        <v>1</v>
      </c>
      <c r="E65" s="5">
        <v>204</v>
      </c>
      <c r="F65" s="5">
        <f>ROUND(Source!R51,O65)</f>
        <v>1831.3</v>
      </c>
      <c r="G65" s="5" t="s">
        <v>535</v>
      </c>
      <c r="H65" s="5" t="s">
        <v>536</v>
      </c>
      <c r="I65" s="5"/>
      <c r="J65" s="5"/>
      <c r="K65" s="5">
        <v>204</v>
      </c>
      <c r="L65" s="5">
        <v>13</v>
      </c>
      <c r="M65" s="5">
        <v>3</v>
      </c>
      <c r="N65" s="5" t="s">
        <v>420</v>
      </c>
      <c r="O65" s="5">
        <v>2</v>
      </c>
      <c r="P65" s="5">
        <f>ROUND(Source!DJ51,O65)</f>
        <v>12947.26</v>
      </c>
      <c r="Q65" s="5"/>
      <c r="R65" s="5"/>
      <c r="S65" s="5"/>
      <c r="T65" s="5"/>
      <c r="U65" s="5"/>
      <c r="V65" s="5"/>
      <c r="W65" s="5"/>
    </row>
    <row r="66" spans="1:88" x14ac:dyDescent="0.2">
      <c r="A66" s="5">
        <v>50</v>
      </c>
      <c r="B66" s="5">
        <v>0</v>
      </c>
      <c r="C66" s="5">
        <v>0</v>
      </c>
      <c r="D66" s="5">
        <v>1</v>
      </c>
      <c r="E66" s="5">
        <v>205</v>
      </c>
      <c r="F66" s="5">
        <f>ROUND(Source!S51,O66)</f>
        <v>14063.63</v>
      </c>
      <c r="G66" s="5" t="s">
        <v>537</v>
      </c>
      <c r="H66" s="5" t="s">
        <v>538</v>
      </c>
      <c r="I66" s="5"/>
      <c r="J66" s="5"/>
      <c r="K66" s="5">
        <v>205</v>
      </c>
      <c r="L66" s="5">
        <v>14</v>
      </c>
      <c r="M66" s="5">
        <v>3</v>
      </c>
      <c r="N66" s="5" t="s">
        <v>420</v>
      </c>
      <c r="O66" s="5">
        <v>2</v>
      </c>
      <c r="P66" s="5">
        <f>ROUND(Source!DK51,O66)</f>
        <v>99429.83</v>
      </c>
      <c r="Q66" s="5"/>
      <c r="R66" s="5"/>
      <c r="S66" s="5"/>
      <c r="T66" s="5"/>
      <c r="U66" s="5"/>
      <c r="V66" s="5"/>
      <c r="W66" s="5"/>
    </row>
    <row r="67" spans="1:88" x14ac:dyDescent="0.2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539</v>
      </c>
      <c r="H67" s="5" t="s">
        <v>540</v>
      </c>
      <c r="I67" s="5"/>
      <c r="J67" s="5"/>
      <c r="K67" s="5">
        <v>232</v>
      </c>
      <c r="L67" s="5">
        <v>15</v>
      </c>
      <c r="M67" s="5">
        <v>3</v>
      </c>
      <c r="N67" s="5" t="s">
        <v>420</v>
      </c>
      <c r="O67" s="5">
        <v>2</v>
      </c>
      <c r="P67" s="5">
        <f>ROUND(Source!EU51,O67)</f>
        <v>0</v>
      </c>
      <c r="Q67" s="5"/>
      <c r="R67" s="5"/>
      <c r="S67" s="5"/>
      <c r="T67" s="5"/>
      <c r="U67" s="5"/>
      <c r="V67" s="5"/>
      <c r="W67" s="5"/>
    </row>
    <row r="68" spans="1:88" x14ac:dyDescent="0.2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32431.26</v>
      </c>
      <c r="G68" s="5" t="s">
        <v>541</v>
      </c>
      <c r="H68" s="5" t="s">
        <v>542</v>
      </c>
      <c r="I68" s="5"/>
      <c r="J68" s="5"/>
      <c r="K68" s="5">
        <v>214</v>
      </c>
      <c r="L68" s="5">
        <v>16</v>
      </c>
      <c r="M68" s="5">
        <v>3</v>
      </c>
      <c r="N68" s="5" t="s">
        <v>420</v>
      </c>
      <c r="O68" s="5">
        <v>2</v>
      </c>
      <c r="P68" s="5">
        <f>ROUND(Source!EK51,O68)</f>
        <v>229289.19</v>
      </c>
      <c r="Q68" s="5"/>
      <c r="R68" s="5"/>
      <c r="S68" s="5"/>
      <c r="T68" s="5"/>
      <c r="U68" s="5"/>
      <c r="V68" s="5"/>
      <c r="W68" s="5"/>
    </row>
    <row r="69" spans="1:88" x14ac:dyDescent="0.2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40166.42</v>
      </c>
      <c r="G69" s="5" t="s">
        <v>543</v>
      </c>
      <c r="H69" s="5" t="s">
        <v>544</v>
      </c>
      <c r="I69" s="5"/>
      <c r="J69" s="5"/>
      <c r="K69" s="5">
        <v>215</v>
      </c>
      <c r="L69" s="5">
        <v>17</v>
      </c>
      <c r="M69" s="5">
        <v>3</v>
      </c>
      <c r="N69" s="5" t="s">
        <v>420</v>
      </c>
      <c r="O69" s="5">
        <v>2</v>
      </c>
      <c r="P69" s="5">
        <f>ROUND(Source!EL51,O69)</f>
        <v>283976.24</v>
      </c>
      <c r="Q69" s="5"/>
      <c r="R69" s="5"/>
      <c r="S69" s="5"/>
      <c r="T69" s="5"/>
      <c r="U69" s="5"/>
      <c r="V69" s="5"/>
      <c r="W69" s="5"/>
    </row>
    <row r="70" spans="1:88" x14ac:dyDescent="0.2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545</v>
      </c>
      <c r="H70" s="5" t="s">
        <v>546</v>
      </c>
      <c r="I70" s="5"/>
      <c r="J70" s="5"/>
      <c r="K70" s="5">
        <v>217</v>
      </c>
      <c r="L70" s="5">
        <v>18</v>
      </c>
      <c r="M70" s="5">
        <v>3</v>
      </c>
      <c r="N70" s="5" t="s">
        <v>420</v>
      </c>
      <c r="O70" s="5">
        <v>2</v>
      </c>
      <c r="P70" s="5">
        <f>ROUND(Source!EM51,O70)</f>
        <v>0</v>
      </c>
      <c r="Q70" s="5"/>
      <c r="R70" s="5"/>
      <c r="S70" s="5"/>
      <c r="T70" s="5"/>
      <c r="U70" s="5"/>
      <c r="V70" s="5"/>
      <c r="W70" s="5"/>
    </row>
    <row r="71" spans="1:88" x14ac:dyDescent="0.2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547</v>
      </c>
      <c r="H71" s="5" t="s">
        <v>548</v>
      </c>
      <c r="I71" s="5"/>
      <c r="J71" s="5"/>
      <c r="K71" s="5">
        <v>230</v>
      </c>
      <c r="L71" s="5">
        <v>19</v>
      </c>
      <c r="M71" s="5">
        <v>3</v>
      </c>
      <c r="N71" s="5" t="s">
        <v>420</v>
      </c>
      <c r="O71" s="5">
        <v>2</v>
      </c>
      <c r="P71" s="5">
        <f>ROUND(Source!ES51,O71)</f>
        <v>0</v>
      </c>
      <c r="Q71" s="5"/>
      <c r="R71" s="5"/>
      <c r="S71" s="5"/>
      <c r="T71" s="5"/>
      <c r="U71" s="5"/>
      <c r="V71" s="5"/>
      <c r="W71" s="5"/>
    </row>
    <row r="72" spans="1:88" x14ac:dyDescent="0.2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549</v>
      </c>
      <c r="H72" s="5" t="s">
        <v>550</v>
      </c>
      <c r="I72" s="5"/>
      <c r="J72" s="5"/>
      <c r="K72" s="5">
        <v>206</v>
      </c>
      <c r="L72" s="5">
        <v>20</v>
      </c>
      <c r="M72" s="5">
        <v>3</v>
      </c>
      <c r="N72" s="5" t="s">
        <v>420</v>
      </c>
      <c r="O72" s="5">
        <v>2</v>
      </c>
      <c r="P72" s="5">
        <f>ROUND(Source!DL51,O72)</f>
        <v>0</v>
      </c>
      <c r="Q72" s="5"/>
      <c r="R72" s="5"/>
      <c r="S72" s="5"/>
      <c r="T72" s="5"/>
      <c r="U72" s="5"/>
      <c r="V72" s="5"/>
      <c r="W72" s="5"/>
    </row>
    <row r="73" spans="1:88" x14ac:dyDescent="0.2">
      <c r="A73" s="5">
        <v>50</v>
      </c>
      <c r="B73" s="5">
        <v>0</v>
      </c>
      <c r="C73" s="5">
        <v>0</v>
      </c>
      <c r="D73" s="5">
        <v>1</v>
      </c>
      <c r="E73" s="5">
        <v>207</v>
      </c>
      <c r="F73" s="5">
        <f>Source!U51</f>
        <v>1714.2704400000002</v>
      </c>
      <c r="G73" s="5" t="s">
        <v>551</v>
      </c>
      <c r="H73" s="5" t="s">
        <v>552</v>
      </c>
      <c r="I73" s="5"/>
      <c r="J73" s="5"/>
      <c r="K73" s="5">
        <v>207</v>
      </c>
      <c r="L73" s="5">
        <v>21</v>
      </c>
      <c r="M73" s="5">
        <v>3</v>
      </c>
      <c r="N73" s="5" t="s">
        <v>420</v>
      </c>
      <c r="O73" s="5">
        <v>-1</v>
      </c>
      <c r="P73" s="5">
        <f>Source!DM51</f>
        <v>1714.2704400000002</v>
      </c>
      <c r="Q73" s="5"/>
      <c r="R73" s="5"/>
      <c r="S73" s="5"/>
      <c r="T73" s="5"/>
      <c r="U73" s="5"/>
      <c r="V73" s="5"/>
      <c r="W73" s="5"/>
    </row>
    <row r="74" spans="1:88" x14ac:dyDescent="0.2">
      <c r="A74" s="5">
        <v>50</v>
      </c>
      <c r="B74" s="5">
        <v>0</v>
      </c>
      <c r="C74" s="5">
        <v>0</v>
      </c>
      <c r="D74" s="5">
        <v>1</v>
      </c>
      <c r="E74" s="5">
        <v>208</v>
      </c>
      <c r="F74" s="5">
        <f>Source!V51</f>
        <v>0</v>
      </c>
      <c r="G74" s="5" t="s">
        <v>553</v>
      </c>
      <c r="H74" s="5" t="s">
        <v>554</v>
      </c>
      <c r="I74" s="5"/>
      <c r="J74" s="5"/>
      <c r="K74" s="5">
        <v>208</v>
      </c>
      <c r="L74" s="5">
        <v>22</v>
      </c>
      <c r="M74" s="5">
        <v>3</v>
      </c>
      <c r="N74" s="5" t="s">
        <v>420</v>
      </c>
      <c r="O74" s="5">
        <v>-1</v>
      </c>
      <c r="P74" s="5">
        <f>Source!DN51</f>
        <v>0</v>
      </c>
      <c r="Q74" s="5"/>
      <c r="R74" s="5"/>
      <c r="S74" s="5"/>
      <c r="T74" s="5"/>
      <c r="U74" s="5"/>
      <c r="V74" s="5"/>
      <c r="W74" s="5"/>
    </row>
    <row r="75" spans="1:88" x14ac:dyDescent="0.2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555</v>
      </c>
      <c r="H75" s="5" t="s">
        <v>556</v>
      </c>
      <c r="I75" s="5"/>
      <c r="J75" s="5"/>
      <c r="K75" s="5">
        <v>209</v>
      </c>
      <c r="L75" s="5">
        <v>23</v>
      </c>
      <c r="M75" s="5">
        <v>3</v>
      </c>
      <c r="N75" s="5" t="s">
        <v>420</v>
      </c>
      <c r="O75" s="5">
        <v>2</v>
      </c>
      <c r="P75" s="5">
        <f>ROUND(Source!DO51,O75)</f>
        <v>0</v>
      </c>
      <c r="Q75" s="5"/>
      <c r="R75" s="5"/>
      <c r="S75" s="5"/>
      <c r="T75" s="5"/>
      <c r="U75" s="5"/>
      <c r="V75" s="5"/>
      <c r="W75" s="5"/>
    </row>
    <row r="76" spans="1:88" x14ac:dyDescent="0.2">
      <c r="A76" s="5">
        <v>50</v>
      </c>
      <c r="B76" s="5">
        <v>0</v>
      </c>
      <c r="C76" s="5">
        <v>0</v>
      </c>
      <c r="D76" s="5">
        <v>1</v>
      </c>
      <c r="E76" s="5">
        <v>210</v>
      </c>
      <c r="F76" s="5">
        <f>ROUND(Source!X51,O76)</f>
        <v>13522.84</v>
      </c>
      <c r="G76" s="5" t="s">
        <v>557</v>
      </c>
      <c r="H76" s="5" t="s">
        <v>558</v>
      </c>
      <c r="I76" s="5"/>
      <c r="J76" s="5"/>
      <c r="K76" s="5">
        <v>210</v>
      </c>
      <c r="L76" s="5">
        <v>24</v>
      </c>
      <c r="M76" s="5">
        <v>3</v>
      </c>
      <c r="N76" s="5" t="s">
        <v>420</v>
      </c>
      <c r="O76" s="5">
        <v>2</v>
      </c>
      <c r="P76" s="5">
        <f>ROUND(Source!DP51,O76)</f>
        <v>95606.47</v>
      </c>
      <c r="Q76" s="5"/>
      <c r="R76" s="5"/>
      <c r="S76" s="5"/>
      <c r="T76" s="5"/>
      <c r="U76" s="5"/>
      <c r="V76" s="5"/>
      <c r="W76" s="5"/>
    </row>
    <row r="77" spans="1:88" x14ac:dyDescent="0.2">
      <c r="A77" s="5">
        <v>50</v>
      </c>
      <c r="B77" s="5">
        <v>0</v>
      </c>
      <c r="C77" s="5">
        <v>0</v>
      </c>
      <c r="D77" s="5">
        <v>1</v>
      </c>
      <c r="E77" s="5">
        <v>211</v>
      </c>
      <c r="F77" s="5">
        <f>ROUND(Source!Y51,O77)</f>
        <v>9785.7000000000007</v>
      </c>
      <c r="G77" s="5" t="s">
        <v>559</v>
      </c>
      <c r="H77" s="5" t="s">
        <v>560</v>
      </c>
      <c r="I77" s="5"/>
      <c r="J77" s="5"/>
      <c r="K77" s="5">
        <v>211</v>
      </c>
      <c r="L77" s="5">
        <v>25</v>
      </c>
      <c r="M77" s="5">
        <v>3</v>
      </c>
      <c r="N77" s="5" t="s">
        <v>420</v>
      </c>
      <c r="O77" s="5">
        <v>2</v>
      </c>
      <c r="P77" s="5">
        <f>ROUND(Source!DQ51,O77)</f>
        <v>69184.95</v>
      </c>
      <c r="Q77" s="5"/>
      <c r="R77" s="5"/>
      <c r="S77" s="5"/>
      <c r="T77" s="5"/>
      <c r="U77" s="5"/>
      <c r="V77" s="5"/>
      <c r="W77" s="5"/>
    </row>
    <row r="78" spans="1:88" x14ac:dyDescent="0.2">
      <c r="A78" s="5">
        <v>50</v>
      </c>
      <c r="B78" s="5">
        <v>0</v>
      </c>
      <c r="C78" s="5">
        <v>0</v>
      </c>
      <c r="D78" s="5">
        <v>1</v>
      </c>
      <c r="E78" s="5">
        <v>224</v>
      </c>
      <c r="F78" s="5">
        <f>ROUND(Source!AR51,O78)</f>
        <v>72597.679999999993</v>
      </c>
      <c r="G78" s="5" t="s">
        <v>561</v>
      </c>
      <c r="H78" s="5" t="s">
        <v>562</v>
      </c>
      <c r="I78" s="5"/>
      <c r="J78" s="5"/>
      <c r="K78" s="5">
        <v>224</v>
      </c>
      <c r="L78" s="5">
        <v>26</v>
      </c>
      <c r="M78" s="5">
        <v>3</v>
      </c>
      <c r="N78" s="5" t="s">
        <v>420</v>
      </c>
      <c r="O78" s="5">
        <v>2</v>
      </c>
      <c r="P78" s="5">
        <f>ROUND(Source!EJ51,O78)</f>
        <v>513265.43</v>
      </c>
      <c r="Q78" s="5"/>
      <c r="R78" s="5"/>
      <c r="S78" s="5"/>
      <c r="T78" s="5"/>
      <c r="U78" s="5"/>
      <c r="V78" s="5"/>
      <c r="W78" s="5"/>
    </row>
    <row r="80" spans="1:88" x14ac:dyDescent="0.2">
      <c r="A80" s="1">
        <v>4</v>
      </c>
      <c r="B80" s="1">
        <v>1</v>
      </c>
      <c r="C80" s="1"/>
      <c r="D80" s="1">
        <f>ROW(A101)</f>
        <v>101</v>
      </c>
      <c r="E80" s="1"/>
      <c r="F80" s="1" t="s">
        <v>439</v>
      </c>
      <c r="G80" s="1" t="s">
        <v>480</v>
      </c>
      <c r="H80" s="1" t="s">
        <v>420</v>
      </c>
      <c r="I80" s="1">
        <v>0</v>
      </c>
      <c r="J80" s="1"/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 t="s">
        <v>420</v>
      </c>
      <c r="V80" s="1">
        <v>2</v>
      </c>
      <c r="W80" s="1"/>
      <c r="X80" s="1"/>
      <c r="Y80" s="1"/>
      <c r="Z80" s="1"/>
      <c r="AA80" s="1"/>
      <c r="AB80" s="1" t="s">
        <v>420</v>
      </c>
      <c r="AC80" s="1" t="s">
        <v>420</v>
      </c>
      <c r="AD80" s="1" t="s">
        <v>420</v>
      </c>
      <c r="AE80" s="1" t="s">
        <v>420</v>
      </c>
      <c r="AF80" s="1" t="s">
        <v>420</v>
      </c>
      <c r="AG80" s="1" t="s">
        <v>420</v>
      </c>
      <c r="AH80" s="1"/>
      <c r="AI80" s="1"/>
      <c r="AJ80" s="1"/>
      <c r="AK80" s="1"/>
      <c r="AL80" s="1"/>
      <c r="AM80" s="1"/>
      <c r="AN80" s="1"/>
      <c r="AO80" s="1"/>
      <c r="AP80" s="1" t="s">
        <v>420</v>
      </c>
      <c r="AQ80" s="1" t="s">
        <v>420</v>
      </c>
      <c r="AR80" s="1" t="s">
        <v>420</v>
      </c>
      <c r="AS80" s="1"/>
      <c r="AT80" s="1"/>
      <c r="AU80" s="1"/>
      <c r="AV80" s="1"/>
      <c r="AW80" s="1"/>
      <c r="AX80" s="1"/>
      <c r="AY80" s="1"/>
      <c r="AZ80" s="1" t="s">
        <v>420</v>
      </c>
      <c r="BA80" s="1"/>
      <c r="BB80" s="1" t="s">
        <v>420</v>
      </c>
      <c r="BC80" s="1" t="s">
        <v>420</v>
      </c>
      <c r="BD80" s="1" t="s">
        <v>420</v>
      </c>
      <c r="BE80" s="1" t="s">
        <v>420</v>
      </c>
      <c r="BF80" s="1" t="s">
        <v>420</v>
      </c>
      <c r="BG80" s="1" t="s">
        <v>420</v>
      </c>
      <c r="BH80" s="1" t="s">
        <v>420</v>
      </c>
      <c r="BI80" s="1" t="s">
        <v>420</v>
      </c>
      <c r="BJ80" s="1" t="s">
        <v>420</v>
      </c>
      <c r="BK80" s="1" t="s">
        <v>420</v>
      </c>
      <c r="BL80" s="1" t="s">
        <v>420</v>
      </c>
      <c r="BM80" s="1" t="s">
        <v>420</v>
      </c>
      <c r="BN80" s="1" t="s">
        <v>420</v>
      </c>
      <c r="BO80" s="1" t="s">
        <v>420</v>
      </c>
      <c r="BP80" s="1" t="s">
        <v>420</v>
      </c>
      <c r="BQ80" s="1"/>
      <c r="BR80" s="1"/>
      <c r="BS80" s="1"/>
      <c r="BT80" s="1"/>
      <c r="BU80" s="1"/>
      <c r="BV80" s="1"/>
      <c r="BW80" s="1"/>
      <c r="BX80" s="1">
        <v>0</v>
      </c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>
        <v>0</v>
      </c>
    </row>
    <row r="82" spans="1:255" x14ac:dyDescent="0.2">
      <c r="A82" s="3">
        <v>52</v>
      </c>
      <c r="B82" s="3">
        <f t="shared" ref="B82:G82" si="69">B101</f>
        <v>1</v>
      </c>
      <c r="C82" s="3">
        <f t="shared" si="69"/>
        <v>4</v>
      </c>
      <c r="D82" s="3">
        <f t="shared" si="69"/>
        <v>80</v>
      </c>
      <c r="E82" s="3">
        <f t="shared" si="69"/>
        <v>0</v>
      </c>
      <c r="F82" s="3" t="str">
        <f t="shared" si="69"/>
        <v>Новый раздел</v>
      </c>
      <c r="G82" s="3" t="str">
        <f t="shared" si="69"/>
        <v>Монтажные работы</v>
      </c>
      <c r="H82" s="3"/>
      <c r="I82" s="3"/>
      <c r="J82" s="3"/>
      <c r="K82" s="3"/>
      <c r="L82" s="3"/>
      <c r="M82" s="3"/>
      <c r="N82" s="3"/>
      <c r="O82" s="3">
        <f t="shared" ref="O82:AT82" si="70">O101</f>
        <v>230325.58</v>
      </c>
      <c r="P82" s="3">
        <f t="shared" si="70"/>
        <v>160399.67999999999</v>
      </c>
      <c r="Q82" s="3">
        <f t="shared" si="70"/>
        <v>42890.94</v>
      </c>
      <c r="R82" s="3">
        <f t="shared" si="70"/>
        <v>1807.84</v>
      </c>
      <c r="S82" s="3">
        <f t="shared" si="70"/>
        <v>27034.959999999999</v>
      </c>
      <c r="T82" s="3">
        <f t="shared" si="70"/>
        <v>0</v>
      </c>
      <c r="U82" s="3">
        <f t="shared" si="70"/>
        <v>3092.2860000000001</v>
      </c>
      <c r="V82" s="3">
        <f t="shared" si="70"/>
        <v>0</v>
      </c>
      <c r="W82" s="3">
        <f t="shared" si="70"/>
        <v>0</v>
      </c>
      <c r="X82" s="3">
        <f t="shared" si="70"/>
        <v>23078.34</v>
      </c>
      <c r="Y82" s="3">
        <f t="shared" si="70"/>
        <v>17354.75</v>
      </c>
      <c r="Z82" s="3">
        <f t="shared" si="70"/>
        <v>0</v>
      </c>
      <c r="AA82" s="3">
        <f t="shared" si="70"/>
        <v>0</v>
      </c>
      <c r="AB82" s="3">
        <f t="shared" si="70"/>
        <v>230325.58</v>
      </c>
      <c r="AC82" s="3">
        <f t="shared" si="70"/>
        <v>160399.67999999999</v>
      </c>
      <c r="AD82" s="3">
        <f t="shared" si="70"/>
        <v>42890.94</v>
      </c>
      <c r="AE82" s="3">
        <f t="shared" si="70"/>
        <v>1807.84</v>
      </c>
      <c r="AF82" s="3">
        <f t="shared" si="70"/>
        <v>27034.959999999999</v>
      </c>
      <c r="AG82" s="3">
        <f t="shared" si="70"/>
        <v>0</v>
      </c>
      <c r="AH82" s="3">
        <f t="shared" si="70"/>
        <v>3092.2860000000001</v>
      </c>
      <c r="AI82" s="3">
        <f t="shared" si="70"/>
        <v>0</v>
      </c>
      <c r="AJ82" s="3">
        <f t="shared" si="70"/>
        <v>0</v>
      </c>
      <c r="AK82" s="3">
        <f t="shared" si="70"/>
        <v>23078.34</v>
      </c>
      <c r="AL82" s="3">
        <f t="shared" si="70"/>
        <v>17354.75</v>
      </c>
      <c r="AM82" s="3">
        <f t="shared" si="70"/>
        <v>0</v>
      </c>
      <c r="AN82" s="3">
        <f t="shared" si="70"/>
        <v>0</v>
      </c>
      <c r="AO82" s="3">
        <f t="shared" si="70"/>
        <v>0</v>
      </c>
      <c r="AP82" s="3">
        <f t="shared" si="70"/>
        <v>0</v>
      </c>
      <c r="AQ82" s="3">
        <f t="shared" si="70"/>
        <v>0</v>
      </c>
      <c r="AR82" s="3">
        <f t="shared" si="70"/>
        <v>270758.67</v>
      </c>
      <c r="AS82" s="3">
        <f t="shared" si="70"/>
        <v>154925</v>
      </c>
      <c r="AT82" s="3">
        <f t="shared" si="70"/>
        <v>115833.67</v>
      </c>
      <c r="AU82" s="3">
        <f t="shared" ref="AU82:BZ82" si="71">AU101</f>
        <v>0</v>
      </c>
      <c r="AV82" s="3">
        <f t="shared" si="71"/>
        <v>160399.67999999999</v>
      </c>
      <c r="AW82" s="3">
        <f t="shared" si="71"/>
        <v>160399.67999999999</v>
      </c>
      <c r="AX82" s="3">
        <f t="shared" si="71"/>
        <v>0</v>
      </c>
      <c r="AY82" s="3">
        <f t="shared" si="71"/>
        <v>160399.67999999999</v>
      </c>
      <c r="AZ82" s="3">
        <f t="shared" si="71"/>
        <v>0</v>
      </c>
      <c r="BA82" s="3">
        <f t="shared" si="71"/>
        <v>0</v>
      </c>
      <c r="BB82" s="3">
        <f t="shared" si="71"/>
        <v>0</v>
      </c>
      <c r="BC82" s="3">
        <f t="shared" si="71"/>
        <v>0</v>
      </c>
      <c r="BD82" s="3">
        <f t="shared" si="71"/>
        <v>0</v>
      </c>
      <c r="BE82" s="3">
        <f t="shared" si="71"/>
        <v>0</v>
      </c>
      <c r="BF82" s="3">
        <f t="shared" si="71"/>
        <v>0</v>
      </c>
      <c r="BG82" s="3">
        <f t="shared" si="71"/>
        <v>0</v>
      </c>
      <c r="BH82" s="3">
        <f t="shared" si="71"/>
        <v>0</v>
      </c>
      <c r="BI82" s="3">
        <f t="shared" si="71"/>
        <v>0</v>
      </c>
      <c r="BJ82" s="3">
        <f t="shared" si="71"/>
        <v>0</v>
      </c>
      <c r="BK82" s="3">
        <f t="shared" si="71"/>
        <v>0</v>
      </c>
      <c r="BL82" s="3">
        <f t="shared" si="71"/>
        <v>0</v>
      </c>
      <c r="BM82" s="3">
        <f t="shared" si="71"/>
        <v>0</v>
      </c>
      <c r="BN82" s="3">
        <f t="shared" si="71"/>
        <v>0</v>
      </c>
      <c r="BO82" s="3">
        <f t="shared" si="71"/>
        <v>0</v>
      </c>
      <c r="BP82" s="3">
        <f t="shared" si="71"/>
        <v>0</v>
      </c>
      <c r="BQ82" s="3">
        <f t="shared" si="71"/>
        <v>0</v>
      </c>
      <c r="BR82" s="3">
        <f t="shared" si="71"/>
        <v>0</v>
      </c>
      <c r="BS82" s="3">
        <f t="shared" si="71"/>
        <v>0</v>
      </c>
      <c r="BT82" s="3">
        <f t="shared" si="71"/>
        <v>0</v>
      </c>
      <c r="BU82" s="3">
        <f t="shared" si="71"/>
        <v>0</v>
      </c>
      <c r="BV82" s="3">
        <f t="shared" si="71"/>
        <v>0</v>
      </c>
      <c r="BW82" s="3">
        <f t="shared" si="71"/>
        <v>0</v>
      </c>
      <c r="BX82" s="3">
        <f t="shared" si="71"/>
        <v>0</v>
      </c>
      <c r="BY82" s="3">
        <f t="shared" si="71"/>
        <v>0</v>
      </c>
      <c r="BZ82" s="3">
        <f t="shared" si="71"/>
        <v>0</v>
      </c>
      <c r="CA82" s="3">
        <f t="shared" ref="CA82:DF82" si="72">CA101</f>
        <v>270758.67</v>
      </c>
      <c r="CB82" s="3">
        <f t="shared" si="72"/>
        <v>154925</v>
      </c>
      <c r="CC82" s="3">
        <f t="shared" si="72"/>
        <v>115833.67</v>
      </c>
      <c r="CD82" s="3">
        <f t="shared" si="72"/>
        <v>0</v>
      </c>
      <c r="CE82" s="3">
        <f t="shared" si="72"/>
        <v>160399.67999999999</v>
      </c>
      <c r="CF82" s="3">
        <f t="shared" si="72"/>
        <v>160399.67999999999</v>
      </c>
      <c r="CG82" s="3">
        <f t="shared" si="72"/>
        <v>0</v>
      </c>
      <c r="CH82" s="3">
        <f t="shared" si="72"/>
        <v>160399.67999999999</v>
      </c>
      <c r="CI82" s="3">
        <f t="shared" si="72"/>
        <v>0</v>
      </c>
      <c r="CJ82" s="3">
        <f t="shared" si="72"/>
        <v>0</v>
      </c>
      <c r="CK82" s="3">
        <f t="shared" si="72"/>
        <v>0</v>
      </c>
      <c r="CL82" s="3">
        <f t="shared" si="72"/>
        <v>0</v>
      </c>
      <c r="CM82" s="3">
        <f t="shared" si="72"/>
        <v>0</v>
      </c>
      <c r="CN82" s="3">
        <f t="shared" si="72"/>
        <v>0</v>
      </c>
      <c r="CO82" s="3">
        <f t="shared" si="72"/>
        <v>0</v>
      </c>
      <c r="CP82" s="3">
        <f t="shared" si="72"/>
        <v>0</v>
      </c>
      <c r="CQ82" s="3">
        <f t="shared" si="72"/>
        <v>0</v>
      </c>
      <c r="CR82" s="3">
        <f t="shared" si="72"/>
        <v>0</v>
      </c>
      <c r="CS82" s="3">
        <f t="shared" si="72"/>
        <v>0</v>
      </c>
      <c r="CT82" s="3">
        <f t="shared" si="72"/>
        <v>0</v>
      </c>
      <c r="CU82" s="3">
        <f t="shared" si="72"/>
        <v>0</v>
      </c>
      <c r="CV82" s="3">
        <f t="shared" si="72"/>
        <v>0</v>
      </c>
      <c r="CW82" s="3">
        <f t="shared" si="72"/>
        <v>0</v>
      </c>
      <c r="CX82" s="3">
        <f t="shared" si="72"/>
        <v>0</v>
      </c>
      <c r="CY82" s="3">
        <f t="shared" si="72"/>
        <v>0</v>
      </c>
      <c r="CZ82" s="3">
        <f t="shared" si="72"/>
        <v>0</v>
      </c>
      <c r="DA82" s="3">
        <f t="shared" si="72"/>
        <v>0</v>
      </c>
      <c r="DB82" s="3">
        <f t="shared" si="72"/>
        <v>0</v>
      </c>
      <c r="DC82" s="3">
        <f t="shared" si="72"/>
        <v>0</v>
      </c>
      <c r="DD82" s="3">
        <f t="shared" si="72"/>
        <v>0</v>
      </c>
      <c r="DE82" s="3">
        <f t="shared" si="72"/>
        <v>0</v>
      </c>
      <c r="DF82" s="3">
        <f t="shared" si="72"/>
        <v>0</v>
      </c>
      <c r="DG82" s="4">
        <f t="shared" ref="DG82:EL82" si="73">DG101</f>
        <v>1628401.81</v>
      </c>
      <c r="DH82" s="4">
        <f t="shared" si="73"/>
        <v>1134025.69</v>
      </c>
      <c r="DI82" s="4">
        <f t="shared" si="73"/>
        <v>303238.98</v>
      </c>
      <c r="DJ82" s="4">
        <f t="shared" si="73"/>
        <v>12781.38</v>
      </c>
      <c r="DK82" s="4">
        <f t="shared" si="73"/>
        <v>191137.14</v>
      </c>
      <c r="DL82" s="4">
        <f t="shared" si="73"/>
        <v>0</v>
      </c>
      <c r="DM82" s="4">
        <f t="shared" si="73"/>
        <v>3092.2860000000001</v>
      </c>
      <c r="DN82" s="4">
        <f t="shared" si="73"/>
        <v>0</v>
      </c>
      <c r="DO82" s="4">
        <f t="shared" si="73"/>
        <v>0</v>
      </c>
      <c r="DP82" s="4">
        <f t="shared" si="73"/>
        <v>163163.73000000001</v>
      </c>
      <c r="DQ82" s="4">
        <f t="shared" si="73"/>
        <v>122698</v>
      </c>
      <c r="DR82" s="4">
        <f t="shared" si="73"/>
        <v>0</v>
      </c>
      <c r="DS82" s="4">
        <f t="shared" si="73"/>
        <v>0</v>
      </c>
      <c r="DT82" s="4">
        <f t="shared" si="73"/>
        <v>1628401.81</v>
      </c>
      <c r="DU82" s="4">
        <f t="shared" si="73"/>
        <v>1134025.69</v>
      </c>
      <c r="DV82" s="4">
        <f t="shared" si="73"/>
        <v>303238.98</v>
      </c>
      <c r="DW82" s="4">
        <f t="shared" si="73"/>
        <v>12781.38</v>
      </c>
      <c r="DX82" s="4">
        <f t="shared" si="73"/>
        <v>191137.14</v>
      </c>
      <c r="DY82" s="4">
        <f t="shared" si="73"/>
        <v>0</v>
      </c>
      <c r="DZ82" s="4">
        <f t="shared" si="73"/>
        <v>3092.2860000000001</v>
      </c>
      <c r="EA82" s="4">
        <f t="shared" si="73"/>
        <v>0</v>
      </c>
      <c r="EB82" s="4">
        <f t="shared" si="73"/>
        <v>0</v>
      </c>
      <c r="EC82" s="4">
        <f t="shared" si="73"/>
        <v>163163.73000000001</v>
      </c>
      <c r="ED82" s="4">
        <f t="shared" si="73"/>
        <v>122698</v>
      </c>
      <c r="EE82" s="4">
        <f t="shared" si="73"/>
        <v>0</v>
      </c>
      <c r="EF82" s="4">
        <f t="shared" si="73"/>
        <v>0</v>
      </c>
      <c r="EG82" s="4">
        <f t="shared" si="73"/>
        <v>0</v>
      </c>
      <c r="EH82" s="4">
        <f t="shared" si="73"/>
        <v>0</v>
      </c>
      <c r="EI82" s="4">
        <f t="shared" si="73"/>
        <v>0</v>
      </c>
      <c r="EJ82" s="4">
        <f t="shared" si="73"/>
        <v>1914263.54</v>
      </c>
      <c r="EK82" s="4">
        <f t="shared" si="73"/>
        <v>1095319.76</v>
      </c>
      <c r="EL82" s="4">
        <f t="shared" si="73"/>
        <v>818943.78</v>
      </c>
      <c r="EM82" s="4">
        <f t="shared" ref="EM82:FR82" si="74">EM101</f>
        <v>0</v>
      </c>
      <c r="EN82" s="4">
        <f t="shared" si="74"/>
        <v>1134025.69</v>
      </c>
      <c r="EO82" s="4">
        <f t="shared" si="74"/>
        <v>1134025.69</v>
      </c>
      <c r="EP82" s="4">
        <f t="shared" si="74"/>
        <v>0</v>
      </c>
      <c r="EQ82" s="4">
        <f t="shared" si="74"/>
        <v>1134025.69</v>
      </c>
      <c r="ER82" s="4">
        <f t="shared" si="74"/>
        <v>0</v>
      </c>
      <c r="ES82" s="4">
        <f t="shared" si="74"/>
        <v>0</v>
      </c>
      <c r="ET82" s="4">
        <f t="shared" si="74"/>
        <v>0</v>
      </c>
      <c r="EU82" s="4">
        <f t="shared" si="74"/>
        <v>0</v>
      </c>
      <c r="EV82" s="4">
        <f t="shared" si="74"/>
        <v>0</v>
      </c>
      <c r="EW82" s="4">
        <f t="shared" si="74"/>
        <v>0</v>
      </c>
      <c r="EX82" s="4">
        <f t="shared" si="74"/>
        <v>0</v>
      </c>
      <c r="EY82" s="4">
        <f t="shared" si="74"/>
        <v>0</v>
      </c>
      <c r="EZ82" s="4">
        <f t="shared" si="74"/>
        <v>0</v>
      </c>
      <c r="FA82" s="4">
        <f t="shared" si="74"/>
        <v>0</v>
      </c>
      <c r="FB82" s="4">
        <f t="shared" si="74"/>
        <v>0</v>
      </c>
      <c r="FC82" s="4">
        <f t="shared" si="74"/>
        <v>0</v>
      </c>
      <c r="FD82" s="4">
        <f t="shared" si="74"/>
        <v>0</v>
      </c>
      <c r="FE82" s="4">
        <f t="shared" si="74"/>
        <v>0</v>
      </c>
      <c r="FF82" s="4">
        <f t="shared" si="74"/>
        <v>0</v>
      </c>
      <c r="FG82" s="4">
        <f t="shared" si="74"/>
        <v>0</v>
      </c>
      <c r="FH82" s="4">
        <f t="shared" si="74"/>
        <v>0</v>
      </c>
      <c r="FI82" s="4">
        <f t="shared" si="74"/>
        <v>0</v>
      </c>
      <c r="FJ82" s="4">
        <f t="shared" si="74"/>
        <v>0</v>
      </c>
      <c r="FK82" s="4">
        <f t="shared" si="74"/>
        <v>0</v>
      </c>
      <c r="FL82" s="4">
        <f t="shared" si="74"/>
        <v>0</v>
      </c>
      <c r="FM82" s="4">
        <f t="shared" si="74"/>
        <v>0</v>
      </c>
      <c r="FN82" s="4">
        <f t="shared" si="74"/>
        <v>0</v>
      </c>
      <c r="FO82" s="4">
        <f t="shared" si="74"/>
        <v>0</v>
      </c>
      <c r="FP82" s="4">
        <f t="shared" si="74"/>
        <v>0</v>
      </c>
      <c r="FQ82" s="4">
        <f t="shared" si="74"/>
        <v>0</v>
      </c>
      <c r="FR82" s="4">
        <f t="shared" si="74"/>
        <v>0</v>
      </c>
      <c r="FS82" s="4">
        <f t="shared" ref="FS82:GX82" si="75">FS101</f>
        <v>1914263.54</v>
      </c>
      <c r="FT82" s="4">
        <f t="shared" si="75"/>
        <v>1095319.76</v>
      </c>
      <c r="FU82" s="4">
        <f t="shared" si="75"/>
        <v>818943.78</v>
      </c>
      <c r="FV82" s="4">
        <f t="shared" si="75"/>
        <v>0</v>
      </c>
      <c r="FW82" s="4">
        <f t="shared" si="75"/>
        <v>1134025.69</v>
      </c>
      <c r="FX82" s="4">
        <f t="shared" si="75"/>
        <v>1134025.69</v>
      </c>
      <c r="FY82" s="4">
        <f t="shared" si="75"/>
        <v>0</v>
      </c>
      <c r="FZ82" s="4">
        <f t="shared" si="75"/>
        <v>1134025.69</v>
      </c>
      <c r="GA82" s="4">
        <f t="shared" si="75"/>
        <v>0</v>
      </c>
      <c r="GB82" s="4">
        <f t="shared" si="75"/>
        <v>0</v>
      </c>
      <c r="GC82" s="4">
        <f t="shared" si="75"/>
        <v>0</v>
      </c>
      <c r="GD82" s="4">
        <f t="shared" si="75"/>
        <v>0</v>
      </c>
      <c r="GE82" s="4">
        <f t="shared" si="75"/>
        <v>0</v>
      </c>
      <c r="GF82" s="4">
        <f t="shared" si="75"/>
        <v>0</v>
      </c>
      <c r="GG82" s="4">
        <f t="shared" si="75"/>
        <v>0</v>
      </c>
      <c r="GH82" s="4">
        <f t="shared" si="75"/>
        <v>0</v>
      </c>
      <c r="GI82" s="4">
        <f t="shared" si="75"/>
        <v>0</v>
      </c>
      <c r="GJ82" s="4">
        <f t="shared" si="75"/>
        <v>0</v>
      </c>
      <c r="GK82" s="4">
        <f t="shared" si="75"/>
        <v>0</v>
      </c>
      <c r="GL82" s="4">
        <f t="shared" si="75"/>
        <v>0</v>
      </c>
      <c r="GM82" s="4">
        <f t="shared" si="75"/>
        <v>0</v>
      </c>
      <c r="GN82" s="4">
        <f t="shared" si="75"/>
        <v>0</v>
      </c>
      <c r="GO82" s="4">
        <f t="shared" si="75"/>
        <v>0</v>
      </c>
      <c r="GP82" s="4">
        <f t="shared" si="75"/>
        <v>0</v>
      </c>
      <c r="GQ82" s="4">
        <f t="shared" si="75"/>
        <v>0</v>
      </c>
      <c r="GR82" s="4">
        <f t="shared" si="75"/>
        <v>0</v>
      </c>
      <c r="GS82" s="4">
        <f t="shared" si="75"/>
        <v>0</v>
      </c>
      <c r="GT82" s="4">
        <f t="shared" si="75"/>
        <v>0</v>
      </c>
      <c r="GU82" s="4">
        <f t="shared" si="75"/>
        <v>0</v>
      </c>
      <c r="GV82" s="4">
        <f t="shared" si="75"/>
        <v>0</v>
      </c>
      <c r="GW82" s="4">
        <f t="shared" si="75"/>
        <v>0</v>
      </c>
      <c r="GX82" s="4">
        <f t="shared" si="75"/>
        <v>0</v>
      </c>
    </row>
    <row r="84" spans="1:255" x14ac:dyDescent="0.2">
      <c r="A84" s="2">
        <v>17</v>
      </c>
      <c r="B84" s="2">
        <v>1</v>
      </c>
      <c r="C84" s="2">
        <f>ROW(SmtRes!A221)</f>
        <v>221</v>
      </c>
      <c r="D84" s="2">
        <f>ROW(EtalonRes!A227)</f>
        <v>227</v>
      </c>
      <c r="E84" s="2" t="s">
        <v>563</v>
      </c>
      <c r="F84" s="2" t="s">
        <v>485</v>
      </c>
      <c r="G84" s="2" t="s">
        <v>564</v>
      </c>
      <c r="H84" s="2" t="s">
        <v>476</v>
      </c>
      <c r="I84" s="2">
        <v>4.6500000000000004</v>
      </c>
      <c r="J84" s="2">
        <v>0</v>
      </c>
      <c r="K84" s="2"/>
      <c r="L84" s="2"/>
      <c r="M84" s="2"/>
      <c r="N84" s="2"/>
      <c r="O84" s="2">
        <f t="shared" ref="O84:O99" si="76">ROUND(CP84,2)</f>
        <v>27269.040000000001</v>
      </c>
      <c r="P84" s="2">
        <f t="shared" ref="P84:P99" si="77">ROUND(CQ84*I84,2)</f>
        <v>2297.0100000000002</v>
      </c>
      <c r="Q84" s="2">
        <f t="shared" ref="Q84:Q99" si="78">ROUND(CR84*I84,2)</f>
        <v>15324.21</v>
      </c>
      <c r="R84" s="2">
        <f t="shared" ref="R84:R99" si="79">ROUND(CS84*I84,2)</f>
        <v>310.89999999999998</v>
      </c>
      <c r="S84" s="2">
        <f t="shared" ref="S84:S99" si="80">ROUND(CT84*I84,2)</f>
        <v>9647.82</v>
      </c>
      <c r="T84" s="2">
        <f t="shared" ref="T84:T99" si="81">ROUND(CU84*I84,2)</f>
        <v>0</v>
      </c>
      <c r="U84" s="2">
        <f t="shared" ref="U84:U99" si="82">CV84*I84</f>
        <v>1148.5500000000002</v>
      </c>
      <c r="V84" s="2">
        <f t="shared" ref="V84:V99" si="83">CW84*I84</f>
        <v>0</v>
      </c>
      <c r="W84" s="2">
        <f t="shared" ref="W84:W99" si="84">ROUND(CX84*I84,2)</f>
        <v>0</v>
      </c>
      <c r="X84" s="2">
        <f t="shared" ref="X84:X99" si="85">ROUND(CY84,2)</f>
        <v>7966.98</v>
      </c>
      <c r="Y84" s="2">
        <f t="shared" ref="Y84:Y99" si="86">ROUND(CZ84,2)</f>
        <v>5975.23</v>
      </c>
      <c r="Z84" s="2"/>
      <c r="AA84" s="2">
        <v>28185840</v>
      </c>
      <c r="AB84" s="2">
        <f t="shared" ref="AB84:AB99" si="87">ROUND((AC84+AD84+AF84),6)</f>
        <v>5864.31</v>
      </c>
      <c r="AC84" s="2">
        <f t="shared" ref="AC84:AC99" si="88">ROUND((ES84),6)</f>
        <v>493.98</v>
      </c>
      <c r="AD84" s="2">
        <f t="shared" ref="AD84:AD99" si="89">ROUND((((ET84)-(EU84))+AE84),6)</f>
        <v>3295.53</v>
      </c>
      <c r="AE84" s="2">
        <f t="shared" ref="AE84:AE99" si="90">ROUND((EU84),6)</f>
        <v>66.86</v>
      </c>
      <c r="AF84" s="2">
        <f t="shared" ref="AF84:AF99" si="91">ROUND((EV84),6)</f>
        <v>2074.8000000000002</v>
      </c>
      <c r="AG84" s="2">
        <f t="shared" ref="AG84:AG99" si="92">ROUND((AP84),6)</f>
        <v>0</v>
      </c>
      <c r="AH84" s="2">
        <f t="shared" ref="AH84:AH99" si="93">(EW84)</f>
        <v>247</v>
      </c>
      <c r="AI84" s="2">
        <f t="shared" ref="AI84:AI99" si="94">(EX84)</f>
        <v>0</v>
      </c>
      <c r="AJ84" s="2">
        <f t="shared" ref="AJ84:AJ99" si="95">(AS84)</f>
        <v>0</v>
      </c>
      <c r="AK84" s="2">
        <v>5864.31</v>
      </c>
      <c r="AL84" s="2">
        <v>493.98</v>
      </c>
      <c r="AM84" s="2">
        <v>3295.53</v>
      </c>
      <c r="AN84" s="2">
        <v>66.86</v>
      </c>
      <c r="AO84" s="2">
        <v>2074.8000000000002</v>
      </c>
      <c r="AP84" s="2">
        <v>0</v>
      </c>
      <c r="AQ84" s="2">
        <v>247</v>
      </c>
      <c r="AR84" s="2">
        <v>0</v>
      </c>
      <c r="AS84" s="2">
        <v>0</v>
      </c>
      <c r="AT84" s="2">
        <v>80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420</v>
      </c>
      <c r="BE84" s="2" t="s">
        <v>420</v>
      </c>
      <c r="BF84" s="2" t="s">
        <v>420</v>
      </c>
      <c r="BG84" s="2" t="s">
        <v>420</v>
      </c>
      <c r="BH84" s="2">
        <v>0</v>
      </c>
      <c r="BI84" s="2">
        <v>2</v>
      </c>
      <c r="BJ84" s="2" t="s">
        <v>487</v>
      </c>
      <c r="BK84" s="2"/>
      <c r="BL84" s="2"/>
      <c r="BM84" s="2">
        <v>106001</v>
      </c>
      <c r="BN84" s="2">
        <v>0</v>
      </c>
      <c r="BO84" s="2" t="s">
        <v>420</v>
      </c>
      <c r="BP84" s="2">
        <v>0</v>
      </c>
      <c r="BQ84" s="2">
        <v>3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420</v>
      </c>
      <c r="BZ84" s="2">
        <v>80</v>
      </c>
      <c r="CA84" s="2">
        <v>60</v>
      </c>
      <c r="CB84" s="2"/>
      <c r="CC84" s="2"/>
      <c r="CD84" s="2"/>
      <c r="CE84" s="2">
        <v>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420</v>
      </c>
      <c r="CO84" s="2">
        <v>0</v>
      </c>
      <c r="CP84" s="2">
        <f t="shared" ref="CP84:CP99" si="96">(P84+Q84+S84)</f>
        <v>27269.040000000001</v>
      </c>
      <c r="CQ84" s="2">
        <f t="shared" ref="CQ84:CQ99" si="97">AC84*BC84</f>
        <v>493.98</v>
      </c>
      <c r="CR84" s="2">
        <f t="shared" ref="CR84:CR99" si="98">AD84*BB84</f>
        <v>3295.53</v>
      </c>
      <c r="CS84" s="2">
        <f t="shared" ref="CS84:CS99" si="99">AE84*BS84</f>
        <v>66.86</v>
      </c>
      <c r="CT84" s="2">
        <f t="shared" ref="CT84:CT99" si="100">AF84*BA84</f>
        <v>2074.8000000000002</v>
      </c>
      <c r="CU84" s="2">
        <f t="shared" ref="CU84:CU99" si="101">AG84</f>
        <v>0</v>
      </c>
      <c r="CV84" s="2">
        <f t="shared" ref="CV84:CV99" si="102">AH84</f>
        <v>247</v>
      </c>
      <c r="CW84" s="2">
        <f t="shared" ref="CW84:CW99" si="103">AI84</f>
        <v>0</v>
      </c>
      <c r="CX84" s="2">
        <f t="shared" ref="CX84:CX99" si="104">AJ84</f>
        <v>0</v>
      </c>
      <c r="CY84" s="2">
        <f t="shared" ref="CY84:CY99" si="105">(((S84+R84)*AT84)/100)</f>
        <v>7966.9759999999997</v>
      </c>
      <c r="CZ84" s="2">
        <f t="shared" ref="CZ84:CZ99" si="106">(((S84+R84)*AU84)/100)</f>
        <v>5975.232</v>
      </c>
      <c r="DA84" s="2"/>
      <c r="DB84" s="2"/>
      <c r="DC84" s="2" t="s">
        <v>420</v>
      </c>
      <c r="DD84" s="2" t="s">
        <v>420</v>
      </c>
      <c r="DE84" s="2" t="s">
        <v>420</v>
      </c>
      <c r="DF84" s="2" t="s">
        <v>420</v>
      </c>
      <c r="DG84" s="2" t="s">
        <v>420</v>
      </c>
      <c r="DH84" s="2" t="s">
        <v>420</v>
      </c>
      <c r="DI84" s="2" t="s">
        <v>420</v>
      </c>
      <c r="DJ84" s="2" t="s">
        <v>420</v>
      </c>
      <c r="DK84" s="2" t="s">
        <v>420</v>
      </c>
      <c r="DL84" s="2" t="s">
        <v>420</v>
      </c>
      <c r="DM84" s="2" t="s">
        <v>420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1009</v>
      </c>
      <c r="DV84" s="2" t="s">
        <v>476</v>
      </c>
      <c r="DW84" s="2" t="s">
        <v>476</v>
      </c>
      <c r="DX84" s="2">
        <v>1000</v>
      </c>
      <c r="DY84" s="2"/>
      <c r="DZ84" s="2"/>
      <c r="EA84" s="2"/>
      <c r="EB84" s="2"/>
      <c r="EC84" s="2"/>
      <c r="ED84" s="2"/>
      <c r="EE84" s="2">
        <v>28159242</v>
      </c>
      <c r="EF84" s="2">
        <v>3</v>
      </c>
      <c r="EG84" s="2" t="s">
        <v>480</v>
      </c>
      <c r="EH84" s="2">
        <v>0</v>
      </c>
      <c r="EI84" s="2" t="s">
        <v>420</v>
      </c>
      <c r="EJ84" s="2">
        <v>2</v>
      </c>
      <c r="EK84" s="2">
        <v>106001</v>
      </c>
      <c r="EL84" s="2" t="s">
        <v>481</v>
      </c>
      <c r="EM84" s="2" t="s">
        <v>482</v>
      </c>
      <c r="EN84" s="2"/>
      <c r="EO84" s="2" t="s">
        <v>420</v>
      </c>
      <c r="EP84" s="2"/>
      <c r="EQ84" s="2">
        <v>256</v>
      </c>
      <c r="ER84" s="2">
        <v>5864.31</v>
      </c>
      <c r="ES84" s="2">
        <v>493.98</v>
      </c>
      <c r="ET84" s="2">
        <v>3295.53</v>
      </c>
      <c r="EU84" s="2">
        <v>66.86</v>
      </c>
      <c r="EV84" s="2">
        <v>2074.8000000000002</v>
      </c>
      <c r="EW84" s="2">
        <v>247</v>
      </c>
      <c r="EX84" s="2">
        <v>0</v>
      </c>
      <c r="EY84" s="2">
        <v>0</v>
      </c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ref="FR84:FR99" si="107">ROUND(IF(AND(BH84=3,BI84=3),P84,0),2)</f>
        <v>0</v>
      </c>
      <c r="FS84" s="2">
        <v>0</v>
      </c>
      <c r="FT84" s="2"/>
      <c r="FU84" s="2"/>
      <c r="FV84" s="2"/>
      <c r="FW84" s="2"/>
      <c r="FX84" s="2">
        <v>80</v>
      </c>
      <c r="FY84" s="2">
        <v>60</v>
      </c>
      <c r="FZ84" s="2"/>
      <c r="GA84" s="2" t="s">
        <v>420</v>
      </c>
      <c r="GB84" s="2"/>
      <c r="GC84" s="2"/>
      <c r="GD84" s="2">
        <v>1</v>
      </c>
      <c r="GE84" s="2"/>
      <c r="GF84" s="2">
        <v>-1738458732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ref="GL84:GL99" si="108">ROUND(IF(AND(BH84=3,BI84=3,FS84&lt;&gt;0),P84,0),2)</f>
        <v>0</v>
      </c>
      <c r="GM84" s="2">
        <f t="shared" ref="GM84:GM99" si="109">ROUND(O84+X84+Y84,2)+GX84</f>
        <v>41211.25</v>
      </c>
      <c r="GN84" s="2">
        <f t="shared" ref="GN84:GN99" si="110">IF(OR(BI84=0,BI84=1),ROUND(O84+X84+Y84,2),0)</f>
        <v>0</v>
      </c>
      <c r="GO84" s="2">
        <f t="shared" ref="GO84:GO99" si="111">IF(BI84=2,ROUND(O84+X84+Y84,2),0)</f>
        <v>41211.25</v>
      </c>
      <c r="GP84" s="2">
        <f t="shared" ref="GP84:GP99" si="112">IF(BI84=4,ROUND(O84+X84+Y84,2)+GX84,0)</f>
        <v>0</v>
      </c>
      <c r="GQ84" s="2"/>
      <c r="GR84" s="2">
        <v>0</v>
      </c>
      <c r="GS84" s="2">
        <v>3</v>
      </c>
      <c r="GT84" s="2">
        <v>0</v>
      </c>
      <c r="GU84" s="2" t="s">
        <v>420</v>
      </c>
      <c r="GV84" s="2">
        <f t="shared" ref="GV84:GV99" si="113">ROUND((GT84),6)</f>
        <v>0</v>
      </c>
      <c r="GW84" s="2">
        <v>1</v>
      </c>
      <c r="GX84" s="2">
        <f t="shared" ref="GX84:GX99" si="114">ROUND(HC84*I84,2)</f>
        <v>0</v>
      </c>
      <c r="GY84" s="2"/>
      <c r="GZ84" s="2"/>
      <c r="HA84" s="2">
        <v>0</v>
      </c>
      <c r="HB84" s="2">
        <v>0</v>
      </c>
      <c r="HC84" s="2">
        <f t="shared" ref="HC84:HC99" si="115">GV84*GW84</f>
        <v>0</v>
      </c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17</v>
      </c>
      <c r="B85">
        <v>1</v>
      </c>
      <c r="C85">
        <f>ROW(SmtRes!A236)</f>
        <v>236</v>
      </c>
      <c r="D85">
        <f>ROW(EtalonRes!A242)</f>
        <v>242</v>
      </c>
      <c r="E85" t="s">
        <v>563</v>
      </c>
      <c r="F85" t="s">
        <v>485</v>
      </c>
      <c r="G85" t="s">
        <v>564</v>
      </c>
      <c r="H85" t="s">
        <v>476</v>
      </c>
      <c r="I85">
        <v>4.6500000000000004</v>
      </c>
      <c r="J85">
        <v>0</v>
      </c>
      <c r="O85">
        <f t="shared" si="76"/>
        <v>192792.13</v>
      </c>
      <c r="P85">
        <f t="shared" si="77"/>
        <v>16239.84</v>
      </c>
      <c r="Q85">
        <f t="shared" si="78"/>
        <v>108342.2</v>
      </c>
      <c r="R85">
        <f t="shared" si="79"/>
        <v>2198.06</v>
      </c>
      <c r="S85">
        <f t="shared" si="80"/>
        <v>68210.09</v>
      </c>
      <c r="T85">
        <f t="shared" si="81"/>
        <v>0</v>
      </c>
      <c r="U85">
        <f t="shared" si="82"/>
        <v>1148.5500000000002</v>
      </c>
      <c r="V85">
        <f t="shared" si="83"/>
        <v>0</v>
      </c>
      <c r="W85">
        <f t="shared" si="84"/>
        <v>0</v>
      </c>
      <c r="X85">
        <f t="shared" si="85"/>
        <v>56326.52</v>
      </c>
      <c r="Y85">
        <f t="shared" si="86"/>
        <v>42244.89</v>
      </c>
      <c r="AA85">
        <v>28185841</v>
      </c>
      <c r="AB85">
        <f t="shared" si="87"/>
        <v>5864.31</v>
      </c>
      <c r="AC85">
        <f t="shared" si="88"/>
        <v>493.98</v>
      </c>
      <c r="AD85">
        <f t="shared" si="89"/>
        <v>3295.53</v>
      </c>
      <c r="AE85">
        <f t="shared" si="90"/>
        <v>66.86</v>
      </c>
      <c r="AF85">
        <f t="shared" si="91"/>
        <v>2074.8000000000002</v>
      </c>
      <c r="AG85">
        <f t="shared" si="92"/>
        <v>0</v>
      </c>
      <c r="AH85">
        <f t="shared" si="93"/>
        <v>247</v>
      </c>
      <c r="AI85">
        <f t="shared" si="94"/>
        <v>0</v>
      </c>
      <c r="AJ85">
        <f t="shared" si="95"/>
        <v>0</v>
      </c>
      <c r="AK85">
        <v>5864.31</v>
      </c>
      <c r="AL85">
        <v>493.98</v>
      </c>
      <c r="AM85">
        <v>3295.53</v>
      </c>
      <c r="AN85">
        <v>66.86</v>
      </c>
      <c r="AO85">
        <v>2074.8000000000002</v>
      </c>
      <c r="AP85">
        <v>0</v>
      </c>
      <c r="AQ85">
        <v>247</v>
      </c>
      <c r="AR85">
        <v>0</v>
      </c>
      <c r="AS85">
        <v>0</v>
      </c>
      <c r="AT85">
        <v>80</v>
      </c>
      <c r="AU85">
        <v>60</v>
      </c>
      <c r="AV85">
        <v>1</v>
      </c>
      <c r="AW85">
        <v>1</v>
      </c>
      <c r="AZ85">
        <v>7.07</v>
      </c>
      <c r="BA85">
        <v>7.07</v>
      </c>
      <c r="BB85">
        <v>7.07</v>
      </c>
      <c r="BC85">
        <v>7.07</v>
      </c>
      <c r="BD85" t="s">
        <v>420</v>
      </c>
      <c r="BE85" t="s">
        <v>420</v>
      </c>
      <c r="BF85" t="s">
        <v>420</v>
      </c>
      <c r="BG85" t="s">
        <v>420</v>
      </c>
      <c r="BH85">
        <v>0</v>
      </c>
      <c r="BI85">
        <v>2</v>
      </c>
      <c r="BJ85" t="s">
        <v>487</v>
      </c>
      <c r="BM85">
        <v>106001</v>
      </c>
      <c r="BN85">
        <v>0</v>
      </c>
      <c r="BO85" t="s">
        <v>451</v>
      </c>
      <c r="BP85">
        <v>1</v>
      </c>
      <c r="BQ85">
        <v>3</v>
      </c>
      <c r="BR85">
        <v>0</v>
      </c>
      <c r="BS85">
        <v>7.07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420</v>
      </c>
      <c r="BZ85">
        <v>80</v>
      </c>
      <c r="CA85">
        <v>60</v>
      </c>
      <c r="CE85">
        <v>0</v>
      </c>
      <c r="CF85">
        <v>0</v>
      </c>
      <c r="CG85">
        <v>0</v>
      </c>
      <c r="CM85">
        <v>0</v>
      </c>
      <c r="CN85" t="s">
        <v>420</v>
      </c>
      <c r="CO85">
        <v>0</v>
      </c>
      <c r="CP85">
        <f t="shared" si="96"/>
        <v>192792.13</v>
      </c>
      <c r="CQ85">
        <f t="shared" si="97"/>
        <v>3492.4386000000004</v>
      </c>
      <c r="CR85">
        <f t="shared" si="98"/>
        <v>23299.397100000002</v>
      </c>
      <c r="CS85">
        <f t="shared" si="99"/>
        <v>472.7002</v>
      </c>
      <c r="CT85">
        <f t="shared" si="100"/>
        <v>14668.836000000001</v>
      </c>
      <c r="CU85">
        <f t="shared" si="101"/>
        <v>0</v>
      </c>
      <c r="CV85">
        <f t="shared" si="102"/>
        <v>247</v>
      </c>
      <c r="CW85">
        <f t="shared" si="103"/>
        <v>0</v>
      </c>
      <c r="CX85">
        <f t="shared" si="104"/>
        <v>0</v>
      </c>
      <c r="CY85">
        <f t="shared" si="105"/>
        <v>56326.52</v>
      </c>
      <c r="CZ85">
        <f t="shared" si="106"/>
        <v>42244.89</v>
      </c>
      <c r="DC85" t="s">
        <v>420</v>
      </c>
      <c r="DD85" t="s">
        <v>420</v>
      </c>
      <c r="DE85" t="s">
        <v>420</v>
      </c>
      <c r="DF85" t="s">
        <v>420</v>
      </c>
      <c r="DG85" t="s">
        <v>420</v>
      </c>
      <c r="DH85" t="s">
        <v>420</v>
      </c>
      <c r="DI85" t="s">
        <v>420</v>
      </c>
      <c r="DJ85" t="s">
        <v>420</v>
      </c>
      <c r="DK85" t="s">
        <v>420</v>
      </c>
      <c r="DL85" t="s">
        <v>420</v>
      </c>
      <c r="DM85" t="s">
        <v>420</v>
      </c>
      <c r="DN85">
        <v>0</v>
      </c>
      <c r="DO85">
        <v>0</v>
      </c>
      <c r="DP85">
        <v>1</v>
      </c>
      <c r="DQ85">
        <v>1</v>
      </c>
      <c r="DU85">
        <v>1009</v>
      </c>
      <c r="DV85" t="s">
        <v>476</v>
      </c>
      <c r="DW85" t="s">
        <v>476</v>
      </c>
      <c r="DX85">
        <v>1000</v>
      </c>
      <c r="EE85">
        <v>28159242</v>
      </c>
      <c r="EF85">
        <v>3</v>
      </c>
      <c r="EG85" t="s">
        <v>480</v>
      </c>
      <c r="EH85">
        <v>0</v>
      </c>
      <c r="EI85" t="s">
        <v>420</v>
      </c>
      <c r="EJ85">
        <v>2</v>
      </c>
      <c r="EK85">
        <v>106001</v>
      </c>
      <c r="EL85" t="s">
        <v>481</v>
      </c>
      <c r="EM85" t="s">
        <v>482</v>
      </c>
      <c r="EO85" t="s">
        <v>420</v>
      </c>
      <c r="EQ85">
        <v>256</v>
      </c>
      <c r="ER85">
        <v>5864.31</v>
      </c>
      <c r="ES85">
        <v>493.98</v>
      </c>
      <c r="ET85">
        <v>3295.53</v>
      </c>
      <c r="EU85">
        <v>66.86</v>
      </c>
      <c r="EV85">
        <v>2074.8000000000002</v>
      </c>
      <c r="EW85">
        <v>247</v>
      </c>
      <c r="EX85">
        <v>0</v>
      </c>
      <c r="EY85">
        <v>0</v>
      </c>
      <c r="FQ85">
        <v>0</v>
      </c>
      <c r="FR85">
        <f t="shared" si="107"/>
        <v>0</v>
      </c>
      <c r="FS85">
        <v>0</v>
      </c>
      <c r="FX85">
        <v>80</v>
      </c>
      <c r="FY85">
        <v>60</v>
      </c>
      <c r="GA85" t="s">
        <v>420</v>
      </c>
      <c r="GD85">
        <v>1</v>
      </c>
      <c r="GF85">
        <v>-1738458732</v>
      </c>
      <c r="GG85">
        <v>1</v>
      </c>
      <c r="GH85">
        <v>1</v>
      </c>
      <c r="GI85">
        <v>4</v>
      </c>
      <c r="GJ85">
        <v>0</v>
      </c>
      <c r="GK85">
        <v>0</v>
      </c>
      <c r="GL85">
        <f t="shared" si="108"/>
        <v>0</v>
      </c>
      <c r="GM85">
        <f t="shared" si="109"/>
        <v>291363.53999999998</v>
      </c>
      <c r="GN85">
        <f t="shared" si="110"/>
        <v>0</v>
      </c>
      <c r="GO85">
        <f t="shared" si="111"/>
        <v>291363.53999999998</v>
      </c>
      <c r="GP85">
        <f t="shared" si="112"/>
        <v>0</v>
      </c>
      <c r="GR85">
        <v>0</v>
      </c>
      <c r="GS85">
        <v>3</v>
      </c>
      <c r="GT85">
        <v>0</v>
      </c>
      <c r="GU85" t="s">
        <v>420</v>
      </c>
      <c r="GV85">
        <f t="shared" si="113"/>
        <v>0</v>
      </c>
      <c r="GW85">
        <v>1</v>
      </c>
      <c r="GX85">
        <f t="shared" si="114"/>
        <v>0</v>
      </c>
      <c r="HA85">
        <v>0</v>
      </c>
      <c r="HB85">
        <v>0</v>
      </c>
      <c r="HC85">
        <f t="shared" si="115"/>
        <v>0</v>
      </c>
      <c r="IK85">
        <v>0</v>
      </c>
    </row>
    <row r="86" spans="1:255" x14ac:dyDescent="0.2">
      <c r="A86" s="2">
        <v>17</v>
      </c>
      <c r="B86" s="2">
        <v>1</v>
      </c>
      <c r="C86" s="2">
        <f>ROW(SmtRes!A256)</f>
        <v>256</v>
      </c>
      <c r="D86" s="2">
        <f>ROW(EtalonRes!A262)</f>
        <v>262</v>
      </c>
      <c r="E86" s="2" t="s">
        <v>565</v>
      </c>
      <c r="F86" s="2" t="s">
        <v>474</v>
      </c>
      <c r="G86" s="2" t="s">
        <v>475</v>
      </c>
      <c r="H86" s="2" t="s">
        <v>476</v>
      </c>
      <c r="I86" s="2">
        <v>1.5</v>
      </c>
      <c r="J86" s="2">
        <v>0</v>
      </c>
      <c r="K86" s="2"/>
      <c r="L86" s="2"/>
      <c r="M86" s="2"/>
      <c r="N86" s="2"/>
      <c r="O86" s="2">
        <f t="shared" si="76"/>
        <v>9986.9500000000007</v>
      </c>
      <c r="P86" s="2">
        <f t="shared" si="77"/>
        <v>2236.16</v>
      </c>
      <c r="Q86" s="2">
        <f t="shared" si="78"/>
        <v>4043.07</v>
      </c>
      <c r="R86" s="2">
        <f t="shared" si="79"/>
        <v>101.54</v>
      </c>
      <c r="S86" s="2">
        <f t="shared" si="80"/>
        <v>3707.72</v>
      </c>
      <c r="T86" s="2">
        <f t="shared" si="81"/>
        <v>0</v>
      </c>
      <c r="U86" s="2">
        <f t="shared" si="82"/>
        <v>379.5</v>
      </c>
      <c r="V86" s="2">
        <f t="shared" si="83"/>
        <v>0</v>
      </c>
      <c r="W86" s="2">
        <f t="shared" si="84"/>
        <v>0</v>
      </c>
      <c r="X86" s="2">
        <f t="shared" si="85"/>
        <v>3047.41</v>
      </c>
      <c r="Y86" s="2">
        <f t="shared" si="86"/>
        <v>2285.56</v>
      </c>
      <c r="Z86" s="2"/>
      <c r="AA86" s="2">
        <v>28185840</v>
      </c>
      <c r="AB86" s="2">
        <f t="shared" si="87"/>
        <v>6657.96</v>
      </c>
      <c r="AC86" s="2">
        <f t="shared" si="88"/>
        <v>1490.77</v>
      </c>
      <c r="AD86" s="2">
        <f t="shared" si="89"/>
        <v>2695.38</v>
      </c>
      <c r="AE86" s="2">
        <f t="shared" si="90"/>
        <v>67.69</v>
      </c>
      <c r="AF86" s="2">
        <f t="shared" si="91"/>
        <v>2471.81</v>
      </c>
      <c r="AG86" s="2">
        <f t="shared" si="92"/>
        <v>0</v>
      </c>
      <c r="AH86" s="2">
        <f t="shared" si="93"/>
        <v>253</v>
      </c>
      <c r="AI86" s="2">
        <f t="shared" si="94"/>
        <v>0</v>
      </c>
      <c r="AJ86" s="2">
        <f t="shared" si="95"/>
        <v>0</v>
      </c>
      <c r="AK86" s="2">
        <v>6657.96</v>
      </c>
      <c r="AL86" s="2">
        <v>1490.77</v>
      </c>
      <c r="AM86" s="2">
        <v>2695.38</v>
      </c>
      <c r="AN86" s="2">
        <v>67.69</v>
      </c>
      <c r="AO86" s="2">
        <v>2471.81</v>
      </c>
      <c r="AP86" s="2">
        <v>0</v>
      </c>
      <c r="AQ86" s="2">
        <v>253</v>
      </c>
      <c r="AR86" s="2">
        <v>0</v>
      </c>
      <c r="AS86" s="2">
        <v>0</v>
      </c>
      <c r="AT86" s="2">
        <v>80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420</v>
      </c>
      <c r="BE86" s="2" t="s">
        <v>420</v>
      </c>
      <c r="BF86" s="2" t="s">
        <v>420</v>
      </c>
      <c r="BG86" s="2" t="s">
        <v>420</v>
      </c>
      <c r="BH86" s="2">
        <v>0</v>
      </c>
      <c r="BI86" s="2">
        <v>2</v>
      </c>
      <c r="BJ86" s="2" t="s">
        <v>477</v>
      </c>
      <c r="BK86" s="2"/>
      <c r="BL86" s="2"/>
      <c r="BM86" s="2">
        <v>106001</v>
      </c>
      <c r="BN86" s="2">
        <v>0</v>
      </c>
      <c r="BO86" s="2" t="s">
        <v>420</v>
      </c>
      <c r="BP86" s="2">
        <v>0</v>
      </c>
      <c r="BQ86" s="2">
        <v>3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420</v>
      </c>
      <c r="BZ86" s="2">
        <v>80</v>
      </c>
      <c r="CA86" s="2">
        <v>60</v>
      </c>
      <c r="CB86" s="2"/>
      <c r="CC86" s="2"/>
      <c r="CD86" s="2"/>
      <c r="CE86" s="2">
        <v>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420</v>
      </c>
      <c r="CO86" s="2">
        <v>0</v>
      </c>
      <c r="CP86" s="2">
        <f t="shared" si="96"/>
        <v>9986.9499999999989</v>
      </c>
      <c r="CQ86" s="2">
        <f t="shared" si="97"/>
        <v>1490.77</v>
      </c>
      <c r="CR86" s="2">
        <f t="shared" si="98"/>
        <v>2695.38</v>
      </c>
      <c r="CS86" s="2">
        <f t="shared" si="99"/>
        <v>67.69</v>
      </c>
      <c r="CT86" s="2">
        <f t="shared" si="100"/>
        <v>2471.81</v>
      </c>
      <c r="CU86" s="2">
        <f t="shared" si="101"/>
        <v>0</v>
      </c>
      <c r="CV86" s="2">
        <f t="shared" si="102"/>
        <v>253</v>
      </c>
      <c r="CW86" s="2">
        <f t="shared" si="103"/>
        <v>0</v>
      </c>
      <c r="CX86" s="2">
        <f t="shared" si="104"/>
        <v>0</v>
      </c>
      <c r="CY86" s="2">
        <f t="shared" si="105"/>
        <v>3047.4079999999999</v>
      </c>
      <c r="CZ86" s="2">
        <f t="shared" si="106"/>
        <v>2285.5559999999996</v>
      </c>
      <c r="DA86" s="2"/>
      <c r="DB86" s="2"/>
      <c r="DC86" s="2" t="s">
        <v>420</v>
      </c>
      <c r="DD86" s="2" t="s">
        <v>420</v>
      </c>
      <c r="DE86" s="2" t="s">
        <v>420</v>
      </c>
      <c r="DF86" s="2" t="s">
        <v>420</v>
      </c>
      <c r="DG86" s="2" t="s">
        <v>420</v>
      </c>
      <c r="DH86" s="2" t="s">
        <v>420</v>
      </c>
      <c r="DI86" s="2" t="s">
        <v>420</v>
      </c>
      <c r="DJ86" s="2" t="s">
        <v>420</v>
      </c>
      <c r="DK86" s="2" t="s">
        <v>420</v>
      </c>
      <c r="DL86" s="2" t="s">
        <v>420</v>
      </c>
      <c r="DM86" s="2" t="s">
        <v>420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476</v>
      </c>
      <c r="DW86" s="2" t="s">
        <v>476</v>
      </c>
      <c r="DX86" s="2">
        <v>1000</v>
      </c>
      <c r="DY86" s="2"/>
      <c r="DZ86" s="2"/>
      <c r="EA86" s="2"/>
      <c r="EB86" s="2"/>
      <c r="EC86" s="2"/>
      <c r="ED86" s="2"/>
      <c r="EE86" s="2">
        <v>28159242</v>
      </c>
      <c r="EF86" s="2">
        <v>3</v>
      </c>
      <c r="EG86" s="2" t="s">
        <v>480</v>
      </c>
      <c r="EH86" s="2">
        <v>0</v>
      </c>
      <c r="EI86" s="2" t="s">
        <v>420</v>
      </c>
      <c r="EJ86" s="2">
        <v>2</v>
      </c>
      <c r="EK86" s="2">
        <v>106001</v>
      </c>
      <c r="EL86" s="2" t="s">
        <v>481</v>
      </c>
      <c r="EM86" s="2" t="s">
        <v>482</v>
      </c>
      <c r="EN86" s="2"/>
      <c r="EO86" s="2" t="s">
        <v>420</v>
      </c>
      <c r="EP86" s="2"/>
      <c r="EQ86" s="2">
        <v>0</v>
      </c>
      <c r="ER86" s="2">
        <v>6657.96</v>
      </c>
      <c r="ES86" s="2">
        <v>1490.77</v>
      </c>
      <c r="ET86" s="2">
        <v>2695.38</v>
      </c>
      <c r="EU86" s="2">
        <v>67.69</v>
      </c>
      <c r="EV86" s="2">
        <v>2471.81</v>
      </c>
      <c r="EW86" s="2">
        <v>253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7"/>
        <v>0</v>
      </c>
      <c r="FS86" s="2">
        <v>0</v>
      </c>
      <c r="FT86" s="2"/>
      <c r="FU86" s="2"/>
      <c r="FV86" s="2"/>
      <c r="FW86" s="2"/>
      <c r="FX86" s="2">
        <v>80</v>
      </c>
      <c r="FY86" s="2">
        <v>60</v>
      </c>
      <c r="FZ86" s="2"/>
      <c r="GA86" s="2" t="s">
        <v>420</v>
      </c>
      <c r="GB86" s="2"/>
      <c r="GC86" s="2"/>
      <c r="GD86" s="2">
        <v>1</v>
      </c>
      <c r="GE86" s="2"/>
      <c r="GF86" s="2">
        <v>-1002530534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108"/>
        <v>0</v>
      </c>
      <c r="GM86" s="2">
        <f t="shared" si="109"/>
        <v>15319.92</v>
      </c>
      <c r="GN86" s="2">
        <f t="shared" si="110"/>
        <v>0</v>
      </c>
      <c r="GO86" s="2">
        <f t="shared" si="111"/>
        <v>15319.92</v>
      </c>
      <c r="GP86" s="2">
        <f t="shared" si="112"/>
        <v>0</v>
      </c>
      <c r="GQ86" s="2"/>
      <c r="GR86" s="2">
        <v>0</v>
      </c>
      <c r="GS86" s="2">
        <v>3</v>
      </c>
      <c r="GT86" s="2">
        <v>0</v>
      </c>
      <c r="GU86" s="2" t="s">
        <v>420</v>
      </c>
      <c r="GV86" s="2">
        <f t="shared" si="113"/>
        <v>0</v>
      </c>
      <c r="GW86" s="2">
        <v>1</v>
      </c>
      <c r="GX86" s="2">
        <f t="shared" si="114"/>
        <v>0</v>
      </c>
      <c r="GY86" s="2"/>
      <c r="GZ86" s="2"/>
      <c r="HA86" s="2">
        <v>0</v>
      </c>
      <c r="HB86" s="2">
        <v>0</v>
      </c>
      <c r="HC86" s="2">
        <f t="shared" si="115"/>
        <v>0</v>
      </c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ROW(SmtRes!A276)</f>
        <v>276</v>
      </c>
      <c r="D87">
        <f>ROW(EtalonRes!A282)</f>
        <v>282</v>
      </c>
      <c r="E87" t="s">
        <v>565</v>
      </c>
      <c r="F87" t="s">
        <v>474</v>
      </c>
      <c r="G87" t="s">
        <v>475</v>
      </c>
      <c r="H87" t="s">
        <v>476</v>
      </c>
      <c r="I87">
        <v>1.5</v>
      </c>
      <c r="J87">
        <v>0</v>
      </c>
      <c r="O87">
        <f t="shared" si="76"/>
        <v>70607.67</v>
      </c>
      <c r="P87">
        <f t="shared" si="77"/>
        <v>15809.62</v>
      </c>
      <c r="Q87">
        <f t="shared" si="78"/>
        <v>28584.5</v>
      </c>
      <c r="R87">
        <f t="shared" si="79"/>
        <v>717.85</v>
      </c>
      <c r="S87">
        <f t="shared" si="80"/>
        <v>26213.55</v>
      </c>
      <c r="T87">
        <f t="shared" si="81"/>
        <v>0</v>
      </c>
      <c r="U87">
        <f t="shared" si="82"/>
        <v>379.5</v>
      </c>
      <c r="V87">
        <f t="shared" si="83"/>
        <v>0</v>
      </c>
      <c r="W87">
        <f t="shared" si="84"/>
        <v>0</v>
      </c>
      <c r="X87">
        <f t="shared" si="85"/>
        <v>21545.119999999999</v>
      </c>
      <c r="Y87">
        <f t="shared" si="86"/>
        <v>16158.84</v>
      </c>
      <c r="AA87">
        <v>28185841</v>
      </c>
      <c r="AB87">
        <f t="shared" si="87"/>
        <v>6657.96</v>
      </c>
      <c r="AC87">
        <f t="shared" si="88"/>
        <v>1490.77</v>
      </c>
      <c r="AD87">
        <f t="shared" si="89"/>
        <v>2695.38</v>
      </c>
      <c r="AE87">
        <f t="shared" si="90"/>
        <v>67.69</v>
      </c>
      <c r="AF87">
        <f t="shared" si="91"/>
        <v>2471.81</v>
      </c>
      <c r="AG87">
        <f t="shared" si="92"/>
        <v>0</v>
      </c>
      <c r="AH87">
        <f t="shared" si="93"/>
        <v>253</v>
      </c>
      <c r="AI87">
        <f t="shared" si="94"/>
        <v>0</v>
      </c>
      <c r="AJ87">
        <f t="shared" si="95"/>
        <v>0</v>
      </c>
      <c r="AK87">
        <v>6657.96</v>
      </c>
      <c r="AL87">
        <v>1490.77</v>
      </c>
      <c r="AM87">
        <v>2695.38</v>
      </c>
      <c r="AN87">
        <v>67.69</v>
      </c>
      <c r="AO87">
        <v>2471.81</v>
      </c>
      <c r="AP87">
        <v>0</v>
      </c>
      <c r="AQ87">
        <v>253</v>
      </c>
      <c r="AR87">
        <v>0</v>
      </c>
      <c r="AS87">
        <v>0</v>
      </c>
      <c r="AT87">
        <v>80</v>
      </c>
      <c r="AU87">
        <v>60</v>
      </c>
      <c r="AV87">
        <v>1</v>
      </c>
      <c r="AW87">
        <v>1</v>
      </c>
      <c r="AZ87">
        <v>7.07</v>
      </c>
      <c r="BA87">
        <v>7.07</v>
      </c>
      <c r="BB87">
        <v>7.07</v>
      </c>
      <c r="BC87">
        <v>7.07</v>
      </c>
      <c r="BD87" t="s">
        <v>420</v>
      </c>
      <c r="BE87" t="s">
        <v>420</v>
      </c>
      <c r="BF87" t="s">
        <v>420</v>
      </c>
      <c r="BG87" t="s">
        <v>420</v>
      </c>
      <c r="BH87">
        <v>0</v>
      </c>
      <c r="BI87">
        <v>2</v>
      </c>
      <c r="BJ87" t="s">
        <v>477</v>
      </c>
      <c r="BM87">
        <v>106001</v>
      </c>
      <c r="BN87">
        <v>0</v>
      </c>
      <c r="BO87" t="s">
        <v>451</v>
      </c>
      <c r="BP87">
        <v>1</v>
      </c>
      <c r="BQ87">
        <v>3</v>
      </c>
      <c r="BR87">
        <v>0</v>
      </c>
      <c r="BS87">
        <v>7.07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420</v>
      </c>
      <c r="BZ87">
        <v>80</v>
      </c>
      <c r="CA87">
        <v>60</v>
      </c>
      <c r="CE87">
        <v>0</v>
      </c>
      <c r="CF87">
        <v>0</v>
      </c>
      <c r="CG87">
        <v>0</v>
      </c>
      <c r="CM87">
        <v>0</v>
      </c>
      <c r="CN87" t="s">
        <v>420</v>
      </c>
      <c r="CO87">
        <v>0</v>
      </c>
      <c r="CP87">
        <f t="shared" si="96"/>
        <v>70607.67</v>
      </c>
      <c r="CQ87">
        <f t="shared" si="97"/>
        <v>10539.743899999999</v>
      </c>
      <c r="CR87">
        <f t="shared" si="98"/>
        <v>19056.336600000002</v>
      </c>
      <c r="CS87">
        <f t="shared" si="99"/>
        <v>478.56830000000002</v>
      </c>
      <c r="CT87">
        <f t="shared" si="100"/>
        <v>17475.6967</v>
      </c>
      <c r="CU87">
        <f t="shared" si="101"/>
        <v>0</v>
      </c>
      <c r="CV87">
        <f t="shared" si="102"/>
        <v>253</v>
      </c>
      <c r="CW87">
        <f t="shared" si="103"/>
        <v>0</v>
      </c>
      <c r="CX87">
        <f t="shared" si="104"/>
        <v>0</v>
      </c>
      <c r="CY87">
        <f t="shared" si="105"/>
        <v>21545.119999999999</v>
      </c>
      <c r="CZ87">
        <f t="shared" si="106"/>
        <v>16158.839999999998</v>
      </c>
      <c r="DC87" t="s">
        <v>420</v>
      </c>
      <c r="DD87" t="s">
        <v>420</v>
      </c>
      <c r="DE87" t="s">
        <v>420</v>
      </c>
      <c r="DF87" t="s">
        <v>420</v>
      </c>
      <c r="DG87" t="s">
        <v>420</v>
      </c>
      <c r="DH87" t="s">
        <v>420</v>
      </c>
      <c r="DI87" t="s">
        <v>420</v>
      </c>
      <c r="DJ87" t="s">
        <v>420</v>
      </c>
      <c r="DK87" t="s">
        <v>420</v>
      </c>
      <c r="DL87" t="s">
        <v>420</v>
      </c>
      <c r="DM87" t="s">
        <v>420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476</v>
      </c>
      <c r="DW87" t="s">
        <v>476</v>
      </c>
      <c r="DX87">
        <v>1000</v>
      </c>
      <c r="EE87">
        <v>28159242</v>
      </c>
      <c r="EF87">
        <v>3</v>
      </c>
      <c r="EG87" t="s">
        <v>480</v>
      </c>
      <c r="EH87">
        <v>0</v>
      </c>
      <c r="EI87" t="s">
        <v>420</v>
      </c>
      <c r="EJ87">
        <v>2</v>
      </c>
      <c r="EK87">
        <v>106001</v>
      </c>
      <c r="EL87" t="s">
        <v>481</v>
      </c>
      <c r="EM87" t="s">
        <v>482</v>
      </c>
      <c r="EO87" t="s">
        <v>420</v>
      </c>
      <c r="EQ87">
        <v>0</v>
      </c>
      <c r="ER87">
        <v>6657.96</v>
      </c>
      <c r="ES87">
        <v>1490.77</v>
      </c>
      <c r="ET87">
        <v>2695.38</v>
      </c>
      <c r="EU87">
        <v>67.69</v>
      </c>
      <c r="EV87">
        <v>2471.81</v>
      </c>
      <c r="EW87">
        <v>253</v>
      </c>
      <c r="EX87">
        <v>0</v>
      </c>
      <c r="EY87">
        <v>0</v>
      </c>
      <c r="FQ87">
        <v>0</v>
      </c>
      <c r="FR87">
        <f t="shared" si="107"/>
        <v>0</v>
      </c>
      <c r="FS87">
        <v>0</v>
      </c>
      <c r="FX87">
        <v>80</v>
      </c>
      <c r="FY87">
        <v>60</v>
      </c>
      <c r="GA87" t="s">
        <v>420</v>
      </c>
      <c r="GD87">
        <v>1</v>
      </c>
      <c r="GF87">
        <v>-1002530534</v>
      </c>
      <c r="GG87">
        <v>1</v>
      </c>
      <c r="GH87">
        <v>1</v>
      </c>
      <c r="GI87">
        <v>4</v>
      </c>
      <c r="GJ87">
        <v>0</v>
      </c>
      <c r="GK87">
        <v>0</v>
      </c>
      <c r="GL87">
        <f t="shared" si="108"/>
        <v>0</v>
      </c>
      <c r="GM87">
        <f t="shared" si="109"/>
        <v>108311.63</v>
      </c>
      <c r="GN87">
        <f t="shared" si="110"/>
        <v>0</v>
      </c>
      <c r="GO87">
        <f t="shared" si="111"/>
        <v>108311.63</v>
      </c>
      <c r="GP87">
        <f t="shared" si="112"/>
        <v>0</v>
      </c>
      <c r="GR87">
        <v>0</v>
      </c>
      <c r="GS87">
        <v>3</v>
      </c>
      <c r="GT87">
        <v>0</v>
      </c>
      <c r="GU87" t="s">
        <v>420</v>
      </c>
      <c r="GV87">
        <f t="shared" si="113"/>
        <v>0</v>
      </c>
      <c r="GW87">
        <v>1</v>
      </c>
      <c r="GX87">
        <f t="shared" si="114"/>
        <v>0</v>
      </c>
      <c r="HA87">
        <v>0</v>
      </c>
      <c r="HB87">
        <v>0</v>
      </c>
      <c r="HC87">
        <f t="shared" si="115"/>
        <v>0</v>
      </c>
      <c r="IK87">
        <v>0</v>
      </c>
    </row>
    <row r="88" spans="1:255" x14ac:dyDescent="0.2">
      <c r="A88" s="2">
        <v>17</v>
      </c>
      <c r="B88" s="2">
        <v>1</v>
      </c>
      <c r="C88" s="2">
        <f>ROW(SmtRes!A288)</f>
        <v>288</v>
      </c>
      <c r="D88" s="2">
        <f>ROW(EtalonRes!A294)</f>
        <v>294</v>
      </c>
      <c r="E88" s="2" t="s">
        <v>566</v>
      </c>
      <c r="F88" s="2" t="s">
        <v>489</v>
      </c>
      <c r="G88" s="2" t="s">
        <v>490</v>
      </c>
      <c r="H88" s="2" t="s">
        <v>476</v>
      </c>
      <c r="I88" s="2">
        <v>0.97199999999999998</v>
      </c>
      <c r="J88" s="2">
        <v>0</v>
      </c>
      <c r="K88" s="2"/>
      <c r="L88" s="2"/>
      <c r="M88" s="2"/>
      <c r="N88" s="2"/>
      <c r="O88" s="2">
        <f t="shared" si="76"/>
        <v>2583.77</v>
      </c>
      <c r="P88" s="2">
        <f t="shared" si="77"/>
        <v>278.10000000000002</v>
      </c>
      <c r="Q88" s="2">
        <f t="shared" si="78"/>
        <v>635.15</v>
      </c>
      <c r="R88" s="2">
        <f t="shared" si="79"/>
        <v>44.48</v>
      </c>
      <c r="S88" s="2">
        <f t="shared" si="80"/>
        <v>1670.52</v>
      </c>
      <c r="T88" s="2">
        <f t="shared" si="81"/>
        <v>0</v>
      </c>
      <c r="U88" s="2">
        <f t="shared" si="82"/>
        <v>180.792</v>
      </c>
      <c r="V88" s="2">
        <f t="shared" si="83"/>
        <v>0</v>
      </c>
      <c r="W88" s="2">
        <f t="shared" si="84"/>
        <v>0</v>
      </c>
      <c r="X88" s="2">
        <f t="shared" si="85"/>
        <v>1372</v>
      </c>
      <c r="Y88" s="2">
        <f t="shared" si="86"/>
        <v>1029</v>
      </c>
      <c r="Z88" s="2"/>
      <c r="AA88" s="2">
        <v>28185840</v>
      </c>
      <c r="AB88" s="2">
        <f t="shared" si="87"/>
        <v>2658.2</v>
      </c>
      <c r="AC88" s="2">
        <f t="shared" si="88"/>
        <v>286.11</v>
      </c>
      <c r="AD88" s="2">
        <f t="shared" si="89"/>
        <v>653.45000000000005</v>
      </c>
      <c r="AE88" s="2">
        <f t="shared" si="90"/>
        <v>45.76</v>
      </c>
      <c r="AF88" s="2">
        <f t="shared" si="91"/>
        <v>1718.64</v>
      </c>
      <c r="AG88" s="2">
        <f t="shared" si="92"/>
        <v>0</v>
      </c>
      <c r="AH88" s="2">
        <f t="shared" si="93"/>
        <v>186</v>
      </c>
      <c r="AI88" s="2">
        <f t="shared" si="94"/>
        <v>0</v>
      </c>
      <c r="AJ88" s="2">
        <f t="shared" si="95"/>
        <v>0</v>
      </c>
      <c r="AK88" s="2">
        <v>2658.2</v>
      </c>
      <c r="AL88" s="2">
        <v>286.11</v>
      </c>
      <c r="AM88" s="2">
        <v>653.45000000000005</v>
      </c>
      <c r="AN88" s="2">
        <v>45.76</v>
      </c>
      <c r="AO88" s="2">
        <v>1718.64</v>
      </c>
      <c r="AP88" s="2">
        <v>0</v>
      </c>
      <c r="AQ88" s="2">
        <v>186</v>
      </c>
      <c r="AR88" s="2">
        <v>0</v>
      </c>
      <c r="AS88" s="2">
        <v>0</v>
      </c>
      <c r="AT88" s="2">
        <v>80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420</v>
      </c>
      <c r="BE88" s="2" t="s">
        <v>420</v>
      </c>
      <c r="BF88" s="2" t="s">
        <v>420</v>
      </c>
      <c r="BG88" s="2" t="s">
        <v>420</v>
      </c>
      <c r="BH88" s="2">
        <v>0</v>
      </c>
      <c r="BI88" s="2">
        <v>2</v>
      </c>
      <c r="BJ88" s="2" t="s">
        <v>491</v>
      </c>
      <c r="BK88" s="2"/>
      <c r="BL88" s="2"/>
      <c r="BM88" s="2">
        <v>106001</v>
      </c>
      <c r="BN88" s="2">
        <v>0</v>
      </c>
      <c r="BO88" s="2" t="s">
        <v>420</v>
      </c>
      <c r="BP88" s="2">
        <v>0</v>
      </c>
      <c r="BQ88" s="2">
        <v>3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420</v>
      </c>
      <c r="BZ88" s="2">
        <v>80</v>
      </c>
      <c r="CA88" s="2">
        <v>60</v>
      </c>
      <c r="CB88" s="2"/>
      <c r="CC88" s="2"/>
      <c r="CD88" s="2"/>
      <c r="CE88" s="2">
        <v>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420</v>
      </c>
      <c r="CO88" s="2">
        <v>0</v>
      </c>
      <c r="CP88" s="2">
        <f t="shared" si="96"/>
        <v>2583.77</v>
      </c>
      <c r="CQ88" s="2">
        <f t="shared" si="97"/>
        <v>286.11</v>
      </c>
      <c r="CR88" s="2">
        <f t="shared" si="98"/>
        <v>653.45000000000005</v>
      </c>
      <c r="CS88" s="2">
        <f t="shared" si="99"/>
        <v>45.76</v>
      </c>
      <c r="CT88" s="2">
        <f t="shared" si="100"/>
        <v>1718.64</v>
      </c>
      <c r="CU88" s="2">
        <f t="shared" si="101"/>
        <v>0</v>
      </c>
      <c r="CV88" s="2">
        <f t="shared" si="102"/>
        <v>186</v>
      </c>
      <c r="CW88" s="2">
        <f t="shared" si="103"/>
        <v>0</v>
      </c>
      <c r="CX88" s="2">
        <f t="shared" si="104"/>
        <v>0</v>
      </c>
      <c r="CY88" s="2">
        <f t="shared" si="105"/>
        <v>1372</v>
      </c>
      <c r="CZ88" s="2">
        <f t="shared" si="106"/>
        <v>1029</v>
      </c>
      <c r="DA88" s="2"/>
      <c r="DB88" s="2"/>
      <c r="DC88" s="2" t="s">
        <v>420</v>
      </c>
      <c r="DD88" s="2" t="s">
        <v>420</v>
      </c>
      <c r="DE88" s="2" t="s">
        <v>420</v>
      </c>
      <c r="DF88" s="2" t="s">
        <v>420</v>
      </c>
      <c r="DG88" s="2" t="s">
        <v>420</v>
      </c>
      <c r="DH88" s="2" t="s">
        <v>420</v>
      </c>
      <c r="DI88" s="2" t="s">
        <v>420</v>
      </c>
      <c r="DJ88" s="2" t="s">
        <v>420</v>
      </c>
      <c r="DK88" s="2" t="s">
        <v>420</v>
      </c>
      <c r="DL88" s="2" t="s">
        <v>420</v>
      </c>
      <c r="DM88" s="2" t="s">
        <v>420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1009</v>
      </c>
      <c r="DV88" s="2" t="s">
        <v>476</v>
      </c>
      <c r="DW88" s="2" t="s">
        <v>476</v>
      </c>
      <c r="DX88" s="2">
        <v>1000</v>
      </c>
      <c r="DY88" s="2"/>
      <c r="DZ88" s="2"/>
      <c r="EA88" s="2"/>
      <c r="EB88" s="2"/>
      <c r="EC88" s="2"/>
      <c r="ED88" s="2"/>
      <c r="EE88" s="2">
        <v>28159242</v>
      </c>
      <c r="EF88" s="2">
        <v>3</v>
      </c>
      <c r="EG88" s="2" t="s">
        <v>480</v>
      </c>
      <c r="EH88" s="2">
        <v>0</v>
      </c>
      <c r="EI88" s="2" t="s">
        <v>420</v>
      </c>
      <c r="EJ88" s="2">
        <v>2</v>
      </c>
      <c r="EK88" s="2">
        <v>106001</v>
      </c>
      <c r="EL88" s="2" t="s">
        <v>481</v>
      </c>
      <c r="EM88" s="2" t="s">
        <v>482</v>
      </c>
      <c r="EN88" s="2"/>
      <c r="EO88" s="2" t="s">
        <v>420</v>
      </c>
      <c r="EP88" s="2"/>
      <c r="EQ88" s="2">
        <v>0</v>
      </c>
      <c r="ER88" s="2">
        <v>2658.2</v>
      </c>
      <c r="ES88" s="2">
        <v>286.11</v>
      </c>
      <c r="ET88" s="2">
        <v>653.45000000000005</v>
      </c>
      <c r="EU88" s="2">
        <v>45.76</v>
      </c>
      <c r="EV88" s="2">
        <v>1718.64</v>
      </c>
      <c r="EW88" s="2">
        <v>186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7"/>
        <v>0</v>
      </c>
      <c r="FS88" s="2">
        <v>0</v>
      </c>
      <c r="FT88" s="2"/>
      <c r="FU88" s="2"/>
      <c r="FV88" s="2"/>
      <c r="FW88" s="2"/>
      <c r="FX88" s="2">
        <v>80</v>
      </c>
      <c r="FY88" s="2">
        <v>60</v>
      </c>
      <c r="FZ88" s="2"/>
      <c r="GA88" s="2" t="s">
        <v>420</v>
      </c>
      <c r="GB88" s="2"/>
      <c r="GC88" s="2"/>
      <c r="GD88" s="2">
        <v>1</v>
      </c>
      <c r="GE88" s="2"/>
      <c r="GF88" s="2">
        <v>129787188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108"/>
        <v>0</v>
      </c>
      <c r="GM88" s="2">
        <f t="shared" si="109"/>
        <v>4984.7700000000004</v>
      </c>
      <c r="GN88" s="2">
        <f t="shared" si="110"/>
        <v>0</v>
      </c>
      <c r="GO88" s="2">
        <f t="shared" si="111"/>
        <v>4984.7700000000004</v>
      </c>
      <c r="GP88" s="2">
        <f t="shared" si="112"/>
        <v>0</v>
      </c>
      <c r="GQ88" s="2"/>
      <c r="GR88" s="2">
        <v>0</v>
      </c>
      <c r="GS88" s="2">
        <v>3</v>
      </c>
      <c r="GT88" s="2">
        <v>0</v>
      </c>
      <c r="GU88" s="2" t="s">
        <v>420</v>
      </c>
      <c r="GV88" s="2">
        <f t="shared" si="113"/>
        <v>0</v>
      </c>
      <c r="GW88" s="2">
        <v>1</v>
      </c>
      <c r="GX88" s="2">
        <f t="shared" si="114"/>
        <v>0</v>
      </c>
      <c r="GY88" s="2"/>
      <c r="GZ88" s="2"/>
      <c r="HA88" s="2">
        <v>0</v>
      </c>
      <c r="HB88" s="2">
        <v>0</v>
      </c>
      <c r="HC88" s="2">
        <f t="shared" si="115"/>
        <v>0</v>
      </c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17</v>
      </c>
      <c r="B89">
        <v>1</v>
      </c>
      <c r="C89">
        <f>ROW(SmtRes!A300)</f>
        <v>300</v>
      </c>
      <c r="D89">
        <f>ROW(EtalonRes!A306)</f>
        <v>306</v>
      </c>
      <c r="E89" t="s">
        <v>566</v>
      </c>
      <c r="F89" t="s">
        <v>489</v>
      </c>
      <c r="G89" t="s">
        <v>490</v>
      </c>
      <c r="H89" t="s">
        <v>476</v>
      </c>
      <c r="I89">
        <v>0.97199999999999998</v>
      </c>
      <c r="J89">
        <v>0</v>
      </c>
      <c r="O89">
        <f t="shared" si="76"/>
        <v>18267.25</v>
      </c>
      <c r="P89">
        <f t="shared" si="77"/>
        <v>1966.16</v>
      </c>
      <c r="Q89">
        <f t="shared" si="78"/>
        <v>4490.53</v>
      </c>
      <c r="R89">
        <f t="shared" si="79"/>
        <v>314.45999999999998</v>
      </c>
      <c r="S89">
        <f t="shared" si="80"/>
        <v>11810.56</v>
      </c>
      <c r="T89">
        <f t="shared" si="81"/>
        <v>0</v>
      </c>
      <c r="U89">
        <f t="shared" si="82"/>
        <v>180.792</v>
      </c>
      <c r="V89">
        <f t="shared" si="83"/>
        <v>0</v>
      </c>
      <c r="W89">
        <f t="shared" si="84"/>
        <v>0</v>
      </c>
      <c r="X89">
        <f t="shared" si="85"/>
        <v>9700.02</v>
      </c>
      <c r="Y89">
        <f t="shared" si="86"/>
        <v>7275.01</v>
      </c>
      <c r="AA89">
        <v>28185841</v>
      </c>
      <c r="AB89">
        <f t="shared" si="87"/>
        <v>2658.2</v>
      </c>
      <c r="AC89">
        <f t="shared" si="88"/>
        <v>286.11</v>
      </c>
      <c r="AD89">
        <f t="shared" si="89"/>
        <v>653.45000000000005</v>
      </c>
      <c r="AE89">
        <f t="shared" si="90"/>
        <v>45.76</v>
      </c>
      <c r="AF89">
        <f t="shared" si="91"/>
        <v>1718.64</v>
      </c>
      <c r="AG89">
        <f t="shared" si="92"/>
        <v>0</v>
      </c>
      <c r="AH89">
        <f t="shared" si="93"/>
        <v>186</v>
      </c>
      <c r="AI89">
        <f t="shared" si="94"/>
        <v>0</v>
      </c>
      <c r="AJ89">
        <f t="shared" si="95"/>
        <v>0</v>
      </c>
      <c r="AK89">
        <v>2658.2</v>
      </c>
      <c r="AL89">
        <v>286.11</v>
      </c>
      <c r="AM89">
        <v>653.45000000000005</v>
      </c>
      <c r="AN89">
        <v>45.76</v>
      </c>
      <c r="AO89">
        <v>1718.64</v>
      </c>
      <c r="AP89">
        <v>0</v>
      </c>
      <c r="AQ89">
        <v>186</v>
      </c>
      <c r="AR89">
        <v>0</v>
      </c>
      <c r="AS89">
        <v>0</v>
      </c>
      <c r="AT89">
        <v>80</v>
      </c>
      <c r="AU89">
        <v>60</v>
      </c>
      <c r="AV89">
        <v>1</v>
      </c>
      <c r="AW89">
        <v>1</v>
      </c>
      <c r="AZ89">
        <v>7.07</v>
      </c>
      <c r="BA89">
        <v>7.07</v>
      </c>
      <c r="BB89">
        <v>7.07</v>
      </c>
      <c r="BC89">
        <v>7.07</v>
      </c>
      <c r="BD89" t="s">
        <v>420</v>
      </c>
      <c r="BE89" t="s">
        <v>420</v>
      </c>
      <c r="BF89" t="s">
        <v>420</v>
      </c>
      <c r="BG89" t="s">
        <v>420</v>
      </c>
      <c r="BH89">
        <v>0</v>
      </c>
      <c r="BI89">
        <v>2</v>
      </c>
      <c r="BJ89" t="s">
        <v>491</v>
      </c>
      <c r="BM89">
        <v>106001</v>
      </c>
      <c r="BN89">
        <v>0</v>
      </c>
      <c r="BO89" t="s">
        <v>451</v>
      </c>
      <c r="BP89">
        <v>1</v>
      </c>
      <c r="BQ89">
        <v>3</v>
      </c>
      <c r="BR89">
        <v>0</v>
      </c>
      <c r="BS89">
        <v>7.07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420</v>
      </c>
      <c r="BZ89">
        <v>80</v>
      </c>
      <c r="CA89">
        <v>60</v>
      </c>
      <c r="CE89">
        <v>0</v>
      </c>
      <c r="CF89">
        <v>0</v>
      </c>
      <c r="CG89">
        <v>0</v>
      </c>
      <c r="CM89">
        <v>0</v>
      </c>
      <c r="CN89" t="s">
        <v>420</v>
      </c>
      <c r="CO89">
        <v>0</v>
      </c>
      <c r="CP89">
        <f t="shared" si="96"/>
        <v>18267.25</v>
      </c>
      <c r="CQ89">
        <f t="shared" si="97"/>
        <v>2022.7977000000001</v>
      </c>
      <c r="CR89">
        <f t="shared" si="98"/>
        <v>4619.8915000000006</v>
      </c>
      <c r="CS89">
        <f t="shared" si="99"/>
        <v>323.52319999999997</v>
      </c>
      <c r="CT89">
        <f t="shared" si="100"/>
        <v>12150.784800000001</v>
      </c>
      <c r="CU89">
        <f t="shared" si="101"/>
        <v>0</v>
      </c>
      <c r="CV89">
        <f t="shared" si="102"/>
        <v>186</v>
      </c>
      <c r="CW89">
        <f t="shared" si="103"/>
        <v>0</v>
      </c>
      <c r="CX89">
        <f t="shared" si="104"/>
        <v>0</v>
      </c>
      <c r="CY89">
        <f t="shared" si="105"/>
        <v>9700.0159999999978</v>
      </c>
      <c r="CZ89">
        <f t="shared" si="106"/>
        <v>7275.0119999999997</v>
      </c>
      <c r="DC89" t="s">
        <v>420</v>
      </c>
      <c r="DD89" t="s">
        <v>420</v>
      </c>
      <c r="DE89" t="s">
        <v>420</v>
      </c>
      <c r="DF89" t="s">
        <v>420</v>
      </c>
      <c r="DG89" t="s">
        <v>420</v>
      </c>
      <c r="DH89" t="s">
        <v>420</v>
      </c>
      <c r="DI89" t="s">
        <v>420</v>
      </c>
      <c r="DJ89" t="s">
        <v>420</v>
      </c>
      <c r="DK89" t="s">
        <v>420</v>
      </c>
      <c r="DL89" t="s">
        <v>420</v>
      </c>
      <c r="DM89" t="s">
        <v>420</v>
      </c>
      <c r="DN89">
        <v>0</v>
      </c>
      <c r="DO89">
        <v>0</v>
      </c>
      <c r="DP89">
        <v>1</v>
      </c>
      <c r="DQ89">
        <v>1</v>
      </c>
      <c r="DU89">
        <v>1009</v>
      </c>
      <c r="DV89" t="s">
        <v>476</v>
      </c>
      <c r="DW89" t="s">
        <v>476</v>
      </c>
      <c r="DX89">
        <v>1000</v>
      </c>
      <c r="EE89">
        <v>28159242</v>
      </c>
      <c r="EF89">
        <v>3</v>
      </c>
      <c r="EG89" t="s">
        <v>480</v>
      </c>
      <c r="EH89">
        <v>0</v>
      </c>
      <c r="EI89" t="s">
        <v>420</v>
      </c>
      <c r="EJ89">
        <v>2</v>
      </c>
      <c r="EK89">
        <v>106001</v>
      </c>
      <c r="EL89" t="s">
        <v>481</v>
      </c>
      <c r="EM89" t="s">
        <v>482</v>
      </c>
      <c r="EO89" t="s">
        <v>420</v>
      </c>
      <c r="EQ89">
        <v>0</v>
      </c>
      <c r="ER89">
        <v>2658.2</v>
      </c>
      <c r="ES89">
        <v>286.11</v>
      </c>
      <c r="ET89">
        <v>653.45000000000005</v>
      </c>
      <c r="EU89">
        <v>45.76</v>
      </c>
      <c r="EV89">
        <v>1718.64</v>
      </c>
      <c r="EW89">
        <v>186</v>
      </c>
      <c r="EX89">
        <v>0</v>
      </c>
      <c r="EY89">
        <v>0</v>
      </c>
      <c r="FQ89">
        <v>0</v>
      </c>
      <c r="FR89">
        <f t="shared" si="107"/>
        <v>0</v>
      </c>
      <c r="FS89">
        <v>0</v>
      </c>
      <c r="FX89">
        <v>80</v>
      </c>
      <c r="FY89">
        <v>60</v>
      </c>
      <c r="GA89" t="s">
        <v>420</v>
      </c>
      <c r="GD89">
        <v>1</v>
      </c>
      <c r="GF89">
        <v>129787188</v>
      </c>
      <c r="GG89">
        <v>1</v>
      </c>
      <c r="GH89">
        <v>1</v>
      </c>
      <c r="GI89">
        <v>4</v>
      </c>
      <c r="GJ89">
        <v>0</v>
      </c>
      <c r="GK89">
        <v>0</v>
      </c>
      <c r="GL89">
        <f t="shared" si="108"/>
        <v>0</v>
      </c>
      <c r="GM89">
        <f t="shared" si="109"/>
        <v>35242.28</v>
      </c>
      <c r="GN89">
        <f t="shared" si="110"/>
        <v>0</v>
      </c>
      <c r="GO89">
        <f t="shared" si="111"/>
        <v>35242.28</v>
      </c>
      <c r="GP89">
        <f t="shared" si="112"/>
        <v>0</v>
      </c>
      <c r="GR89">
        <v>0</v>
      </c>
      <c r="GS89">
        <v>3</v>
      </c>
      <c r="GT89">
        <v>0</v>
      </c>
      <c r="GU89" t="s">
        <v>420</v>
      </c>
      <c r="GV89">
        <f t="shared" si="113"/>
        <v>0</v>
      </c>
      <c r="GW89">
        <v>1</v>
      </c>
      <c r="GX89">
        <f t="shared" si="114"/>
        <v>0</v>
      </c>
      <c r="HA89">
        <v>0</v>
      </c>
      <c r="HB89">
        <v>0</v>
      </c>
      <c r="HC89">
        <f t="shared" si="115"/>
        <v>0</v>
      </c>
      <c r="IK89">
        <v>0</v>
      </c>
    </row>
    <row r="90" spans="1:255" x14ac:dyDescent="0.2">
      <c r="A90" s="2">
        <v>17</v>
      </c>
      <c r="B90" s="2">
        <v>1</v>
      </c>
      <c r="C90" s="2">
        <f>ROW(SmtRes!A321)</f>
        <v>321</v>
      </c>
      <c r="D90" s="2">
        <f>ROW(EtalonRes!A329)</f>
        <v>329</v>
      </c>
      <c r="E90" s="2" t="s">
        <v>567</v>
      </c>
      <c r="F90" s="2" t="s">
        <v>493</v>
      </c>
      <c r="G90" s="2" t="s">
        <v>568</v>
      </c>
      <c r="H90" s="2" t="s">
        <v>476</v>
      </c>
      <c r="I90" s="2">
        <v>1.2</v>
      </c>
      <c r="J90" s="2">
        <v>0</v>
      </c>
      <c r="K90" s="2"/>
      <c r="L90" s="2"/>
      <c r="M90" s="2"/>
      <c r="N90" s="2"/>
      <c r="O90" s="2">
        <f t="shared" si="76"/>
        <v>1288.58</v>
      </c>
      <c r="P90" s="2">
        <f t="shared" si="77"/>
        <v>118.22</v>
      </c>
      <c r="Q90" s="2">
        <f t="shared" si="78"/>
        <v>844.07</v>
      </c>
      <c r="R90" s="2">
        <f t="shared" si="79"/>
        <v>82.57</v>
      </c>
      <c r="S90" s="2">
        <f t="shared" si="80"/>
        <v>326.29000000000002</v>
      </c>
      <c r="T90" s="2">
        <f t="shared" si="81"/>
        <v>0</v>
      </c>
      <c r="U90" s="2">
        <f t="shared" si="82"/>
        <v>38.843999999999994</v>
      </c>
      <c r="V90" s="2">
        <f t="shared" si="83"/>
        <v>0</v>
      </c>
      <c r="W90" s="2">
        <f t="shared" si="84"/>
        <v>0</v>
      </c>
      <c r="X90" s="2">
        <f t="shared" si="85"/>
        <v>331.18</v>
      </c>
      <c r="Y90" s="2">
        <f t="shared" si="86"/>
        <v>294.38</v>
      </c>
      <c r="Z90" s="2"/>
      <c r="AA90" s="2">
        <v>28185840</v>
      </c>
      <c r="AB90" s="2">
        <f t="shared" si="87"/>
        <v>1073.82</v>
      </c>
      <c r="AC90" s="2">
        <f t="shared" si="88"/>
        <v>98.52</v>
      </c>
      <c r="AD90" s="2">
        <f t="shared" si="89"/>
        <v>703.39</v>
      </c>
      <c r="AE90" s="2">
        <f t="shared" si="90"/>
        <v>68.81</v>
      </c>
      <c r="AF90" s="2">
        <f t="shared" si="91"/>
        <v>271.91000000000003</v>
      </c>
      <c r="AG90" s="2">
        <f t="shared" si="92"/>
        <v>0</v>
      </c>
      <c r="AH90" s="2">
        <f t="shared" si="93"/>
        <v>32.369999999999997</v>
      </c>
      <c r="AI90" s="2">
        <f t="shared" si="94"/>
        <v>0</v>
      </c>
      <c r="AJ90" s="2">
        <f t="shared" si="95"/>
        <v>0</v>
      </c>
      <c r="AK90" s="2">
        <v>1073.82</v>
      </c>
      <c r="AL90" s="2">
        <v>98.52</v>
      </c>
      <c r="AM90" s="2">
        <v>703.39</v>
      </c>
      <c r="AN90" s="2">
        <v>68.81</v>
      </c>
      <c r="AO90" s="2">
        <v>271.91000000000003</v>
      </c>
      <c r="AP90" s="2">
        <v>0</v>
      </c>
      <c r="AQ90" s="2">
        <v>32.369999999999997</v>
      </c>
      <c r="AR90" s="2">
        <v>0</v>
      </c>
      <c r="AS90" s="2">
        <v>0</v>
      </c>
      <c r="AT90" s="2">
        <v>81</v>
      </c>
      <c r="AU90" s="2">
        <v>72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420</v>
      </c>
      <c r="BE90" s="2" t="s">
        <v>420</v>
      </c>
      <c r="BF90" s="2" t="s">
        <v>420</v>
      </c>
      <c r="BG90" s="2" t="s">
        <v>420</v>
      </c>
      <c r="BH90" s="2">
        <v>0</v>
      </c>
      <c r="BI90" s="2">
        <v>1</v>
      </c>
      <c r="BJ90" s="2" t="s">
        <v>495</v>
      </c>
      <c r="BK90" s="2"/>
      <c r="BL90" s="2"/>
      <c r="BM90" s="2">
        <v>9001</v>
      </c>
      <c r="BN90" s="2">
        <v>0</v>
      </c>
      <c r="BO90" s="2" t="s">
        <v>420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420</v>
      </c>
      <c r="BZ90" s="2">
        <v>90</v>
      </c>
      <c r="CA90" s="2">
        <v>85</v>
      </c>
      <c r="CB90" s="2"/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420</v>
      </c>
      <c r="CO90" s="2">
        <v>0</v>
      </c>
      <c r="CP90" s="2">
        <f t="shared" si="96"/>
        <v>1288.5800000000002</v>
      </c>
      <c r="CQ90" s="2">
        <f t="shared" si="97"/>
        <v>98.52</v>
      </c>
      <c r="CR90" s="2">
        <f t="shared" si="98"/>
        <v>703.39</v>
      </c>
      <c r="CS90" s="2">
        <f t="shared" si="99"/>
        <v>68.81</v>
      </c>
      <c r="CT90" s="2">
        <f t="shared" si="100"/>
        <v>271.91000000000003</v>
      </c>
      <c r="CU90" s="2">
        <f t="shared" si="101"/>
        <v>0</v>
      </c>
      <c r="CV90" s="2">
        <f t="shared" si="102"/>
        <v>32.369999999999997</v>
      </c>
      <c r="CW90" s="2">
        <f t="shared" si="103"/>
        <v>0</v>
      </c>
      <c r="CX90" s="2">
        <f t="shared" si="104"/>
        <v>0</v>
      </c>
      <c r="CY90" s="2">
        <f t="shared" si="105"/>
        <v>331.17660000000001</v>
      </c>
      <c r="CZ90" s="2">
        <f t="shared" si="106"/>
        <v>294.37920000000003</v>
      </c>
      <c r="DA90" s="2"/>
      <c r="DB90" s="2"/>
      <c r="DC90" s="2" t="s">
        <v>420</v>
      </c>
      <c r="DD90" s="2" t="s">
        <v>420</v>
      </c>
      <c r="DE90" s="2" t="s">
        <v>420</v>
      </c>
      <c r="DF90" s="2" t="s">
        <v>420</v>
      </c>
      <c r="DG90" s="2" t="s">
        <v>420</v>
      </c>
      <c r="DH90" s="2" t="s">
        <v>420</v>
      </c>
      <c r="DI90" s="2" t="s">
        <v>420</v>
      </c>
      <c r="DJ90" s="2" t="s">
        <v>420</v>
      </c>
      <c r="DK90" s="2" t="s">
        <v>420</v>
      </c>
      <c r="DL90" s="2" t="s">
        <v>420</v>
      </c>
      <c r="DM90" s="2" t="s">
        <v>420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476</v>
      </c>
      <c r="DW90" s="2" t="s">
        <v>476</v>
      </c>
      <c r="DX90" s="2">
        <v>1000</v>
      </c>
      <c r="DY90" s="2"/>
      <c r="DZ90" s="2"/>
      <c r="EA90" s="2"/>
      <c r="EB90" s="2"/>
      <c r="EC90" s="2"/>
      <c r="ED90" s="2"/>
      <c r="EE90" s="2">
        <v>28159360</v>
      </c>
      <c r="EF90" s="2">
        <v>2</v>
      </c>
      <c r="EG90" s="2" t="s">
        <v>446</v>
      </c>
      <c r="EH90" s="2">
        <v>0</v>
      </c>
      <c r="EI90" s="2" t="s">
        <v>420</v>
      </c>
      <c r="EJ90" s="2">
        <v>1</v>
      </c>
      <c r="EK90" s="2">
        <v>9001</v>
      </c>
      <c r="EL90" s="2" t="s">
        <v>498</v>
      </c>
      <c r="EM90" s="2" t="s">
        <v>499</v>
      </c>
      <c r="EN90" s="2"/>
      <c r="EO90" s="2" t="s">
        <v>420</v>
      </c>
      <c r="EP90" s="2"/>
      <c r="EQ90" s="2">
        <v>256</v>
      </c>
      <c r="ER90" s="2">
        <v>1073.82</v>
      </c>
      <c r="ES90" s="2">
        <v>98.52</v>
      </c>
      <c r="ET90" s="2">
        <v>703.39</v>
      </c>
      <c r="EU90" s="2">
        <v>68.81</v>
      </c>
      <c r="EV90" s="2">
        <v>271.91000000000003</v>
      </c>
      <c r="EW90" s="2">
        <v>32.369999999999997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7"/>
        <v>0</v>
      </c>
      <c r="FS90" s="2">
        <v>0</v>
      </c>
      <c r="FT90" s="2" t="s">
        <v>449</v>
      </c>
      <c r="FU90" s="2" t="s">
        <v>450</v>
      </c>
      <c r="FV90" s="2"/>
      <c r="FW90" s="2"/>
      <c r="FX90" s="2">
        <v>81</v>
      </c>
      <c r="FY90" s="2">
        <v>72.25</v>
      </c>
      <c r="FZ90" s="2"/>
      <c r="GA90" s="2" t="s">
        <v>420</v>
      </c>
      <c r="GB90" s="2"/>
      <c r="GC90" s="2"/>
      <c r="GD90" s="2">
        <v>1</v>
      </c>
      <c r="GE90" s="2"/>
      <c r="GF90" s="2">
        <v>1352203771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108"/>
        <v>0</v>
      </c>
      <c r="GM90" s="2">
        <f t="shared" si="109"/>
        <v>1914.14</v>
      </c>
      <c r="GN90" s="2">
        <f t="shared" si="110"/>
        <v>1914.14</v>
      </c>
      <c r="GO90" s="2">
        <f t="shared" si="111"/>
        <v>0</v>
      </c>
      <c r="GP90" s="2">
        <f t="shared" si="112"/>
        <v>0</v>
      </c>
      <c r="GQ90" s="2"/>
      <c r="GR90" s="2">
        <v>0</v>
      </c>
      <c r="GS90" s="2">
        <v>3</v>
      </c>
      <c r="GT90" s="2">
        <v>0</v>
      </c>
      <c r="GU90" s="2" t="s">
        <v>420</v>
      </c>
      <c r="GV90" s="2">
        <f t="shared" si="113"/>
        <v>0</v>
      </c>
      <c r="GW90" s="2">
        <v>1</v>
      </c>
      <c r="GX90" s="2">
        <f t="shared" si="114"/>
        <v>0</v>
      </c>
      <c r="GY90" s="2"/>
      <c r="GZ90" s="2"/>
      <c r="HA90" s="2">
        <v>0</v>
      </c>
      <c r="HB90" s="2">
        <v>0</v>
      </c>
      <c r="HC90" s="2">
        <f t="shared" si="115"/>
        <v>0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ROW(SmtRes!A342)</f>
        <v>342</v>
      </c>
      <c r="D91">
        <f>ROW(EtalonRes!A352)</f>
        <v>352</v>
      </c>
      <c r="E91" t="s">
        <v>567</v>
      </c>
      <c r="F91" t="s">
        <v>493</v>
      </c>
      <c r="G91" t="s">
        <v>568</v>
      </c>
      <c r="H91" t="s">
        <v>476</v>
      </c>
      <c r="I91">
        <v>1.2</v>
      </c>
      <c r="J91">
        <v>0</v>
      </c>
      <c r="O91">
        <f t="shared" si="76"/>
        <v>9110.2800000000007</v>
      </c>
      <c r="P91">
        <f t="shared" si="77"/>
        <v>835.84</v>
      </c>
      <c r="Q91">
        <f t="shared" si="78"/>
        <v>5967.56</v>
      </c>
      <c r="R91">
        <f t="shared" si="79"/>
        <v>583.78</v>
      </c>
      <c r="S91">
        <f t="shared" si="80"/>
        <v>2306.88</v>
      </c>
      <c r="T91">
        <f t="shared" si="81"/>
        <v>0</v>
      </c>
      <c r="U91">
        <f t="shared" si="82"/>
        <v>38.843999999999994</v>
      </c>
      <c r="V91">
        <f t="shared" si="83"/>
        <v>0</v>
      </c>
      <c r="W91">
        <f t="shared" si="84"/>
        <v>0</v>
      </c>
      <c r="X91">
        <f t="shared" si="85"/>
        <v>2341.4299999999998</v>
      </c>
      <c r="Y91">
        <f t="shared" si="86"/>
        <v>2081.2800000000002</v>
      </c>
      <c r="AA91">
        <v>28185841</v>
      </c>
      <c r="AB91">
        <f t="shared" si="87"/>
        <v>1073.82</v>
      </c>
      <c r="AC91">
        <f t="shared" si="88"/>
        <v>98.52</v>
      </c>
      <c r="AD91">
        <f t="shared" si="89"/>
        <v>703.39</v>
      </c>
      <c r="AE91">
        <f t="shared" si="90"/>
        <v>68.81</v>
      </c>
      <c r="AF91">
        <f t="shared" si="91"/>
        <v>271.91000000000003</v>
      </c>
      <c r="AG91">
        <f t="shared" si="92"/>
        <v>0</v>
      </c>
      <c r="AH91">
        <f t="shared" si="93"/>
        <v>32.369999999999997</v>
      </c>
      <c r="AI91">
        <f t="shared" si="94"/>
        <v>0</v>
      </c>
      <c r="AJ91">
        <f t="shared" si="95"/>
        <v>0</v>
      </c>
      <c r="AK91">
        <v>1073.82</v>
      </c>
      <c r="AL91">
        <v>98.52</v>
      </c>
      <c r="AM91">
        <v>703.39</v>
      </c>
      <c r="AN91">
        <v>68.81</v>
      </c>
      <c r="AO91">
        <v>271.91000000000003</v>
      </c>
      <c r="AP91">
        <v>0</v>
      </c>
      <c r="AQ91">
        <v>32.369999999999997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7.07</v>
      </c>
      <c r="BA91">
        <v>7.07</v>
      </c>
      <c r="BB91">
        <v>7.07</v>
      </c>
      <c r="BC91">
        <v>7.07</v>
      </c>
      <c r="BD91" t="s">
        <v>420</v>
      </c>
      <c r="BE91" t="s">
        <v>420</v>
      </c>
      <c r="BF91" t="s">
        <v>420</v>
      </c>
      <c r="BG91" t="s">
        <v>420</v>
      </c>
      <c r="BH91">
        <v>0</v>
      </c>
      <c r="BI91">
        <v>1</v>
      </c>
      <c r="BJ91" t="s">
        <v>495</v>
      </c>
      <c r="BM91">
        <v>9001</v>
      </c>
      <c r="BN91">
        <v>0</v>
      </c>
      <c r="BO91" t="s">
        <v>451</v>
      </c>
      <c r="BP91">
        <v>1</v>
      </c>
      <c r="BQ91">
        <v>2</v>
      </c>
      <c r="BR91">
        <v>0</v>
      </c>
      <c r="BS91">
        <v>7.07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420</v>
      </c>
      <c r="BZ91">
        <v>90</v>
      </c>
      <c r="CA91">
        <v>85</v>
      </c>
      <c r="CE91">
        <v>0</v>
      </c>
      <c r="CF91">
        <v>0</v>
      </c>
      <c r="CG91">
        <v>0</v>
      </c>
      <c r="CM91">
        <v>0</v>
      </c>
      <c r="CN91" t="s">
        <v>420</v>
      </c>
      <c r="CO91">
        <v>0</v>
      </c>
      <c r="CP91">
        <f t="shared" si="96"/>
        <v>9110.2800000000007</v>
      </c>
      <c r="CQ91">
        <f t="shared" si="97"/>
        <v>696.53639999999996</v>
      </c>
      <c r="CR91">
        <f t="shared" si="98"/>
        <v>4972.9673000000003</v>
      </c>
      <c r="CS91">
        <f t="shared" si="99"/>
        <v>486.48670000000004</v>
      </c>
      <c r="CT91">
        <f t="shared" si="100"/>
        <v>1922.4037000000003</v>
      </c>
      <c r="CU91">
        <f t="shared" si="101"/>
        <v>0</v>
      </c>
      <c r="CV91">
        <f t="shared" si="102"/>
        <v>32.369999999999997</v>
      </c>
      <c r="CW91">
        <f t="shared" si="103"/>
        <v>0</v>
      </c>
      <c r="CX91">
        <f t="shared" si="104"/>
        <v>0</v>
      </c>
      <c r="CY91">
        <f t="shared" si="105"/>
        <v>2341.4346</v>
      </c>
      <c r="CZ91">
        <f t="shared" si="106"/>
        <v>2081.2752</v>
      </c>
      <c r="DC91" t="s">
        <v>420</v>
      </c>
      <c r="DD91" t="s">
        <v>420</v>
      </c>
      <c r="DE91" t="s">
        <v>420</v>
      </c>
      <c r="DF91" t="s">
        <v>420</v>
      </c>
      <c r="DG91" t="s">
        <v>420</v>
      </c>
      <c r="DH91" t="s">
        <v>420</v>
      </c>
      <c r="DI91" t="s">
        <v>420</v>
      </c>
      <c r="DJ91" t="s">
        <v>420</v>
      </c>
      <c r="DK91" t="s">
        <v>420</v>
      </c>
      <c r="DL91" t="s">
        <v>420</v>
      </c>
      <c r="DM91" t="s">
        <v>420</v>
      </c>
      <c r="DN91">
        <v>0</v>
      </c>
      <c r="DO91">
        <v>0</v>
      </c>
      <c r="DP91">
        <v>1</v>
      </c>
      <c r="DQ91">
        <v>1</v>
      </c>
      <c r="DU91">
        <v>1009</v>
      </c>
      <c r="DV91" t="s">
        <v>476</v>
      </c>
      <c r="DW91" t="s">
        <v>476</v>
      </c>
      <c r="DX91">
        <v>1000</v>
      </c>
      <c r="EE91">
        <v>28159360</v>
      </c>
      <c r="EF91">
        <v>2</v>
      </c>
      <c r="EG91" t="s">
        <v>446</v>
      </c>
      <c r="EH91">
        <v>0</v>
      </c>
      <c r="EI91" t="s">
        <v>420</v>
      </c>
      <c r="EJ91">
        <v>1</v>
      </c>
      <c r="EK91">
        <v>9001</v>
      </c>
      <c r="EL91" t="s">
        <v>498</v>
      </c>
      <c r="EM91" t="s">
        <v>499</v>
      </c>
      <c r="EO91" t="s">
        <v>420</v>
      </c>
      <c r="EQ91">
        <v>256</v>
      </c>
      <c r="ER91">
        <v>1073.82</v>
      </c>
      <c r="ES91">
        <v>98.52</v>
      </c>
      <c r="ET91">
        <v>703.39</v>
      </c>
      <c r="EU91">
        <v>68.81</v>
      </c>
      <c r="EV91">
        <v>271.91000000000003</v>
      </c>
      <c r="EW91">
        <v>32.369999999999997</v>
      </c>
      <c r="EX91">
        <v>0</v>
      </c>
      <c r="EY91">
        <v>0</v>
      </c>
      <c r="FQ91">
        <v>0</v>
      </c>
      <c r="FR91">
        <f t="shared" si="107"/>
        <v>0</v>
      </c>
      <c r="FS91">
        <v>0</v>
      </c>
      <c r="FT91" t="s">
        <v>449</v>
      </c>
      <c r="FU91" t="s">
        <v>450</v>
      </c>
      <c r="FX91">
        <v>81</v>
      </c>
      <c r="FY91">
        <v>72.25</v>
      </c>
      <c r="GA91" t="s">
        <v>420</v>
      </c>
      <c r="GD91">
        <v>1</v>
      </c>
      <c r="GF91">
        <v>1352203771</v>
      </c>
      <c r="GG91">
        <v>1</v>
      </c>
      <c r="GH91">
        <v>1</v>
      </c>
      <c r="GI91">
        <v>4</v>
      </c>
      <c r="GJ91">
        <v>0</v>
      </c>
      <c r="GK91">
        <v>0</v>
      </c>
      <c r="GL91">
        <f t="shared" si="108"/>
        <v>0</v>
      </c>
      <c r="GM91">
        <f t="shared" si="109"/>
        <v>13532.99</v>
      </c>
      <c r="GN91">
        <f t="shared" si="110"/>
        <v>13532.99</v>
      </c>
      <c r="GO91">
        <f t="shared" si="111"/>
        <v>0</v>
      </c>
      <c r="GP91">
        <f t="shared" si="112"/>
        <v>0</v>
      </c>
      <c r="GR91">
        <v>0</v>
      </c>
      <c r="GS91">
        <v>3</v>
      </c>
      <c r="GT91">
        <v>0</v>
      </c>
      <c r="GU91" t="s">
        <v>420</v>
      </c>
      <c r="GV91">
        <f t="shared" si="113"/>
        <v>0</v>
      </c>
      <c r="GW91">
        <v>1</v>
      </c>
      <c r="GX91">
        <f t="shared" si="114"/>
        <v>0</v>
      </c>
      <c r="HA91">
        <v>0</v>
      </c>
      <c r="HB91">
        <v>0</v>
      </c>
      <c r="HC91">
        <f t="shared" si="115"/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ROW(SmtRes!A354)</f>
        <v>354</v>
      </c>
      <c r="D92" s="2">
        <f>ROW(EtalonRes!A365)</f>
        <v>365</v>
      </c>
      <c r="E92" s="2" t="s">
        <v>569</v>
      </c>
      <c r="F92" s="2" t="s">
        <v>502</v>
      </c>
      <c r="G92" s="2" t="s">
        <v>503</v>
      </c>
      <c r="H92" s="2" t="s">
        <v>504</v>
      </c>
      <c r="I92" s="2">
        <f>ROUND(500/100,9)</f>
        <v>5</v>
      </c>
      <c r="J92" s="2">
        <v>0</v>
      </c>
      <c r="K92" s="2"/>
      <c r="L92" s="2"/>
      <c r="M92" s="2"/>
      <c r="N92" s="2"/>
      <c r="O92" s="2">
        <f t="shared" si="76"/>
        <v>28917.3</v>
      </c>
      <c r="P92" s="2">
        <f t="shared" si="77"/>
        <v>1236.3</v>
      </c>
      <c r="Q92" s="2">
        <f t="shared" si="78"/>
        <v>20508.349999999999</v>
      </c>
      <c r="R92" s="2">
        <f t="shared" si="79"/>
        <v>1183.9000000000001</v>
      </c>
      <c r="S92" s="2">
        <f t="shared" si="80"/>
        <v>7172.65</v>
      </c>
      <c r="T92" s="2">
        <f t="shared" si="81"/>
        <v>0</v>
      </c>
      <c r="U92" s="2">
        <f t="shared" si="82"/>
        <v>835</v>
      </c>
      <c r="V92" s="2">
        <f t="shared" si="83"/>
        <v>0</v>
      </c>
      <c r="W92" s="2">
        <f t="shared" si="84"/>
        <v>0</v>
      </c>
      <c r="X92" s="2">
        <f t="shared" si="85"/>
        <v>6685.24</v>
      </c>
      <c r="Y92" s="2">
        <f t="shared" si="86"/>
        <v>5013.93</v>
      </c>
      <c r="Z92" s="2"/>
      <c r="AA92" s="2">
        <v>28185840</v>
      </c>
      <c r="AB92" s="2">
        <f t="shared" si="87"/>
        <v>5783.46</v>
      </c>
      <c r="AC92" s="2">
        <f t="shared" si="88"/>
        <v>247.26</v>
      </c>
      <c r="AD92" s="2">
        <f t="shared" si="89"/>
        <v>4101.67</v>
      </c>
      <c r="AE92" s="2">
        <f t="shared" si="90"/>
        <v>236.78</v>
      </c>
      <c r="AF92" s="2">
        <f t="shared" si="91"/>
        <v>1434.53</v>
      </c>
      <c r="AG92" s="2">
        <f t="shared" si="92"/>
        <v>0</v>
      </c>
      <c r="AH92" s="2">
        <f t="shared" si="93"/>
        <v>167</v>
      </c>
      <c r="AI92" s="2">
        <f t="shared" si="94"/>
        <v>0</v>
      </c>
      <c r="AJ92" s="2">
        <f t="shared" si="95"/>
        <v>0</v>
      </c>
      <c r="AK92" s="2">
        <v>5783.46</v>
      </c>
      <c r="AL92" s="2">
        <v>247.26</v>
      </c>
      <c r="AM92" s="2">
        <v>4101.67</v>
      </c>
      <c r="AN92" s="2">
        <v>236.78</v>
      </c>
      <c r="AO92" s="2">
        <v>1434.53</v>
      </c>
      <c r="AP92" s="2">
        <v>0</v>
      </c>
      <c r="AQ92" s="2">
        <v>167</v>
      </c>
      <c r="AR92" s="2">
        <v>0</v>
      </c>
      <c r="AS92" s="2">
        <v>0</v>
      </c>
      <c r="AT92" s="2">
        <v>80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420</v>
      </c>
      <c r="BE92" s="2" t="s">
        <v>420</v>
      </c>
      <c r="BF92" s="2" t="s">
        <v>420</v>
      </c>
      <c r="BG92" s="2" t="s">
        <v>420</v>
      </c>
      <c r="BH92" s="2">
        <v>0</v>
      </c>
      <c r="BI92" s="2">
        <v>2</v>
      </c>
      <c r="BJ92" s="2" t="s">
        <v>505</v>
      </c>
      <c r="BK92" s="2"/>
      <c r="BL92" s="2"/>
      <c r="BM92" s="2">
        <v>112001</v>
      </c>
      <c r="BN92" s="2">
        <v>0</v>
      </c>
      <c r="BO92" s="2" t="s">
        <v>420</v>
      </c>
      <c r="BP92" s="2">
        <v>0</v>
      </c>
      <c r="BQ92" s="2">
        <v>3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420</v>
      </c>
      <c r="BZ92" s="2">
        <v>80</v>
      </c>
      <c r="CA92" s="2">
        <v>60</v>
      </c>
      <c r="CB92" s="2"/>
      <c r="CC92" s="2"/>
      <c r="CD92" s="2"/>
      <c r="CE92" s="2">
        <v>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420</v>
      </c>
      <c r="CO92" s="2">
        <v>0</v>
      </c>
      <c r="CP92" s="2">
        <f t="shared" si="96"/>
        <v>28917.299999999996</v>
      </c>
      <c r="CQ92" s="2">
        <f t="shared" si="97"/>
        <v>247.26</v>
      </c>
      <c r="CR92" s="2">
        <f t="shared" si="98"/>
        <v>4101.67</v>
      </c>
      <c r="CS92" s="2">
        <f t="shared" si="99"/>
        <v>236.78</v>
      </c>
      <c r="CT92" s="2">
        <f t="shared" si="100"/>
        <v>1434.53</v>
      </c>
      <c r="CU92" s="2">
        <f t="shared" si="101"/>
        <v>0</v>
      </c>
      <c r="CV92" s="2">
        <f t="shared" si="102"/>
        <v>167</v>
      </c>
      <c r="CW92" s="2">
        <f t="shared" si="103"/>
        <v>0</v>
      </c>
      <c r="CX92" s="2">
        <f t="shared" si="104"/>
        <v>0</v>
      </c>
      <c r="CY92" s="2">
        <f t="shared" si="105"/>
        <v>6685.24</v>
      </c>
      <c r="CZ92" s="2">
        <f t="shared" si="106"/>
        <v>5013.9299999999994</v>
      </c>
      <c r="DA92" s="2"/>
      <c r="DB92" s="2"/>
      <c r="DC92" s="2" t="s">
        <v>420</v>
      </c>
      <c r="DD92" s="2" t="s">
        <v>420</v>
      </c>
      <c r="DE92" s="2" t="s">
        <v>420</v>
      </c>
      <c r="DF92" s="2" t="s">
        <v>420</v>
      </c>
      <c r="DG92" s="2" t="s">
        <v>420</v>
      </c>
      <c r="DH92" s="2" t="s">
        <v>420</v>
      </c>
      <c r="DI92" s="2" t="s">
        <v>420</v>
      </c>
      <c r="DJ92" s="2" t="s">
        <v>420</v>
      </c>
      <c r="DK92" s="2" t="s">
        <v>420</v>
      </c>
      <c r="DL92" s="2" t="s">
        <v>420</v>
      </c>
      <c r="DM92" s="2" t="s">
        <v>420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1003</v>
      </c>
      <c r="DV92" s="2" t="s">
        <v>504</v>
      </c>
      <c r="DW92" s="2" t="s">
        <v>504</v>
      </c>
      <c r="DX92" s="2">
        <v>100</v>
      </c>
      <c r="DY92" s="2"/>
      <c r="DZ92" s="2"/>
      <c r="EA92" s="2"/>
      <c r="EB92" s="2"/>
      <c r="EC92" s="2"/>
      <c r="ED92" s="2"/>
      <c r="EE92" s="2">
        <v>28159253</v>
      </c>
      <c r="EF92" s="2">
        <v>3</v>
      </c>
      <c r="EG92" s="2" t="s">
        <v>480</v>
      </c>
      <c r="EH92" s="2">
        <v>0</v>
      </c>
      <c r="EI92" s="2" t="s">
        <v>420</v>
      </c>
      <c r="EJ92" s="2">
        <v>2</v>
      </c>
      <c r="EK92" s="2">
        <v>112001</v>
      </c>
      <c r="EL92" s="2" t="s">
        <v>508</v>
      </c>
      <c r="EM92" s="2" t="s">
        <v>509</v>
      </c>
      <c r="EN92" s="2"/>
      <c r="EO92" s="2" t="s">
        <v>420</v>
      </c>
      <c r="EP92" s="2"/>
      <c r="EQ92" s="2">
        <v>256</v>
      </c>
      <c r="ER92" s="2">
        <v>5783.46</v>
      </c>
      <c r="ES92" s="2">
        <v>247.26</v>
      </c>
      <c r="ET92" s="2">
        <v>4101.67</v>
      </c>
      <c r="EU92" s="2">
        <v>236.78</v>
      </c>
      <c r="EV92" s="2">
        <v>1434.53</v>
      </c>
      <c r="EW92" s="2">
        <v>167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7"/>
        <v>0</v>
      </c>
      <c r="FS92" s="2">
        <v>0</v>
      </c>
      <c r="FT92" s="2"/>
      <c r="FU92" s="2"/>
      <c r="FV92" s="2"/>
      <c r="FW92" s="2"/>
      <c r="FX92" s="2">
        <v>80</v>
      </c>
      <c r="FY92" s="2">
        <v>60</v>
      </c>
      <c r="FZ92" s="2"/>
      <c r="GA92" s="2" t="s">
        <v>420</v>
      </c>
      <c r="GB92" s="2"/>
      <c r="GC92" s="2"/>
      <c r="GD92" s="2">
        <v>1</v>
      </c>
      <c r="GE92" s="2"/>
      <c r="GF92" s="2">
        <v>1177298279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si="108"/>
        <v>0</v>
      </c>
      <c r="GM92" s="2">
        <f t="shared" si="109"/>
        <v>40616.47</v>
      </c>
      <c r="GN92" s="2">
        <f t="shared" si="110"/>
        <v>0</v>
      </c>
      <c r="GO92" s="2">
        <f t="shared" si="111"/>
        <v>40616.47</v>
      </c>
      <c r="GP92" s="2">
        <f t="shared" si="112"/>
        <v>0</v>
      </c>
      <c r="GQ92" s="2"/>
      <c r="GR92" s="2">
        <v>0</v>
      </c>
      <c r="GS92" s="2">
        <v>3</v>
      </c>
      <c r="GT92" s="2">
        <v>0</v>
      </c>
      <c r="GU92" s="2" t="s">
        <v>420</v>
      </c>
      <c r="GV92" s="2">
        <f t="shared" si="113"/>
        <v>0</v>
      </c>
      <c r="GW92" s="2">
        <v>1</v>
      </c>
      <c r="GX92" s="2">
        <f t="shared" si="114"/>
        <v>0</v>
      </c>
      <c r="GY92" s="2"/>
      <c r="GZ92" s="2"/>
      <c r="HA92" s="2">
        <v>0</v>
      </c>
      <c r="HB92" s="2">
        <v>0</v>
      </c>
      <c r="HC92" s="2">
        <f t="shared" si="115"/>
        <v>0</v>
      </c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ROW(SmtRes!A366)</f>
        <v>366</v>
      </c>
      <c r="D93">
        <f>ROW(EtalonRes!A378)</f>
        <v>378</v>
      </c>
      <c r="E93" t="s">
        <v>569</v>
      </c>
      <c r="F93" t="s">
        <v>502</v>
      </c>
      <c r="G93" t="s">
        <v>503</v>
      </c>
      <c r="H93" t="s">
        <v>504</v>
      </c>
      <c r="I93">
        <f>ROUND(500/100,9)</f>
        <v>5</v>
      </c>
      <c r="J93">
        <v>0</v>
      </c>
      <c r="O93">
        <f t="shared" si="76"/>
        <v>204445.31</v>
      </c>
      <c r="P93">
        <f t="shared" si="77"/>
        <v>8740.64</v>
      </c>
      <c r="Q93">
        <f t="shared" si="78"/>
        <v>144994.03</v>
      </c>
      <c r="R93">
        <f t="shared" si="79"/>
        <v>8370.17</v>
      </c>
      <c r="S93">
        <f t="shared" si="80"/>
        <v>50710.64</v>
      </c>
      <c r="T93">
        <f t="shared" si="81"/>
        <v>0</v>
      </c>
      <c r="U93">
        <f t="shared" si="82"/>
        <v>835</v>
      </c>
      <c r="V93">
        <f t="shared" si="83"/>
        <v>0</v>
      </c>
      <c r="W93">
        <f t="shared" si="84"/>
        <v>0</v>
      </c>
      <c r="X93">
        <f t="shared" si="85"/>
        <v>47264.65</v>
      </c>
      <c r="Y93">
        <f t="shared" si="86"/>
        <v>35448.49</v>
      </c>
      <c r="AA93">
        <v>28185841</v>
      </c>
      <c r="AB93">
        <f t="shared" si="87"/>
        <v>5783.46</v>
      </c>
      <c r="AC93">
        <f t="shared" si="88"/>
        <v>247.26</v>
      </c>
      <c r="AD93">
        <f t="shared" si="89"/>
        <v>4101.67</v>
      </c>
      <c r="AE93">
        <f t="shared" si="90"/>
        <v>236.78</v>
      </c>
      <c r="AF93">
        <f t="shared" si="91"/>
        <v>1434.53</v>
      </c>
      <c r="AG93">
        <f t="shared" si="92"/>
        <v>0</v>
      </c>
      <c r="AH93">
        <f t="shared" si="93"/>
        <v>167</v>
      </c>
      <c r="AI93">
        <f t="shared" si="94"/>
        <v>0</v>
      </c>
      <c r="AJ93">
        <f t="shared" si="95"/>
        <v>0</v>
      </c>
      <c r="AK93">
        <v>5783.46</v>
      </c>
      <c r="AL93">
        <v>247.26</v>
      </c>
      <c r="AM93">
        <v>4101.67</v>
      </c>
      <c r="AN93">
        <v>236.78</v>
      </c>
      <c r="AO93">
        <v>1434.53</v>
      </c>
      <c r="AP93">
        <v>0</v>
      </c>
      <c r="AQ93">
        <v>167</v>
      </c>
      <c r="AR93">
        <v>0</v>
      </c>
      <c r="AS93">
        <v>0</v>
      </c>
      <c r="AT93">
        <v>80</v>
      </c>
      <c r="AU93">
        <v>60</v>
      </c>
      <c r="AV93">
        <v>1</v>
      </c>
      <c r="AW93">
        <v>1</v>
      </c>
      <c r="AZ93">
        <v>7.07</v>
      </c>
      <c r="BA93">
        <v>7.07</v>
      </c>
      <c r="BB93">
        <v>7.07</v>
      </c>
      <c r="BC93">
        <v>7.07</v>
      </c>
      <c r="BD93" t="s">
        <v>420</v>
      </c>
      <c r="BE93" t="s">
        <v>420</v>
      </c>
      <c r="BF93" t="s">
        <v>420</v>
      </c>
      <c r="BG93" t="s">
        <v>420</v>
      </c>
      <c r="BH93">
        <v>0</v>
      </c>
      <c r="BI93">
        <v>2</v>
      </c>
      <c r="BJ93" t="s">
        <v>505</v>
      </c>
      <c r="BM93">
        <v>112001</v>
      </c>
      <c r="BN93">
        <v>0</v>
      </c>
      <c r="BO93" t="s">
        <v>451</v>
      </c>
      <c r="BP93">
        <v>1</v>
      </c>
      <c r="BQ93">
        <v>3</v>
      </c>
      <c r="BR93">
        <v>0</v>
      </c>
      <c r="BS93">
        <v>7.07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420</v>
      </c>
      <c r="BZ93">
        <v>80</v>
      </c>
      <c r="CA93">
        <v>60</v>
      </c>
      <c r="CE93">
        <v>0</v>
      </c>
      <c r="CF93">
        <v>0</v>
      </c>
      <c r="CG93">
        <v>0</v>
      </c>
      <c r="CM93">
        <v>0</v>
      </c>
      <c r="CN93" t="s">
        <v>420</v>
      </c>
      <c r="CO93">
        <v>0</v>
      </c>
      <c r="CP93">
        <f t="shared" si="96"/>
        <v>204445.31</v>
      </c>
      <c r="CQ93">
        <f t="shared" si="97"/>
        <v>1748.1282000000001</v>
      </c>
      <c r="CR93">
        <f t="shared" si="98"/>
        <v>28998.806900000003</v>
      </c>
      <c r="CS93">
        <f t="shared" si="99"/>
        <v>1674.0346000000002</v>
      </c>
      <c r="CT93">
        <f t="shared" si="100"/>
        <v>10142.1271</v>
      </c>
      <c r="CU93">
        <f t="shared" si="101"/>
        <v>0</v>
      </c>
      <c r="CV93">
        <f t="shared" si="102"/>
        <v>167</v>
      </c>
      <c r="CW93">
        <f t="shared" si="103"/>
        <v>0</v>
      </c>
      <c r="CX93">
        <f t="shared" si="104"/>
        <v>0</v>
      </c>
      <c r="CY93">
        <f t="shared" si="105"/>
        <v>47264.648000000001</v>
      </c>
      <c r="CZ93">
        <f t="shared" si="106"/>
        <v>35448.485999999997</v>
      </c>
      <c r="DC93" t="s">
        <v>420</v>
      </c>
      <c r="DD93" t="s">
        <v>420</v>
      </c>
      <c r="DE93" t="s">
        <v>420</v>
      </c>
      <c r="DF93" t="s">
        <v>420</v>
      </c>
      <c r="DG93" t="s">
        <v>420</v>
      </c>
      <c r="DH93" t="s">
        <v>420</v>
      </c>
      <c r="DI93" t="s">
        <v>420</v>
      </c>
      <c r="DJ93" t="s">
        <v>420</v>
      </c>
      <c r="DK93" t="s">
        <v>420</v>
      </c>
      <c r="DL93" t="s">
        <v>420</v>
      </c>
      <c r="DM93" t="s">
        <v>420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504</v>
      </c>
      <c r="DW93" t="s">
        <v>504</v>
      </c>
      <c r="DX93">
        <v>100</v>
      </c>
      <c r="EE93">
        <v>28159253</v>
      </c>
      <c r="EF93">
        <v>3</v>
      </c>
      <c r="EG93" t="s">
        <v>480</v>
      </c>
      <c r="EH93">
        <v>0</v>
      </c>
      <c r="EI93" t="s">
        <v>420</v>
      </c>
      <c r="EJ93">
        <v>2</v>
      </c>
      <c r="EK93">
        <v>112001</v>
      </c>
      <c r="EL93" t="s">
        <v>508</v>
      </c>
      <c r="EM93" t="s">
        <v>509</v>
      </c>
      <c r="EO93" t="s">
        <v>420</v>
      </c>
      <c r="EQ93">
        <v>256</v>
      </c>
      <c r="ER93">
        <v>5783.46</v>
      </c>
      <c r="ES93">
        <v>247.26</v>
      </c>
      <c r="ET93">
        <v>4101.67</v>
      </c>
      <c r="EU93">
        <v>236.78</v>
      </c>
      <c r="EV93">
        <v>1434.53</v>
      </c>
      <c r="EW93">
        <v>167</v>
      </c>
      <c r="EX93">
        <v>0</v>
      </c>
      <c r="EY93">
        <v>0</v>
      </c>
      <c r="FQ93">
        <v>0</v>
      </c>
      <c r="FR93">
        <f t="shared" si="107"/>
        <v>0</v>
      </c>
      <c r="FS93">
        <v>0</v>
      </c>
      <c r="FX93">
        <v>80</v>
      </c>
      <c r="FY93">
        <v>60</v>
      </c>
      <c r="GA93" t="s">
        <v>420</v>
      </c>
      <c r="GD93">
        <v>1</v>
      </c>
      <c r="GF93">
        <v>1177298279</v>
      </c>
      <c r="GG93">
        <v>1</v>
      </c>
      <c r="GH93">
        <v>1</v>
      </c>
      <c r="GI93">
        <v>4</v>
      </c>
      <c r="GJ93">
        <v>0</v>
      </c>
      <c r="GK93">
        <v>0</v>
      </c>
      <c r="GL93">
        <f t="shared" si="108"/>
        <v>0</v>
      </c>
      <c r="GM93">
        <f t="shared" si="109"/>
        <v>287158.45</v>
      </c>
      <c r="GN93">
        <f t="shared" si="110"/>
        <v>0</v>
      </c>
      <c r="GO93">
        <f t="shared" si="111"/>
        <v>287158.45</v>
      </c>
      <c r="GP93">
        <f t="shared" si="112"/>
        <v>0</v>
      </c>
      <c r="GR93">
        <v>0</v>
      </c>
      <c r="GS93">
        <v>0</v>
      </c>
      <c r="GT93">
        <v>0</v>
      </c>
      <c r="GU93" t="s">
        <v>420</v>
      </c>
      <c r="GV93">
        <f t="shared" si="113"/>
        <v>0</v>
      </c>
      <c r="GW93">
        <v>1</v>
      </c>
      <c r="GX93">
        <f t="shared" si="114"/>
        <v>0</v>
      </c>
      <c r="HA93">
        <v>0</v>
      </c>
      <c r="HB93">
        <v>0</v>
      </c>
      <c r="HC93">
        <f t="shared" si="115"/>
        <v>0</v>
      </c>
      <c r="IK93">
        <v>0</v>
      </c>
    </row>
    <row r="94" spans="1:255" x14ac:dyDescent="0.2">
      <c r="A94" s="2">
        <v>17</v>
      </c>
      <c r="B94" s="2">
        <v>1</v>
      </c>
      <c r="C94" s="2"/>
      <c r="D94" s="2"/>
      <c r="E94" s="2" t="s">
        <v>570</v>
      </c>
      <c r="F94" s="2" t="s">
        <v>571</v>
      </c>
      <c r="G94" s="2" t="s">
        <v>572</v>
      </c>
      <c r="H94" s="2" t="s">
        <v>476</v>
      </c>
      <c r="I94" s="2">
        <v>9.1</v>
      </c>
      <c r="J94" s="2">
        <v>0</v>
      </c>
      <c r="K94" s="2"/>
      <c r="L94" s="2"/>
      <c r="M94" s="2"/>
      <c r="N94" s="2"/>
      <c r="O94" s="2">
        <f t="shared" si="76"/>
        <v>153010.85999999999</v>
      </c>
      <c r="P94" s="2">
        <f t="shared" si="77"/>
        <v>153010.85999999999</v>
      </c>
      <c r="Q94" s="2">
        <f t="shared" si="78"/>
        <v>0</v>
      </c>
      <c r="R94" s="2">
        <f t="shared" si="79"/>
        <v>0</v>
      </c>
      <c r="S94" s="2">
        <f t="shared" si="80"/>
        <v>0</v>
      </c>
      <c r="T94" s="2">
        <f t="shared" si="81"/>
        <v>0</v>
      </c>
      <c r="U94" s="2">
        <f t="shared" si="82"/>
        <v>0</v>
      </c>
      <c r="V94" s="2">
        <f t="shared" si="83"/>
        <v>0</v>
      </c>
      <c r="W94" s="2">
        <f t="shared" si="84"/>
        <v>0</v>
      </c>
      <c r="X94" s="2">
        <f t="shared" si="85"/>
        <v>0</v>
      </c>
      <c r="Y94" s="2">
        <f t="shared" si="86"/>
        <v>0</v>
      </c>
      <c r="Z94" s="2"/>
      <c r="AA94" s="2">
        <v>28185840</v>
      </c>
      <c r="AB94" s="2">
        <f t="shared" si="87"/>
        <v>16814.38</v>
      </c>
      <c r="AC94" s="2">
        <f t="shared" si="88"/>
        <v>16814.38</v>
      </c>
      <c r="AD94" s="2">
        <f t="shared" si="89"/>
        <v>0</v>
      </c>
      <c r="AE94" s="2">
        <f t="shared" si="90"/>
        <v>0</v>
      </c>
      <c r="AF94" s="2">
        <f t="shared" si="91"/>
        <v>0</v>
      </c>
      <c r="AG94" s="2">
        <f t="shared" si="92"/>
        <v>0</v>
      </c>
      <c r="AH94" s="2">
        <f t="shared" si="93"/>
        <v>0</v>
      </c>
      <c r="AI94" s="2">
        <f t="shared" si="94"/>
        <v>0</v>
      </c>
      <c r="AJ94" s="2">
        <f t="shared" si="95"/>
        <v>0</v>
      </c>
      <c r="AK94" s="2">
        <v>16814.38</v>
      </c>
      <c r="AL94" s="2">
        <v>16814.38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420</v>
      </c>
      <c r="BE94" s="2" t="s">
        <v>420</v>
      </c>
      <c r="BF94" s="2" t="s">
        <v>420</v>
      </c>
      <c r="BG94" s="2" t="s">
        <v>420</v>
      </c>
      <c r="BH94" s="2">
        <v>3</v>
      </c>
      <c r="BI94" s="2">
        <v>1</v>
      </c>
      <c r="BJ94" s="2" t="s">
        <v>573</v>
      </c>
      <c r="BK94" s="2"/>
      <c r="BL94" s="2"/>
      <c r="BM94" s="2">
        <v>500001</v>
      </c>
      <c r="BN94" s="2">
        <v>0</v>
      </c>
      <c r="BO94" s="2" t="s">
        <v>420</v>
      </c>
      <c r="BP94" s="2">
        <v>0</v>
      </c>
      <c r="BQ94" s="2">
        <v>8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420</v>
      </c>
      <c r="BZ94" s="2">
        <v>0</v>
      </c>
      <c r="CA94" s="2">
        <v>0</v>
      </c>
      <c r="CB94" s="2"/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420</v>
      </c>
      <c r="CO94" s="2">
        <v>0</v>
      </c>
      <c r="CP94" s="2">
        <f t="shared" si="96"/>
        <v>153010.85999999999</v>
      </c>
      <c r="CQ94" s="2">
        <f t="shared" si="97"/>
        <v>16814.38</v>
      </c>
      <c r="CR94" s="2">
        <f t="shared" si="98"/>
        <v>0</v>
      </c>
      <c r="CS94" s="2">
        <f t="shared" si="99"/>
        <v>0</v>
      </c>
      <c r="CT94" s="2">
        <f t="shared" si="100"/>
        <v>0</v>
      </c>
      <c r="CU94" s="2">
        <f t="shared" si="101"/>
        <v>0</v>
      </c>
      <c r="CV94" s="2">
        <f t="shared" si="102"/>
        <v>0</v>
      </c>
      <c r="CW94" s="2">
        <f t="shared" si="103"/>
        <v>0</v>
      </c>
      <c r="CX94" s="2">
        <f t="shared" si="104"/>
        <v>0</v>
      </c>
      <c r="CY94" s="2">
        <f t="shared" si="105"/>
        <v>0</v>
      </c>
      <c r="CZ94" s="2">
        <f t="shared" si="106"/>
        <v>0</v>
      </c>
      <c r="DA94" s="2"/>
      <c r="DB94" s="2"/>
      <c r="DC94" s="2" t="s">
        <v>420</v>
      </c>
      <c r="DD94" s="2" t="s">
        <v>420</v>
      </c>
      <c r="DE94" s="2" t="s">
        <v>420</v>
      </c>
      <c r="DF94" s="2" t="s">
        <v>420</v>
      </c>
      <c r="DG94" s="2" t="s">
        <v>420</v>
      </c>
      <c r="DH94" s="2" t="s">
        <v>420</v>
      </c>
      <c r="DI94" s="2" t="s">
        <v>420</v>
      </c>
      <c r="DJ94" s="2" t="s">
        <v>420</v>
      </c>
      <c r="DK94" s="2" t="s">
        <v>420</v>
      </c>
      <c r="DL94" s="2" t="s">
        <v>420</v>
      </c>
      <c r="DM94" s="2" t="s">
        <v>420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476</v>
      </c>
      <c r="DW94" s="2" t="s">
        <v>476</v>
      </c>
      <c r="DX94" s="2">
        <v>1000</v>
      </c>
      <c r="DY94" s="2"/>
      <c r="DZ94" s="2"/>
      <c r="EA94" s="2"/>
      <c r="EB94" s="2"/>
      <c r="EC94" s="2"/>
      <c r="ED94" s="2"/>
      <c r="EE94" s="2">
        <v>28159294</v>
      </c>
      <c r="EF94" s="2">
        <v>8</v>
      </c>
      <c r="EG94" s="2" t="s">
        <v>574</v>
      </c>
      <c r="EH94" s="2">
        <v>0</v>
      </c>
      <c r="EI94" s="2" t="s">
        <v>420</v>
      </c>
      <c r="EJ94" s="2">
        <v>1</v>
      </c>
      <c r="EK94" s="2">
        <v>500001</v>
      </c>
      <c r="EL94" s="2" t="s">
        <v>575</v>
      </c>
      <c r="EM94" s="2" t="s">
        <v>576</v>
      </c>
      <c r="EN94" s="2"/>
      <c r="EO94" s="2" t="s">
        <v>420</v>
      </c>
      <c r="EP94" s="2"/>
      <c r="EQ94" s="2">
        <v>0</v>
      </c>
      <c r="ER94" s="2">
        <v>16814.38</v>
      </c>
      <c r="ES94" s="2">
        <v>16814.38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7"/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420</v>
      </c>
      <c r="GB94" s="2"/>
      <c r="GC94" s="2"/>
      <c r="GD94" s="2">
        <v>1</v>
      </c>
      <c r="GE94" s="2"/>
      <c r="GF94" s="2">
        <v>460463380</v>
      </c>
      <c r="GG94" s="2">
        <v>2</v>
      </c>
      <c r="GH94" s="2">
        <v>1</v>
      </c>
      <c r="GI94" s="2">
        <v>-2</v>
      </c>
      <c r="GJ94" s="2">
        <v>0</v>
      </c>
      <c r="GK94" s="2">
        <v>0</v>
      </c>
      <c r="GL94" s="2">
        <f t="shared" si="108"/>
        <v>0</v>
      </c>
      <c r="GM94" s="2">
        <f t="shared" si="109"/>
        <v>153010.85999999999</v>
      </c>
      <c r="GN94" s="2">
        <f t="shared" si="110"/>
        <v>153010.85999999999</v>
      </c>
      <c r="GO94" s="2">
        <f t="shared" si="111"/>
        <v>0</v>
      </c>
      <c r="GP94" s="2">
        <f t="shared" si="112"/>
        <v>0</v>
      </c>
      <c r="GQ94" s="2"/>
      <c r="GR94" s="2">
        <v>0</v>
      </c>
      <c r="GS94" s="2">
        <v>3</v>
      </c>
      <c r="GT94" s="2">
        <v>0</v>
      </c>
      <c r="GU94" s="2" t="s">
        <v>420</v>
      </c>
      <c r="GV94" s="2">
        <f t="shared" si="113"/>
        <v>0</v>
      </c>
      <c r="GW94" s="2">
        <v>1</v>
      </c>
      <c r="GX94" s="2">
        <f t="shared" si="114"/>
        <v>0</v>
      </c>
      <c r="GY94" s="2"/>
      <c r="GZ94" s="2"/>
      <c r="HA94" s="2">
        <v>0</v>
      </c>
      <c r="HB94" s="2">
        <v>0</v>
      </c>
      <c r="HC94" s="2">
        <f t="shared" si="115"/>
        <v>0</v>
      </c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E95" t="s">
        <v>570</v>
      </c>
      <c r="F95" t="s">
        <v>571</v>
      </c>
      <c r="G95" t="s">
        <v>572</v>
      </c>
      <c r="H95" t="s">
        <v>476</v>
      </c>
      <c r="I95">
        <v>9.1</v>
      </c>
      <c r="J95">
        <v>0</v>
      </c>
      <c r="O95">
        <f t="shared" si="76"/>
        <v>1081786.77</v>
      </c>
      <c r="P95">
        <f t="shared" si="77"/>
        <v>1081786.77</v>
      </c>
      <c r="Q95">
        <f t="shared" si="78"/>
        <v>0</v>
      </c>
      <c r="R95">
        <f t="shared" si="79"/>
        <v>0</v>
      </c>
      <c r="S95">
        <f t="shared" si="80"/>
        <v>0</v>
      </c>
      <c r="T95">
        <f t="shared" si="81"/>
        <v>0</v>
      </c>
      <c r="U95">
        <f t="shared" si="82"/>
        <v>0</v>
      </c>
      <c r="V95">
        <f t="shared" si="83"/>
        <v>0</v>
      </c>
      <c r="W95">
        <f t="shared" si="84"/>
        <v>0</v>
      </c>
      <c r="X95">
        <f t="shared" si="85"/>
        <v>0</v>
      </c>
      <c r="Y95">
        <f t="shared" si="86"/>
        <v>0</v>
      </c>
      <c r="AA95">
        <v>28185841</v>
      </c>
      <c r="AB95">
        <f t="shared" si="87"/>
        <v>16814.38</v>
      </c>
      <c r="AC95">
        <f t="shared" si="88"/>
        <v>16814.38</v>
      </c>
      <c r="AD95">
        <f t="shared" si="89"/>
        <v>0</v>
      </c>
      <c r="AE95">
        <f t="shared" si="90"/>
        <v>0</v>
      </c>
      <c r="AF95">
        <f t="shared" si="91"/>
        <v>0</v>
      </c>
      <c r="AG95">
        <f t="shared" si="92"/>
        <v>0</v>
      </c>
      <c r="AH95">
        <f t="shared" si="93"/>
        <v>0</v>
      </c>
      <c r="AI95">
        <f t="shared" si="94"/>
        <v>0</v>
      </c>
      <c r="AJ95">
        <f t="shared" si="95"/>
        <v>0</v>
      </c>
      <c r="AK95">
        <v>16814.38</v>
      </c>
      <c r="AL95">
        <v>16814.38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7.07</v>
      </c>
      <c r="BA95">
        <v>1</v>
      </c>
      <c r="BB95">
        <v>1</v>
      </c>
      <c r="BC95">
        <v>7.07</v>
      </c>
      <c r="BD95" t="s">
        <v>420</v>
      </c>
      <c r="BE95" t="s">
        <v>420</v>
      </c>
      <c r="BF95" t="s">
        <v>420</v>
      </c>
      <c r="BG95" t="s">
        <v>420</v>
      </c>
      <c r="BH95">
        <v>3</v>
      </c>
      <c r="BI95">
        <v>1</v>
      </c>
      <c r="BJ95" t="s">
        <v>573</v>
      </c>
      <c r="BM95">
        <v>500001</v>
      </c>
      <c r="BN95">
        <v>0</v>
      </c>
      <c r="BO95" t="s">
        <v>451</v>
      </c>
      <c r="BP95">
        <v>1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420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420</v>
      </c>
      <c r="CO95">
        <v>0</v>
      </c>
      <c r="CP95">
        <f t="shared" si="96"/>
        <v>1081786.77</v>
      </c>
      <c r="CQ95">
        <f t="shared" si="97"/>
        <v>118877.66660000001</v>
      </c>
      <c r="CR95">
        <f t="shared" si="98"/>
        <v>0</v>
      </c>
      <c r="CS95">
        <f t="shared" si="99"/>
        <v>0</v>
      </c>
      <c r="CT95">
        <f t="shared" si="100"/>
        <v>0</v>
      </c>
      <c r="CU95">
        <f t="shared" si="101"/>
        <v>0</v>
      </c>
      <c r="CV95">
        <f t="shared" si="102"/>
        <v>0</v>
      </c>
      <c r="CW95">
        <f t="shared" si="103"/>
        <v>0</v>
      </c>
      <c r="CX95">
        <f t="shared" si="104"/>
        <v>0</v>
      </c>
      <c r="CY95">
        <f t="shared" si="105"/>
        <v>0</v>
      </c>
      <c r="CZ95">
        <f t="shared" si="106"/>
        <v>0</v>
      </c>
      <c r="DC95" t="s">
        <v>420</v>
      </c>
      <c r="DD95" t="s">
        <v>420</v>
      </c>
      <c r="DE95" t="s">
        <v>420</v>
      </c>
      <c r="DF95" t="s">
        <v>420</v>
      </c>
      <c r="DG95" t="s">
        <v>420</v>
      </c>
      <c r="DH95" t="s">
        <v>420</v>
      </c>
      <c r="DI95" t="s">
        <v>420</v>
      </c>
      <c r="DJ95" t="s">
        <v>420</v>
      </c>
      <c r="DK95" t="s">
        <v>420</v>
      </c>
      <c r="DL95" t="s">
        <v>420</v>
      </c>
      <c r="DM95" t="s">
        <v>420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476</v>
      </c>
      <c r="DW95" t="s">
        <v>476</v>
      </c>
      <c r="DX95">
        <v>1000</v>
      </c>
      <c r="EE95">
        <v>28159294</v>
      </c>
      <c r="EF95">
        <v>8</v>
      </c>
      <c r="EG95" t="s">
        <v>574</v>
      </c>
      <c r="EH95">
        <v>0</v>
      </c>
      <c r="EI95" t="s">
        <v>420</v>
      </c>
      <c r="EJ95">
        <v>1</v>
      </c>
      <c r="EK95">
        <v>500001</v>
      </c>
      <c r="EL95" t="s">
        <v>575</v>
      </c>
      <c r="EM95" t="s">
        <v>576</v>
      </c>
      <c r="EO95" t="s">
        <v>420</v>
      </c>
      <c r="EQ95">
        <v>0</v>
      </c>
      <c r="ER95">
        <v>16814.38</v>
      </c>
      <c r="ES95">
        <v>16814.38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107"/>
        <v>0</v>
      </c>
      <c r="FS95">
        <v>0</v>
      </c>
      <c r="FX95">
        <v>0</v>
      </c>
      <c r="FY95">
        <v>0</v>
      </c>
      <c r="GA95" t="s">
        <v>420</v>
      </c>
      <c r="GD95">
        <v>1</v>
      </c>
      <c r="GF95">
        <v>460463380</v>
      </c>
      <c r="GG95">
        <v>1</v>
      </c>
      <c r="GH95">
        <v>1</v>
      </c>
      <c r="GI95">
        <v>4</v>
      </c>
      <c r="GJ95">
        <v>0</v>
      </c>
      <c r="GK95">
        <v>0</v>
      </c>
      <c r="GL95">
        <f t="shared" si="108"/>
        <v>0</v>
      </c>
      <c r="GM95">
        <f t="shared" si="109"/>
        <v>1081786.77</v>
      </c>
      <c r="GN95">
        <f t="shared" si="110"/>
        <v>1081786.77</v>
      </c>
      <c r="GO95">
        <f t="shared" si="111"/>
        <v>0</v>
      </c>
      <c r="GP95">
        <f t="shared" si="112"/>
        <v>0</v>
      </c>
      <c r="GR95">
        <v>0</v>
      </c>
      <c r="GS95">
        <v>0</v>
      </c>
      <c r="GT95">
        <v>0</v>
      </c>
      <c r="GU95" t="s">
        <v>420</v>
      </c>
      <c r="GV95">
        <f t="shared" si="113"/>
        <v>0</v>
      </c>
      <c r="GW95">
        <v>1</v>
      </c>
      <c r="GX95">
        <f t="shared" si="114"/>
        <v>0</v>
      </c>
      <c r="HA95">
        <v>0</v>
      </c>
      <c r="HB95">
        <v>0</v>
      </c>
      <c r="HC95">
        <f t="shared" si="115"/>
        <v>0</v>
      </c>
      <c r="IK95">
        <v>0</v>
      </c>
    </row>
    <row r="96" spans="1:255" x14ac:dyDescent="0.2">
      <c r="A96" s="2">
        <v>17</v>
      </c>
      <c r="B96" s="2">
        <v>1</v>
      </c>
      <c r="C96" s="2">
        <f>ROW(SmtRes!A378)</f>
        <v>378</v>
      </c>
      <c r="D96" s="2">
        <f>ROW(EtalonRes!A390)</f>
        <v>390</v>
      </c>
      <c r="E96" s="2" t="s">
        <v>577</v>
      </c>
      <c r="F96" s="2" t="s">
        <v>578</v>
      </c>
      <c r="G96" s="2" t="s">
        <v>579</v>
      </c>
      <c r="H96" s="2" t="s">
        <v>580</v>
      </c>
      <c r="I96" s="2">
        <v>1</v>
      </c>
      <c r="J96" s="2">
        <v>0</v>
      </c>
      <c r="K96" s="2"/>
      <c r="L96" s="2"/>
      <c r="M96" s="2"/>
      <c r="N96" s="2"/>
      <c r="O96" s="2">
        <f t="shared" si="76"/>
        <v>2499.5500000000002</v>
      </c>
      <c r="P96" s="2">
        <f t="shared" si="77"/>
        <v>391.12</v>
      </c>
      <c r="Q96" s="2">
        <f t="shared" si="78"/>
        <v>1368.57</v>
      </c>
      <c r="R96" s="2">
        <f t="shared" si="79"/>
        <v>84.45</v>
      </c>
      <c r="S96" s="2">
        <f t="shared" si="80"/>
        <v>739.86</v>
      </c>
      <c r="T96" s="2">
        <f t="shared" si="81"/>
        <v>0</v>
      </c>
      <c r="U96" s="2">
        <f t="shared" si="82"/>
        <v>83.6</v>
      </c>
      <c r="V96" s="2">
        <f t="shared" si="83"/>
        <v>0</v>
      </c>
      <c r="W96" s="2">
        <f t="shared" si="84"/>
        <v>0</v>
      </c>
      <c r="X96" s="2">
        <f t="shared" si="85"/>
        <v>659.45</v>
      </c>
      <c r="Y96" s="2">
        <f t="shared" si="86"/>
        <v>494.59</v>
      </c>
      <c r="Z96" s="2"/>
      <c r="AA96" s="2">
        <v>28185840</v>
      </c>
      <c r="AB96" s="2">
        <f t="shared" si="87"/>
        <v>2499.5500000000002</v>
      </c>
      <c r="AC96" s="2">
        <f t="shared" si="88"/>
        <v>391.12</v>
      </c>
      <c r="AD96" s="2">
        <f t="shared" si="89"/>
        <v>1368.57</v>
      </c>
      <c r="AE96" s="2">
        <f t="shared" si="90"/>
        <v>84.45</v>
      </c>
      <c r="AF96" s="2">
        <f t="shared" si="91"/>
        <v>739.86</v>
      </c>
      <c r="AG96" s="2">
        <f t="shared" si="92"/>
        <v>0</v>
      </c>
      <c r="AH96" s="2">
        <f t="shared" si="93"/>
        <v>83.6</v>
      </c>
      <c r="AI96" s="2">
        <f t="shared" si="94"/>
        <v>0</v>
      </c>
      <c r="AJ96" s="2">
        <f t="shared" si="95"/>
        <v>0</v>
      </c>
      <c r="AK96" s="2">
        <v>2499.5500000000002</v>
      </c>
      <c r="AL96" s="2">
        <v>391.12</v>
      </c>
      <c r="AM96" s="2">
        <v>1368.57</v>
      </c>
      <c r="AN96" s="2">
        <v>84.45</v>
      </c>
      <c r="AO96" s="2">
        <v>739.86</v>
      </c>
      <c r="AP96" s="2">
        <v>0</v>
      </c>
      <c r="AQ96" s="2">
        <v>83.6</v>
      </c>
      <c r="AR96" s="2">
        <v>0</v>
      </c>
      <c r="AS96" s="2">
        <v>0</v>
      </c>
      <c r="AT96" s="2">
        <v>80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420</v>
      </c>
      <c r="BE96" s="2" t="s">
        <v>420</v>
      </c>
      <c r="BF96" s="2" t="s">
        <v>420</v>
      </c>
      <c r="BG96" s="2" t="s">
        <v>420</v>
      </c>
      <c r="BH96" s="2">
        <v>0</v>
      </c>
      <c r="BI96" s="2">
        <v>2</v>
      </c>
      <c r="BJ96" s="2" t="s">
        <v>581</v>
      </c>
      <c r="BK96" s="2"/>
      <c r="BL96" s="2"/>
      <c r="BM96" s="2">
        <v>106001</v>
      </c>
      <c r="BN96" s="2">
        <v>0</v>
      </c>
      <c r="BO96" s="2" t="s">
        <v>420</v>
      </c>
      <c r="BP96" s="2">
        <v>0</v>
      </c>
      <c r="BQ96" s="2">
        <v>3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420</v>
      </c>
      <c r="BZ96" s="2">
        <v>80</v>
      </c>
      <c r="CA96" s="2">
        <v>60</v>
      </c>
      <c r="CB96" s="2"/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420</v>
      </c>
      <c r="CO96" s="2">
        <v>0</v>
      </c>
      <c r="CP96" s="2">
        <f t="shared" si="96"/>
        <v>2499.5500000000002</v>
      </c>
      <c r="CQ96" s="2">
        <f t="shared" si="97"/>
        <v>391.12</v>
      </c>
      <c r="CR96" s="2">
        <f t="shared" si="98"/>
        <v>1368.57</v>
      </c>
      <c r="CS96" s="2">
        <f t="shared" si="99"/>
        <v>84.45</v>
      </c>
      <c r="CT96" s="2">
        <f t="shared" si="100"/>
        <v>739.86</v>
      </c>
      <c r="CU96" s="2">
        <f t="shared" si="101"/>
        <v>0</v>
      </c>
      <c r="CV96" s="2">
        <f t="shared" si="102"/>
        <v>83.6</v>
      </c>
      <c r="CW96" s="2">
        <f t="shared" si="103"/>
        <v>0</v>
      </c>
      <c r="CX96" s="2">
        <f t="shared" si="104"/>
        <v>0</v>
      </c>
      <c r="CY96" s="2">
        <f t="shared" si="105"/>
        <v>659.44799999999998</v>
      </c>
      <c r="CZ96" s="2">
        <f t="shared" si="106"/>
        <v>494.58600000000007</v>
      </c>
      <c r="DA96" s="2"/>
      <c r="DB96" s="2"/>
      <c r="DC96" s="2" t="s">
        <v>420</v>
      </c>
      <c r="DD96" s="2" t="s">
        <v>420</v>
      </c>
      <c r="DE96" s="2" t="s">
        <v>420</v>
      </c>
      <c r="DF96" s="2" t="s">
        <v>420</v>
      </c>
      <c r="DG96" s="2" t="s">
        <v>420</v>
      </c>
      <c r="DH96" s="2" t="s">
        <v>420</v>
      </c>
      <c r="DI96" s="2" t="s">
        <v>420</v>
      </c>
      <c r="DJ96" s="2" t="s">
        <v>420</v>
      </c>
      <c r="DK96" s="2" t="s">
        <v>420</v>
      </c>
      <c r="DL96" s="2" t="s">
        <v>420</v>
      </c>
      <c r="DM96" s="2" t="s">
        <v>420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580</v>
      </c>
      <c r="DW96" s="2" t="s">
        <v>580</v>
      </c>
      <c r="DX96" s="2">
        <v>1</v>
      </c>
      <c r="DY96" s="2"/>
      <c r="DZ96" s="2"/>
      <c r="EA96" s="2"/>
      <c r="EB96" s="2"/>
      <c r="EC96" s="2"/>
      <c r="ED96" s="2"/>
      <c r="EE96" s="2">
        <v>28159242</v>
      </c>
      <c r="EF96" s="2">
        <v>3</v>
      </c>
      <c r="EG96" s="2" t="s">
        <v>480</v>
      </c>
      <c r="EH96" s="2">
        <v>0</v>
      </c>
      <c r="EI96" s="2" t="s">
        <v>420</v>
      </c>
      <c r="EJ96" s="2">
        <v>2</v>
      </c>
      <c r="EK96" s="2">
        <v>106001</v>
      </c>
      <c r="EL96" s="2" t="s">
        <v>481</v>
      </c>
      <c r="EM96" s="2" t="s">
        <v>482</v>
      </c>
      <c r="EN96" s="2"/>
      <c r="EO96" s="2" t="s">
        <v>420</v>
      </c>
      <c r="EP96" s="2"/>
      <c r="EQ96" s="2">
        <v>256</v>
      </c>
      <c r="ER96" s="2">
        <v>2499.5500000000002</v>
      </c>
      <c r="ES96" s="2">
        <v>391.12</v>
      </c>
      <c r="ET96" s="2">
        <v>1368.57</v>
      </c>
      <c r="EU96" s="2">
        <v>84.45</v>
      </c>
      <c r="EV96" s="2">
        <v>739.86</v>
      </c>
      <c r="EW96" s="2">
        <v>83.6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07"/>
        <v>0</v>
      </c>
      <c r="FS96" s="2">
        <v>0</v>
      </c>
      <c r="FT96" s="2"/>
      <c r="FU96" s="2"/>
      <c r="FV96" s="2"/>
      <c r="FW96" s="2"/>
      <c r="FX96" s="2">
        <v>80</v>
      </c>
      <c r="FY96" s="2">
        <v>60</v>
      </c>
      <c r="FZ96" s="2"/>
      <c r="GA96" s="2" t="s">
        <v>420</v>
      </c>
      <c r="GB96" s="2"/>
      <c r="GC96" s="2"/>
      <c r="GD96" s="2">
        <v>1</v>
      </c>
      <c r="GE96" s="2"/>
      <c r="GF96" s="2">
        <v>-158798139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08"/>
        <v>0</v>
      </c>
      <c r="GM96" s="2">
        <f t="shared" si="109"/>
        <v>3653.59</v>
      </c>
      <c r="GN96" s="2">
        <f t="shared" si="110"/>
        <v>0</v>
      </c>
      <c r="GO96" s="2">
        <f t="shared" si="111"/>
        <v>3653.59</v>
      </c>
      <c r="GP96" s="2">
        <f t="shared" si="112"/>
        <v>0</v>
      </c>
      <c r="GQ96" s="2"/>
      <c r="GR96" s="2">
        <v>0</v>
      </c>
      <c r="GS96" s="2">
        <v>3</v>
      </c>
      <c r="GT96" s="2">
        <v>0</v>
      </c>
      <c r="GU96" s="2" t="s">
        <v>420</v>
      </c>
      <c r="GV96" s="2">
        <f t="shared" si="113"/>
        <v>0</v>
      </c>
      <c r="GW96" s="2">
        <v>1</v>
      </c>
      <c r="GX96" s="2">
        <f t="shared" si="114"/>
        <v>0</v>
      </c>
      <c r="GY96" s="2"/>
      <c r="GZ96" s="2"/>
      <c r="HA96" s="2">
        <v>0</v>
      </c>
      <c r="HB96" s="2">
        <v>0</v>
      </c>
      <c r="HC96" s="2">
        <f t="shared" si="115"/>
        <v>0</v>
      </c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C97">
        <f>ROW(SmtRes!A390)</f>
        <v>390</v>
      </c>
      <c r="D97">
        <f>ROW(EtalonRes!A402)</f>
        <v>402</v>
      </c>
      <c r="E97" t="s">
        <v>577</v>
      </c>
      <c r="F97" t="s">
        <v>578</v>
      </c>
      <c r="G97" t="s">
        <v>579</v>
      </c>
      <c r="H97" t="s">
        <v>580</v>
      </c>
      <c r="I97">
        <v>1</v>
      </c>
      <c r="J97">
        <v>0</v>
      </c>
      <c r="O97">
        <f t="shared" si="76"/>
        <v>17671.82</v>
      </c>
      <c r="P97">
        <f t="shared" si="77"/>
        <v>2765.22</v>
      </c>
      <c r="Q97">
        <f t="shared" si="78"/>
        <v>9675.7900000000009</v>
      </c>
      <c r="R97">
        <f t="shared" si="79"/>
        <v>597.05999999999995</v>
      </c>
      <c r="S97">
        <f t="shared" si="80"/>
        <v>5230.8100000000004</v>
      </c>
      <c r="T97">
        <f t="shared" si="81"/>
        <v>0</v>
      </c>
      <c r="U97">
        <f t="shared" si="82"/>
        <v>83.6</v>
      </c>
      <c r="V97">
        <f t="shared" si="83"/>
        <v>0</v>
      </c>
      <c r="W97">
        <f t="shared" si="84"/>
        <v>0</v>
      </c>
      <c r="X97">
        <f t="shared" si="85"/>
        <v>4662.3</v>
      </c>
      <c r="Y97">
        <f t="shared" si="86"/>
        <v>3496.72</v>
      </c>
      <c r="AA97">
        <v>28185841</v>
      </c>
      <c r="AB97">
        <f t="shared" si="87"/>
        <v>2499.5500000000002</v>
      </c>
      <c r="AC97">
        <f t="shared" si="88"/>
        <v>391.12</v>
      </c>
      <c r="AD97">
        <f t="shared" si="89"/>
        <v>1368.57</v>
      </c>
      <c r="AE97">
        <f t="shared" si="90"/>
        <v>84.45</v>
      </c>
      <c r="AF97">
        <f t="shared" si="91"/>
        <v>739.86</v>
      </c>
      <c r="AG97">
        <f t="shared" si="92"/>
        <v>0</v>
      </c>
      <c r="AH97">
        <f t="shared" si="93"/>
        <v>83.6</v>
      </c>
      <c r="AI97">
        <f t="shared" si="94"/>
        <v>0</v>
      </c>
      <c r="AJ97">
        <f t="shared" si="95"/>
        <v>0</v>
      </c>
      <c r="AK97">
        <v>2499.5500000000002</v>
      </c>
      <c r="AL97">
        <v>391.12</v>
      </c>
      <c r="AM97">
        <v>1368.57</v>
      </c>
      <c r="AN97">
        <v>84.45</v>
      </c>
      <c r="AO97">
        <v>739.86</v>
      </c>
      <c r="AP97">
        <v>0</v>
      </c>
      <c r="AQ97">
        <v>83.6</v>
      </c>
      <c r="AR97">
        <v>0</v>
      </c>
      <c r="AS97">
        <v>0</v>
      </c>
      <c r="AT97">
        <v>80</v>
      </c>
      <c r="AU97">
        <v>60</v>
      </c>
      <c r="AV97">
        <v>1</v>
      </c>
      <c r="AW97">
        <v>1</v>
      </c>
      <c r="AZ97">
        <v>7.07</v>
      </c>
      <c r="BA97">
        <v>7.07</v>
      </c>
      <c r="BB97">
        <v>7.07</v>
      </c>
      <c r="BC97">
        <v>7.07</v>
      </c>
      <c r="BD97" t="s">
        <v>420</v>
      </c>
      <c r="BE97" t="s">
        <v>420</v>
      </c>
      <c r="BF97" t="s">
        <v>420</v>
      </c>
      <c r="BG97" t="s">
        <v>420</v>
      </c>
      <c r="BH97">
        <v>0</v>
      </c>
      <c r="BI97">
        <v>2</v>
      </c>
      <c r="BJ97" t="s">
        <v>581</v>
      </c>
      <c r="BM97">
        <v>106001</v>
      </c>
      <c r="BN97">
        <v>0</v>
      </c>
      <c r="BO97" t="s">
        <v>451</v>
      </c>
      <c r="BP97">
        <v>1</v>
      </c>
      <c r="BQ97">
        <v>3</v>
      </c>
      <c r="BR97">
        <v>0</v>
      </c>
      <c r="BS97">
        <v>7.07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420</v>
      </c>
      <c r="BZ97">
        <v>80</v>
      </c>
      <c r="CA97">
        <v>60</v>
      </c>
      <c r="CE97">
        <v>0</v>
      </c>
      <c r="CF97">
        <v>0</v>
      </c>
      <c r="CG97">
        <v>0</v>
      </c>
      <c r="CM97">
        <v>0</v>
      </c>
      <c r="CN97" t="s">
        <v>420</v>
      </c>
      <c r="CO97">
        <v>0</v>
      </c>
      <c r="CP97">
        <f t="shared" si="96"/>
        <v>17671.82</v>
      </c>
      <c r="CQ97">
        <f t="shared" si="97"/>
        <v>2765.2184000000002</v>
      </c>
      <c r="CR97">
        <f t="shared" si="98"/>
        <v>9675.7898999999998</v>
      </c>
      <c r="CS97">
        <f t="shared" si="99"/>
        <v>597.06150000000002</v>
      </c>
      <c r="CT97">
        <f t="shared" si="100"/>
        <v>5230.8101999999999</v>
      </c>
      <c r="CU97">
        <f t="shared" si="101"/>
        <v>0</v>
      </c>
      <c r="CV97">
        <f t="shared" si="102"/>
        <v>83.6</v>
      </c>
      <c r="CW97">
        <f t="shared" si="103"/>
        <v>0</v>
      </c>
      <c r="CX97">
        <f t="shared" si="104"/>
        <v>0</v>
      </c>
      <c r="CY97">
        <f t="shared" si="105"/>
        <v>4662.2960000000012</v>
      </c>
      <c r="CZ97">
        <f t="shared" si="106"/>
        <v>3496.7220000000007</v>
      </c>
      <c r="DC97" t="s">
        <v>420</v>
      </c>
      <c r="DD97" t="s">
        <v>420</v>
      </c>
      <c r="DE97" t="s">
        <v>420</v>
      </c>
      <c r="DF97" t="s">
        <v>420</v>
      </c>
      <c r="DG97" t="s">
        <v>420</v>
      </c>
      <c r="DH97" t="s">
        <v>420</v>
      </c>
      <c r="DI97" t="s">
        <v>420</v>
      </c>
      <c r="DJ97" t="s">
        <v>420</v>
      </c>
      <c r="DK97" t="s">
        <v>420</v>
      </c>
      <c r="DL97" t="s">
        <v>420</v>
      </c>
      <c r="DM97" t="s">
        <v>420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580</v>
      </c>
      <c r="DW97" t="s">
        <v>580</v>
      </c>
      <c r="DX97">
        <v>1</v>
      </c>
      <c r="EE97">
        <v>28159242</v>
      </c>
      <c r="EF97">
        <v>3</v>
      </c>
      <c r="EG97" t="s">
        <v>480</v>
      </c>
      <c r="EH97">
        <v>0</v>
      </c>
      <c r="EI97" t="s">
        <v>420</v>
      </c>
      <c r="EJ97">
        <v>2</v>
      </c>
      <c r="EK97">
        <v>106001</v>
      </c>
      <c r="EL97" t="s">
        <v>481</v>
      </c>
      <c r="EM97" t="s">
        <v>482</v>
      </c>
      <c r="EO97" t="s">
        <v>420</v>
      </c>
      <c r="EQ97">
        <v>256</v>
      </c>
      <c r="ER97">
        <v>2499.5500000000002</v>
      </c>
      <c r="ES97">
        <v>391.12</v>
      </c>
      <c r="ET97">
        <v>1368.57</v>
      </c>
      <c r="EU97">
        <v>84.45</v>
      </c>
      <c r="EV97">
        <v>739.86</v>
      </c>
      <c r="EW97">
        <v>83.6</v>
      </c>
      <c r="EX97">
        <v>0</v>
      </c>
      <c r="EY97">
        <v>0</v>
      </c>
      <c r="FQ97">
        <v>0</v>
      </c>
      <c r="FR97">
        <f t="shared" si="107"/>
        <v>0</v>
      </c>
      <c r="FS97">
        <v>0</v>
      </c>
      <c r="FX97">
        <v>80</v>
      </c>
      <c r="FY97">
        <v>60</v>
      </c>
      <c r="GA97" t="s">
        <v>420</v>
      </c>
      <c r="GD97">
        <v>1</v>
      </c>
      <c r="GF97">
        <v>-158798139</v>
      </c>
      <c r="GG97">
        <v>1</v>
      </c>
      <c r="GH97">
        <v>1</v>
      </c>
      <c r="GI97">
        <v>4</v>
      </c>
      <c r="GJ97">
        <v>0</v>
      </c>
      <c r="GK97">
        <v>0</v>
      </c>
      <c r="GL97">
        <f t="shared" si="108"/>
        <v>0</v>
      </c>
      <c r="GM97">
        <f t="shared" si="109"/>
        <v>25830.84</v>
      </c>
      <c r="GN97">
        <f t="shared" si="110"/>
        <v>0</v>
      </c>
      <c r="GO97">
        <f t="shared" si="111"/>
        <v>25830.84</v>
      </c>
      <c r="GP97">
        <f t="shared" si="112"/>
        <v>0</v>
      </c>
      <c r="GR97">
        <v>0</v>
      </c>
      <c r="GS97">
        <v>3</v>
      </c>
      <c r="GT97">
        <v>0</v>
      </c>
      <c r="GU97" t="s">
        <v>420</v>
      </c>
      <c r="GV97">
        <f t="shared" si="113"/>
        <v>0</v>
      </c>
      <c r="GW97">
        <v>1</v>
      </c>
      <c r="GX97">
        <f t="shared" si="114"/>
        <v>0</v>
      </c>
      <c r="HA97">
        <v>0</v>
      </c>
      <c r="HB97">
        <v>0</v>
      </c>
      <c r="HC97">
        <f t="shared" si="115"/>
        <v>0</v>
      </c>
      <c r="IK97">
        <v>0</v>
      </c>
    </row>
    <row r="98" spans="1:255" x14ac:dyDescent="0.2">
      <c r="A98" s="2">
        <v>17</v>
      </c>
      <c r="B98" s="2">
        <v>1</v>
      </c>
      <c r="C98" s="2">
        <f>ROW(SmtRes!A399)</f>
        <v>399</v>
      </c>
      <c r="D98" s="2">
        <f>ROW(EtalonRes!A411)</f>
        <v>411</v>
      </c>
      <c r="E98" s="2" t="s">
        <v>582</v>
      </c>
      <c r="F98" s="2" t="s">
        <v>583</v>
      </c>
      <c r="G98" s="2" t="s">
        <v>584</v>
      </c>
      <c r="H98" s="2" t="s">
        <v>580</v>
      </c>
      <c r="I98" s="2">
        <v>1</v>
      </c>
      <c r="J98" s="2">
        <v>0</v>
      </c>
      <c r="K98" s="2"/>
      <c r="L98" s="2"/>
      <c r="M98" s="2"/>
      <c r="N98" s="2"/>
      <c r="O98" s="2">
        <f t="shared" si="76"/>
        <v>4769.53</v>
      </c>
      <c r="P98" s="2">
        <f t="shared" si="77"/>
        <v>831.91</v>
      </c>
      <c r="Q98" s="2">
        <f t="shared" si="78"/>
        <v>167.52</v>
      </c>
      <c r="R98" s="2">
        <f t="shared" si="79"/>
        <v>0</v>
      </c>
      <c r="S98" s="2">
        <f t="shared" si="80"/>
        <v>3770.1</v>
      </c>
      <c r="T98" s="2">
        <f t="shared" si="81"/>
        <v>0</v>
      </c>
      <c r="U98" s="2">
        <f t="shared" si="82"/>
        <v>426</v>
      </c>
      <c r="V98" s="2">
        <f t="shared" si="83"/>
        <v>0</v>
      </c>
      <c r="W98" s="2">
        <f t="shared" si="84"/>
        <v>0</v>
      </c>
      <c r="X98" s="2">
        <f t="shared" si="85"/>
        <v>3016.08</v>
      </c>
      <c r="Y98" s="2">
        <f t="shared" si="86"/>
        <v>2262.06</v>
      </c>
      <c r="Z98" s="2"/>
      <c r="AA98" s="2">
        <v>28185840</v>
      </c>
      <c r="AB98" s="2">
        <f t="shared" si="87"/>
        <v>4769.53</v>
      </c>
      <c r="AC98" s="2">
        <f t="shared" si="88"/>
        <v>831.91</v>
      </c>
      <c r="AD98" s="2">
        <f t="shared" si="89"/>
        <v>167.52</v>
      </c>
      <c r="AE98" s="2">
        <f t="shared" si="90"/>
        <v>0</v>
      </c>
      <c r="AF98" s="2">
        <f t="shared" si="91"/>
        <v>3770.1</v>
      </c>
      <c r="AG98" s="2">
        <f t="shared" si="92"/>
        <v>0</v>
      </c>
      <c r="AH98" s="2">
        <f t="shared" si="93"/>
        <v>426</v>
      </c>
      <c r="AI98" s="2">
        <f t="shared" si="94"/>
        <v>0</v>
      </c>
      <c r="AJ98" s="2">
        <f t="shared" si="95"/>
        <v>0</v>
      </c>
      <c r="AK98" s="2">
        <v>4769.53</v>
      </c>
      <c r="AL98" s="2">
        <v>831.91</v>
      </c>
      <c r="AM98" s="2">
        <v>167.52</v>
      </c>
      <c r="AN98" s="2">
        <v>0</v>
      </c>
      <c r="AO98" s="2">
        <v>3770.1</v>
      </c>
      <c r="AP98" s="2">
        <v>0</v>
      </c>
      <c r="AQ98" s="2">
        <v>426</v>
      </c>
      <c r="AR98" s="2">
        <v>0</v>
      </c>
      <c r="AS98" s="2">
        <v>0</v>
      </c>
      <c r="AT98" s="2">
        <v>80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420</v>
      </c>
      <c r="BE98" s="2" t="s">
        <v>420</v>
      </c>
      <c r="BF98" s="2" t="s">
        <v>420</v>
      </c>
      <c r="BG98" s="2" t="s">
        <v>420</v>
      </c>
      <c r="BH98" s="2">
        <v>0</v>
      </c>
      <c r="BI98" s="2">
        <v>2</v>
      </c>
      <c r="BJ98" s="2" t="s">
        <v>585</v>
      </c>
      <c r="BK98" s="2"/>
      <c r="BL98" s="2"/>
      <c r="BM98" s="2">
        <v>106001</v>
      </c>
      <c r="BN98" s="2">
        <v>0</v>
      </c>
      <c r="BO98" s="2" t="s">
        <v>420</v>
      </c>
      <c r="BP98" s="2">
        <v>0</v>
      </c>
      <c r="BQ98" s="2">
        <v>3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420</v>
      </c>
      <c r="BZ98" s="2">
        <v>80</v>
      </c>
      <c r="CA98" s="2">
        <v>60</v>
      </c>
      <c r="CB98" s="2"/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420</v>
      </c>
      <c r="CO98" s="2">
        <v>0</v>
      </c>
      <c r="CP98" s="2">
        <f t="shared" si="96"/>
        <v>4769.53</v>
      </c>
      <c r="CQ98" s="2">
        <f t="shared" si="97"/>
        <v>831.91</v>
      </c>
      <c r="CR98" s="2">
        <f t="shared" si="98"/>
        <v>167.52</v>
      </c>
      <c r="CS98" s="2">
        <f t="shared" si="99"/>
        <v>0</v>
      </c>
      <c r="CT98" s="2">
        <f t="shared" si="100"/>
        <v>3770.1</v>
      </c>
      <c r="CU98" s="2">
        <f t="shared" si="101"/>
        <v>0</v>
      </c>
      <c r="CV98" s="2">
        <f t="shared" si="102"/>
        <v>426</v>
      </c>
      <c r="CW98" s="2">
        <f t="shared" si="103"/>
        <v>0</v>
      </c>
      <c r="CX98" s="2">
        <f t="shared" si="104"/>
        <v>0</v>
      </c>
      <c r="CY98" s="2">
        <f t="shared" si="105"/>
        <v>3016.08</v>
      </c>
      <c r="CZ98" s="2">
        <f t="shared" si="106"/>
        <v>2262.06</v>
      </c>
      <c r="DA98" s="2"/>
      <c r="DB98" s="2"/>
      <c r="DC98" s="2" t="s">
        <v>420</v>
      </c>
      <c r="DD98" s="2" t="s">
        <v>420</v>
      </c>
      <c r="DE98" s="2" t="s">
        <v>420</v>
      </c>
      <c r="DF98" s="2" t="s">
        <v>420</v>
      </c>
      <c r="DG98" s="2" t="s">
        <v>420</v>
      </c>
      <c r="DH98" s="2" t="s">
        <v>420</v>
      </c>
      <c r="DI98" s="2" t="s">
        <v>420</v>
      </c>
      <c r="DJ98" s="2" t="s">
        <v>420</v>
      </c>
      <c r="DK98" s="2" t="s">
        <v>420</v>
      </c>
      <c r="DL98" s="2" t="s">
        <v>420</v>
      </c>
      <c r="DM98" s="2" t="s">
        <v>420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580</v>
      </c>
      <c r="DW98" s="2" t="s">
        <v>580</v>
      </c>
      <c r="DX98" s="2">
        <v>1</v>
      </c>
      <c r="DY98" s="2"/>
      <c r="DZ98" s="2"/>
      <c r="EA98" s="2"/>
      <c r="EB98" s="2"/>
      <c r="EC98" s="2"/>
      <c r="ED98" s="2"/>
      <c r="EE98" s="2">
        <v>28159242</v>
      </c>
      <c r="EF98" s="2">
        <v>3</v>
      </c>
      <c r="EG98" s="2" t="s">
        <v>480</v>
      </c>
      <c r="EH98" s="2">
        <v>0</v>
      </c>
      <c r="EI98" s="2" t="s">
        <v>420</v>
      </c>
      <c r="EJ98" s="2">
        <v>2</v>
      </c>
      <c r="EK98" s="2">
        <v>106001</v>
      </c>
      <c r="EL98" s="2" t="s">
        <v>481</v>
      </c>
      <c r="EM98" s="2" t="s">
        <v>482</v>
      </c>
      <c r="EN98" s="2"/>
      <c r="EO98" s="2" t="s">
        <v>420</v>
      </c>
      <c r="EP98" s="2"/>
      <c r="EQ98" s="2">
        <v>0</v>
      </c>
      <c r="ER98" s="2">
        <v>4769.53</v>
      </c>
      <c r="ES98" s="2">
        <v>831.91</v>
      </c>
      <c r="ET98" s="2">
        <v>167.52</v>
      </c>
      <c r="EU98" s="2">
        <v>0</v>
      </c>
      <c r="EV98" s="2">
        <v>3770.1</v>
      </c>
      <c r="EW98" s="2">
        <v>426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07"/>
        <v>0</v>
      </c>
      <c r="FS98" s="2">
        <v>0</v>
      </c>
      <c r="FT98" s="2"/>
      <c r="FU98" s="2"/>
      <c r="FV98" s="2"/>
      <c r="FW98" s="2"/>
      <c r="FX98" s="2">
        <v>80</v>
      </c>
      <c r="FY98" s="2">
        <v>60</v>
      </c>
      <c r="FZ98" s="2"/>
      <c r="GA98" s="2" t="s">
        <v>420</v>
      </c>
      <c r="GB98" s="2"/>
      <c r="GC98" s="2"/>
      <c r="GD98" s="2">
        <v>1</v>
      </c>
      <c r="GE98" s="2"/>
      <c r="GF98" s="2">
        <v>116649132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08"/>
        <v>0</v>
      </c>
      <c r="GM98" s="2">
        <f t="shared" si="109"/>
        <v>10047.67</v>
      </c>
      <c r="GN98" s="2">
        <f t="shared" si="110"/>
        <v>0</v>
      </c>
      <c r="GO98" s="2">
        <f t="shared" si="111"/>
        <v>10047.67</v>
      </c>
      <c r="GP98" s="2">
        <f t="shared" si="112"/>
        <v>0</v>
      </c>
      <c r="GQ98" s="2"/>
      <c r="GR98" s="2">
        <v>0</v>
      </c>
      <c r="GS98" s="2">
        <v>3</v>
      </c>
      <c r="GT98" s="2">
        <v>0</v>
      </c>
      <c r="GU98" s="2" t="s">
        <v>420</v>
      </c>
      <c r="GV98" s="2">
        <f t="shared" si="113"/>
        <v>0</v>
      </c>
      <c r="GW98" s="2">
        <v>1</v>
      </c>
      <c r="GX98" s="2">
        <f t="shared" si="114"/>
        <v>0</v>
      </c>
      <c r="GY98" s="2"/>
      <c r="GZ98" s="2"/>
      <c r="HA98" s="2">
        <v>0</v>
      </c>
      <c r="HB98" s="2">
        <v>0</v>
      </c>
      <c r="HC98" s="2">
        <f t="shared" si="115"/>
        <v>0</v>
      </c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ROW(SmtRes!A408)</f>
        <v>408</v>
      </c>
      <c r="D99">
        <f>ROW(EtalonRes!A420)</f>
        <v>420</v>
      </c>
      <c r="E99" t="s">
        <v>582</v>
      </c>
      <c r="F99" t="s">
        <v>583</v>
      </c>
      <c r="G99" t="s">
        <v>584</v>
      </c>
      <c r="H99" t="s">
        <v>580</v>
      </c>
      <c r="I99">
        <v>1</v>
      </c>
      <c r="J99">
        <v>0</v>
      </c>
      <c r="O99">
        <f t="shared" si="76"/>
        <v>33720.58</v>
      </c>
      <c r="P99">
        <f t="shared" si="77"/>
        <v>5881.6</v>
      </c>
      <c r="Q99">
        <f t="shared" si="78"/>
        <v>1184.3699999999999</v>
      </c>
      <c r="R99">
        <f t="shared" si="79"/>
        <v>0</v>
      </c>
      <c r="S99">
        <f t="shared" si="80"/>
        <v>26654.61</v>
      </c>
      <c r="T99">
        <f t="shared" si="81"/>
        <v>0</v>
      </c>
      <c r="U99">
        <f t="shared" si="82"/>
        <v>426</v>
      </c>
      <c r="V99">
        <f t="shared" si="83"/>
        <v>0</v>
      </c>
      <c r="W99">
        <f t="shared" si="84"/>
        <v>0</v>
      </c>
      <c r="X99">
        <f t="shared" si="85"/>
        <v>21323.69</v>
      </c>
      <c r="Y99">
        <f t="shared" si="86"/>
        <v>15992.77</v>
      </c>
      <c r="AA99">
        <v>28185841</v>
      </c>
      <c r="AB99">
        <f t="shared" si="87"/>
        <v>4769.53</v>
      </c>
      <c r="AC99">
        <f t="shared" si="88"/>
        <v>831.91</v>
      </c>
      <c r="AD99">
        <f t="shared" si="89"/>
        <v>167.52</v>
      </c>
      <c r="AE99">
        <f t="shared" si="90"/>
        <v>0</v>
      </c>
      <c r="AF99">
        <f t="shared" si="91"/>
        <v>3770.1</v>
      </c>
      <c r="AG99">
        <f t="shared" si="92"/>
        <v>0</v>
      </c>
      <c r="AH99">
        <f t="shared" si="93"/>
        <v>426</v>
      </c>
      <c r="AI99">
        <f t="shared" si="94"/>
        <v>0</v>
      </c>
      <c r="AJ99">
        <f t="shared" si="95"/>
        <v>0</v>
      </c>
      <c r="AK99">
        <v>4769.53</v>
      </c>
      <c r="AL99">
        <v>831.91</v>
      </c>
      <c r="AM99">
        <v>167.52</v>
      </c>
      <c r="AN99">
        <v>0</v>
      </c>
      <c r="AO99">
        <v>3770.1</v>
      </c>
      <c r="AP99">
        <v>0</v>
      </c>
      <c r="AQ99">
        <v>426</v>
      </c>
      <c r="AR99">
        <v>0</v>
      </c>
      <c r="AS99">
        <v>0</v>
      </c>
      <c r="AT99">
        <v>80</v>
      </c>
      <c r="AU99">
        <v>60</v>
      </c>
      <c r="AV99">
        <v>1</v>
      </c>
      <c r="AW99">
        <v>1</v>
      </c>
      <c r="AZ99">
        <v>7.07</v>
      </c>
      <c r="BA99">
        <v>7.07</v>
      </c>
      <c r="BB99">
        <v>7.07</v>
      </c>
      <c r="BC99">
        <v>7.07</v>
      </c>
      <c r="BD99" t="s">
        <v>420</v>
      </c>
      <c r="BE99" t="s">
        <v>420</v>
      </c>
      <c r="BF99" t="s">
        <v>420</v>
      </c>
      <c r="BG99" t="s">
        <v>420</v>
      </c>
      <c r="BH99">
        <v>0</v>
      </c>
      <c r="BI99">
        <v>2</v>
      </c>
      <c r="BJ99" t="s">
        <v>585</v>
      </c>
      <c r="BM99">
        <v>106001</v>
      </c>
      <c r="BN99">
        <v>0</v>
      </c>
      <c r="BO99" t="s">
        <v>451</v>
      </c>
      <c r="BP99">
        <v>1</v>
      </c>
      <c r="BQ99">
        <v>3</v>
      </c>
      <c r="BR99">
        <v>0</v>
      </c>
      <c r="BS99">
        <v>7.07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420</v>
      </c>
      <c r="BZ99">
        <v>80</v>
      </c>
      <c r="CA99">
        <v>60</v>
      </c>
      <c r="CE99">
        <v>0</v>
      </c>
      <c r="CF99">
        <v>0</v>
      </c>
      <c r="CG99">
        <v>0</v>
      </c>
      <c r="CM99">
        <v>0</v>
      </c>
      <c r="CN99" t="s">
        <v>420</v>
      </c>
      <c r="CO99">
        <v>0</v>
      </c>
      <c r="CP99">
        <f t="shared" si="96"/>
        <v>33720.58</v>
      </c>
      <c r="CQ99">
        <f t="shared" si="97"/>
        <v>5881.6036999999997</v>
      </c>
      <c r="CR99">
        <f t="shared" si="98"/>
        <v>1184.3664000000001</v>
      </c>
      <c r="CS99">
        <f t="shared" si="99"/>
        <v>0</v>
      </c>
      <c r="CT99">
        <f t="shared" si="100"/>
        <v>26654.607</v>
      </c>
      <c r="CU99">
        <f t="shared" si="101"/>
        <v>0</v>
      </c>
      <c r="CV99">
        <f t="shared" si="102"/>
        <v>426</v>
      </c>
      <c r="CW99">
        <f t="shared" si="103"/>
        <v>0</v>
      </c>
      <c r="CX99">
        <f t="shared" si="104"/>
        <v>0</v>
      </c>
      <c r="CY99">
        <f t="shared" si="105"/>
        <v>21323.687999999998</v>
      </c>
      <c r="CZ99">
        <f t="shared" si="106"/>
        <v>15992.766000000001</v>
      </c>
      <c r="DC99" t="s">
        <v>420</v>
      </c>
      <c r="DD99" t="s">
        <v>420</v>
      </c>
      <c r="DE99" t="s">
        <v>420</v>
      </c>
      <c r="DF99" t="s">
        <v>420</v>
      </c>
      <c r="DG99" t="s">
        <v>420</v>
      </c>
      <c r="DH99" t="s">
        <v>420</v>
      </c>
      <c r="DI99" t="s">
        <v>420</v>
      </c>
      <c r="DJ99" t="s">
        <v>420</v>
      </c>
      <c r="DK99" t="s">
        <v>420</v>
      </c>
      <c r="DL99" t="s">
        <v>420</v>
      </c>
      <c r="DM99" t="s">
        <v>420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580</v>
      </c>
      <c r="DW99" t="s">
        <v>580</v>
      </c>
      <c r="DX99">
        <v>1</v>
      </c>
      <c r="EE99">
        <v>28159242</v>
      </c>
      <c r="EF99">
        <v>3</v>
      </c>
      <c r="EG99" t="s">
        <v>480</v>
      </c>
      <c r="EH99">
        <v>0</v>
      </c>
      <c r="EI99" t="s">
        <v>420</v>
      </c>
      <c r="EJ99">
        <v>2</v>
      </c>
      <c r="EK99">
        <v>106001</v>
      </c>
      <c r="EL99" t="s">
        <v>481</v>
      </c>
      <c r="EM99" t="s">
        <v>482</v>
      </c>
      <c r="EO99" t="s">
        <v>420</v>
      </c>
      <c r="EQ99">
        <v>0</v>
      </c>
      <c r="ER99">
        <v>4769.53</v>
      </c>
      <c r="ES99">
        <v>831.91</v>
      </c>
      <c r="ET99">
        <v>167.52</v>
      </c>
      <c r="EU99">
        <v>0</v>
      </c>
      <c r="EV99">
        <v>3770.1</v>
      </c>
      <c r="EW99">
        <v>426</v>
      </c>
      <c r="EX99">
        <v>0</v>
      </c>
      <c r="EY99">
        <v>0</v>
      </c>
      <c r="FQ99">
        <v>0</v>
      </c>
      <c r="FR99">
        <f t="shared" si="107"/>
        <v>0</v>
      </c>
      <c r="FS99">
        <v>0</v>
      </c>
      <c r="FX99">
        <v>80</v>
      </c>
      <c r="FY99">
        <v>60</v>
      </c>
      <c r="GA99" t="s">
        <v>420</v>
      </c>
      <c r="GD99">
        <v>1</v>
      </c>
      <c r="GF99">
        <v>116649132</v>
      </c>
      <c r="GG99">
        <v>1</v>
      </c>
      <c r="GH99">
        <v>1</v>
      </c>
      <c r="GI99">
        <v>4</v>
      </c>
      <c r="GJ99">
        <v>0</v>
      </c>
      <c r="GK99">
        <v>0</v>
      </c>
      <c r="GL99">
        <f t="shared" si="108"/>
        <v>0</v>
      </c>
      <c r="GM99">
        <f t="shared" si="109"/>
        <v>71037.039999999994</v>
      </c>
      <c r="GN99">
        <f t="shared" si="110"/>
        <v>0</v>
      </c>
      <c r="GO99">
        <f t="shared" si="111"/>
        <v>71037.039999999994</v>
      </c>
      <c r="GP99">
        <f t="shared" si="112"/>
        <v>0</v>
      </c>
      <c r="GR99">
        <v>0</v>
      </c>
      <c r="GS99">
        <v>3</v>
      </c>
      <c r="GT99">
        <v>0</v>
      </c>
      <c r="GU99" t="s">
        <v>420</v>
      </c>
      <c r="GV99">
        <f t="shared" si="113"/>
        <v>0</v>
      </c>
      <c r="GW99">
        <v>1</v>
      </c>
      <c r="GX99">
        <f t="shared" si="114"/>
        <v>0</v>
      </c>
      <c r="HA99">
        <v>0</v>
      </c>
      <c r="HB99">
        <v>0</v>
      </c>
      <c r="HC99">
        <f t="shared" si="115"/>
        <v>0</v>
      </c>
      <c r="IK99">
        <v>0</v>
      </c>
    </row>
    <row r="101" spans="1:255" x14ac:dyDescent="0.2">
      <c r="A101" s="3">
        <v>51</v>
      </c>
      <c r="B101" s="3">
        <f>B80</f>
        <v>1</v>
      </c>
      <c r="C101" s="3">
        <f>A80</f>
        <v>4</v>
      </c>
      <c r="D101" s="3">
        <f>ROW(A80)</f>
        <v>80</v>
      </c>
      <c r="E101" s="3"/>
      <c r="F101" s="3" t="str">
        <f>IF(F80&lt;&gt;"",F80,"")</f>
        <v>Новый раздел</v>
      </c>
      <c r="G101" s="3" t="str">
        <f>IF(G80&lt;&gt;"",G80,"")</f>
        <v>Монтажные работы</v>
      </c>
      <c r="H101" s="3">
        <v>0</v>
      </c>
      <c r="I101" s="3"/>
      <c r="J101" s="3"/>
      <c r="K101" s="3"/>
      <c r="L101" s="3"/>
      <c r="M101" s="3"/>
      <c r="N101" s="3"/>
      <c r="O101" s="3">
        <f t="shared" ref="O101:T101" si="116">ROUND(AB101,2)</f>
        <v>230325.58</v>
      </c>
      <c r="P101" s="3">
        <f t="shared" si="116"/>
        <v>160399.67999999999</v>
      </c>
      <c r="Q101" s="3">
        <f t="shared" si="116"/>
        <v>42890.94</v>
      </c>
      <c r="R101" s="3">
        <f t="shared" si="116"/>
        <v>1807.84</v>
      </c>
      <c r="S101" s="3">
        <f t="shared" si="116"/>
        <v>27034.959999999999</v>
      </c>
      <c r="T101" s="3">
        <f t="shared" si="116"/>
        <v>0</v>
      </c>
      <c r="U101" s="3">
        <f>AH101</f>
        <v>3092.2860000000001</v>
      </c>
      <c r="V101" s="3">
        <f>AI101</f>
        <v>0</v>
      </c>
      <c r="W101" s="3">
        <f>ROUND(AJ101,2)</f>
        <v>0</v>
      </c>
      <c r="X101" s="3">
        <f>ROUND(AK101,2)</f>
        <v>23078.34</v>
      </c>
      <c r="Y101" s="3">
        <f>ROUND(AL101,2)</f>
        <v>17354.75</v>
      </c>
      <c r="Z101" s="3"/>
      <c r="AA101" s="3"/>
      <c r="AB101" s="3">
        <f>ROUND(SUMIF(AA84:AA99,"=28185840",O84:O99),2)</f>
        <v>230325.58</v>
      </c>
      <c r="AC101" s="3">
        <f>ROUND(SUMIF(AA84:AA99,"=28185840",P84:P99),2)</f>
        <v>160399.67999999999</v>
      </c>
      <c r="AD101" s="3">
        <f>ROUND(SUMIF(AA84:AA99,"=28185840",Q84:Q99),2)</f>
        <v>42890.94</v>
      </c>
      <c r="AE101" s="3">
        <f>ROUND(SUMIF(AA84:AA99,"=28185840",R84:R99),2)</f>
        <v>1807.84</v>
      </c>
      <c r="AF101" s="3">
        <f>ROUND(SUMIF(AA84:AA99,"=28185840",S84:S99),2)</f>
        <v>27034.959999999999</v>
      </c>
      <c r="AG101" s="3">
        <f>ROUND(SUMIF(AA84:AA99,"=28185840",T84:T99),2)</f>
        <v>0</v>
      </c>
      <c r="AH101" s="3">
        <f>SUMIF(AA84:AA99,"=28185840",U84:U99)</f>
        <v>3092.2860000000001</v>
      </c>
      <c r="AI101" s="3">
        <f>SUMIF(AA84:AA99,"=28185840",V84:V99)</f>
        <v>0</v>
      </c>
      <c r="AJ101" s="3">
        <f>ROUND(SUMIF(AA84:AA99,"=28185840",W84:W99),2)</f>
        <v>0</v>
      </c>
      <c r="AK101" s="3">
        <f>ROUND(SUMIF(AA84:AA99,"=28185840",X84:X99),2)</f>
        <v>23078.34</v>
      </c>
      <c r="AL101" s="3">
        <f>ROUND(SUMIF(AA84:AA99,"=28185840",Y84:Y99),2)</f>
        <v>17354.75</v>
      </c>
      <c r="AM101" s="3"/>
      <c r="AN101" s="3"/>
      <c r="AO101" s="3">
        <f t="shared" ref="AO101:BC101" si="117">ROUND(BX101,2)</f>
        <v>0</v>
      </c>
      <c r="AP101" s="3">
        <f t="shared" si="117"/>
        <v>0</v>
      </c>
      <c r="AQ101" s="3">
        <f t="shared" si="117"/>
        <v>0</v>
      </c>
      <c r="AR101" s="3">
        <f t="shared" si="117"/>
        <v>270758.67</v>
      </c>
      <c r="AS101" s="3">
        <f t="shared" si="117"/>
        <v>154925</v>
      </c>
      <c r="AT101" s="3">
        <f t="shared" si="117"/>
        <v>115833.67</v>
      </c>
      <c r="AU101" s="3">
        <f t="shared" si="117"/>
        <v>0</v>
      </c>
      <c r="AV101" s="3">
        <f t="shared" si="117"/>
        <v>160399.67999999999</v>
      </c>
      <c r="AW101" s="3">
        <f t="shared" si="117"/>
        <v>160399.67999999999</v>
      </c>
      <c r="AX101" s="3">
        <f t="shared" si="117"/>
        <v>0</v>
      </c>
      <c r="AY101" s="3">
        <f t="shared" si="117"/>
        <v>160399.67999999999</v>
      </c>
      <c r="AZ101" s="3">
        <f t="shared" si="117"/>
        <v>0</v>
      </c>
      <c r="BA101" s="3">
        <f t="shared" si="117"/>
        <v>0</v>
      </c>
      <c r="BB101" s="3">
        <f t="shared" si="117"/>
        <v>0</v>
      </c>
      <c r="BC101" s="3">
        <f t="shared" si="117"/>
        <v>0</v>
      </c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>
        <f>ROUND(SUMIF(AA84:AA99,"=28185840",FQ84:FQ99),2)</f>
        <v>0</v>
      </c>
      <c r="BY101" s="3">
        <f>ROUND(SUMIF(AA84:AA99,"=28185840",FR84:FR99),2)</f>
        <v>0</v>
      </c>
      <c r="BZ101" s="3">
        <f>ROUND(SUMIF(AA84:AA99,"=28185840",GL84:GL99),2)</f>
        <v>0</v>
      </c>
      <c r="CA101" s="3">
        <f>ROUND(SUMIF(AA84:AA99,"=28185840",GM84:GM99),2)</f>
        <v>270758.67</v>
      </c>
      <c r="CB101" s="3">
        <f>ROUND(SUMIF(AA84:AA99,"=28185840",GN84:GN99),2)</f>
        <v>154925</v>
      </c>
      <c r="CC101" s="3">
        <f>ROUND(SUMIF(AA84:AA99,"=28185840",GO84:GO99),2)</f>
        <v>115833.67</v>
      </c>
      <c r="CD101" s="3">
        <f>ROUND(SUMIF(AA84:AA99,"=28185840",GP84:GP99),2)</f>
        <v>0</v>
      </c>
      <c r="CE101" s="3">
        <f>AC101-BX101</f>
        <v>160399.67999999999</v>
      </c>
      <c r="CF101" s="3">
        <f>AC101-BY101</f>
        <v>160399.67999999999</v>
      </c>
      <c r="CG101" s="3">
        <f>BX101-BZ101</f>
        <v>0</v>
      </c>
      <c r="CH101" s="3">
        <f>AC101-BX101-BY101+BZ101</f>
        <v>160399.67999999999</v>
      </c>
      <c r="CI101" s="3">
        <f>BY101-BZ101</f>
        <v>0</v>
      </c>
      <c r="CJ101" s="3">
        <f>ROUND(SUMIF(AA84:AA99,"=28185840",GX84:GX99),2)</f>
        <v>0</v>
      </c>
      <c r="CK101" s="3">
        <f>ROUND(SUMIF(AA84:AA99,"=28185840",GY84:GY99),2)</f>
        <v>0</v>
      </c>
      <c r="CL101" s="3">
        <f>ROUND(SUMIF(AA84:AA99,"=28185840",GZ84:GZ99),2)</f>
        <v>0</v>
      </c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4">
        <f t="shared" ref="DG101:DL101" si="118">ROUND(DT101,2)</f>
        <v>1628401.81</v>
      </c>
      <c r="DH101" s="4">
        <f t="shared" si="118"/>
        <v>1134025.69</v>
      </c>
      <c r="DI101" s="4">
        <f t="shared" si="118"/>
        <v>303238.98</v>
      </c>
      <c r="DJ101" s="4">
        <f t="shared" si="118"/>
        <v>12781.38</v>
      </c>
      <c r="DK101" s="4">
        <f t="shared" si="118"/>
        <v>191137.14</v>
      </c>
      <c r="DL101" s="4">
        <f t="shared" si="118"/>
        <v>0</v>
      </c>
      <c r="DM101" s="4">
        <f>DZ101</f>
        <v>3092.2860000000001</v>
      </c>
      <c r="DN101" s="4">
        <f>EA101</f>
        <v>0</v>
      </c>
      <c r="DO101" s="4">
        <f>ROUND(EB101,2)</f>
        <v>0</v>
      </c>
      <c r="DP101" s="4">
        <f>ROUND(EC101,2)</f>
        <v>163163.73000000001</v>
      </c>
      <c r="DQ101" s="4">
        <f>ROUND(ED101,2)</f>
        <v>122698</v>
      </c>
      <c r="DR101" s="4"/>
      <c r="DS101" s="4"/>
      <c r="DT101" s="4">
        <f>ROUND(SUMIF(AA84:AA99,"=28185841",O84:O99),2)</f>
        <v>1628401.81</v>
      </c>
      <c r="DU101" s="4">
        <f>ROUND(SUMIF(AA84:AA99,"=28185841",P84:P99),2)</f>
        <v>1134025.69</v>
      </c>
      <c r="DV101" s="4">
        <f>ROUND(SUMIF(AA84:AA99,"=28185841",Q84:Q99),2)</f>
        <v>303238.98</v>
      </c>
      <c r="DW101" s="4">
        <f>ROUND(SUMIF(AA84:AA99,"=28185841",R84:R99),2)</f>
        <v>12781.38</v>
      </c>
      <c r="DX101" s="4">
        <f>ROUND(SUMIF(AA84:AA99,"=28185841",S84:S99),2)</f>
        <v>191137.14</v>
      </c>
      <c r="DY101" s="4">
        <f>ROUND(SUMIF(AA84:AA99,"=28185841",T84:T99),2)</f>
        <v>0</v>
      </c>
      <c r="DZ101" s="4">
        <f>SUMIF(AA84:AA99,"=28185841",U84:U99)</f>
        <v>3092.2860000000001</v>
      </c>
      <c r="EA101" s="4">
        <f>SUMIF(AA84:AA99,"=28185841",V84:V99)</f>
        <v>0</v>
      </c>
      <c r="EB101" s="4">
        <f>ROUND(SUMIF(AA84:AA99,"=28185841",W84:W99),2)</f>
        <v>0</v>
      </c>
      <c r="EC101" s="4">
        <f>ROUND(SUMIF(AA84:AA99,"=28185841",X84:X99),2)</f>
        <v>163163.73000000001</v>
      </c>
      <c r="ED101" s="4">
        <f>ROUND(SUMIF(AA84:AA99,"=28185841",Y84:Y99),2)</f>
        <v>122698</v>
      </c>
      <c r="EE101" s="4"/>
      <c r="EF101" s="4"/>
      <c r="EG101" s="4">
        <f t="shared" ref="EG101:EU101" si="119">ROUND(FP101,2)</f>
        <v>0</v>
      </c>
      <c r="EH101" s="4">
        <f t="shared" si="119"/>
        <v>0</v>
      </c>
      <c r="EI101" s="4">
        <f t="shared" si="119"/>
        <v>0</v>
      </c>
      <c r="EJ101" s="4">
        <f t="shared" si="119"/>
        <v>1914263.54</v>
      </c>
      <c r="EK101" s="4">
        <f t="shared" si="119"/>
        <v>1095319.76</v>
      </c>
      <c r="EL101" s="4">
        <f t="shared" si="119"/>
        <v>818943.78</v>
      </c>
      <c r="EM101" s="4">
        <f t="shared" si="119"/>
        <v>0</v>
      </c>
      <c r="EN101" s="4">
        <f t="shared" si="119"/>
        <v>1134025.69</v>
      </c>
      <c r="EO101" s="4">
        <f t="shared" si="119"/>
        <v>1134025.69</v>
      </c>
      <c r="EP101" s="4">
        <f t="shared" si="119"/>
        <v>0</v>
      </c>
      <c r="EQ101" s="4">
        <f t="shared" si="119"/>
        <v>1134025.69</v>
      </c>
      <c r="ER101" s="4">
        <f t="shared" si="119"/>
        <v>0</v>
      </c>
      <c r="ES101" s="4">
        <f t="shared" si="119"/>
        <v>0</v>
      </c>
      <c r="ET101" s="4">
        <f t="shared" si="119"/>
        <v>0</v>
      </c>
      <c r="EU101" s="4">
        <f t="shared" si="119"/>
        <v>0</v>
      </c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>
        <f>ROUND(SUMIF(AA84:AA99,"=28185841",FQ84:FQ99),2)</f>
        <v>0</v>
      </c>
      <c r="FQ101" s="4">
        <f>ROUND(SUMIF(AA84:AA99,"=28185841",FR84:FR99),2)</f>
        <v>0</v>
      </c>
      <c r="FR101" s="4">
        <f>ROUND(SUMIF(AA84:AA99,"=28185841",GL84:GL99),2)</f>
        <v>0</v>
      </c>
      <c r="FS101" s="4">
        <f>ROUND(SUMIF(AA84:AA99,"=28185841",GM84:GM99),2)</f>
        <v>1914263.54</v>
      </c>
      <c r="FT101" s="4">
        <f>ROUND(SUMIF(AA84:AA99,"=28185841",GN84:GN99),2)</f>
        <v>1095319.76</v>
      </c>
      <c r="FU101" s="4">
        <f>ROUND(SUMIF(AA84:AA99,"=28185841",GO84:GO99),2)</f>
        <v>818943.78</v>
      </c>
      <c r="FV101" s="4">
        <f>ROUND(SUMIF(AA84:AA99,"=28185841",GP84:GP99),2)</f>
        <v>0</v>
      </c>
      <c r="FW101" s="4">
        <f>DU101-FP101</f>
        <v>1134025.69</v>
      </c>
      <c r="FX101" s="4">
        <f>DU101-FQ101</f>
        <v>1134025.69</v>
      </c>
      <c r="FY101" s="4">
        <f>FP101-FR101</f>
        <v>0</v>
      </c>
      <c r="FZ101" s="4">
        <f>DU101-FP101-FQ101+FR101</f>
        <v>1134025.69</v>
      </c>
      <c r="GA101" s="4">
        <f>FQ101-FR101</f>
        <v>0</v>
      </c>
      <c r="GB101" s="4">
        <f>ROUND(SUMIF(AA84:AA99,"=28185841",GX84:GX99),2)</f>
        <v>0</v>
      </c>
      <c r="GC101" s="4">
        <f>ROUND(SUMIF(AA84:AA99,"=28185841",GY84:GY99),2)</f>
        <v>0</v>
      </c>
      <c r="GD101" s="4">
        <f>ROUND(SUMIF(AA84:AA99,"=28185841",GZ84:GZ99),2)</f>
        <v>0</v>
      </c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>
        <v>0</v>
      </c>
    </row>
    <row r="103" spans="1:255" x14ac:dyDescent="0.2">
      <c r="A103" s="5">
        <v>50</v>
      </c>
      <c r="B103" s="5">
        <v>0</v>
      </c>
      <c r="C103" s="5">
        <v>0</v>
      </c>
      <c r="D103" s="5">
        <v>1</v>
      </c>
      <c r="E103" s="5">
        <v>201</v>
      </c>
      <c r="F103" s="5">
        <f>ROUND(Source!O101,O103)</f>
        <v>230325.58</v>
      </c>
      <c r="G103" s="5" t="s">
        <v>511</v>
      </c>
      <c r="H103" s="5" t="s">
        <v>512</v>
      </c>
      <c r="I103" s="5"/>
      <c r="J103" s="5"/>
      <c r="K103" s="5">
        <v>201</v>
      </c>
      <c r="L103" s="5">
        <v>1</v>
      </c>
      <c r="M103" s="5">
        <v>3</v>
      </c>
      <c r="N103" s="5" t="s">
        <v>420</v>
      </c>
      <c r="O103" s="5">
        <v>2</v>
      </c>
      <c r="P103" s="5">
        <f>ROUND(Source!DG101,O103)</f>
        <v>1628401.81</v>
      </c>
      <c r="Q103" s="5"/>
      <c r="R103" s="5"/>
      <c r="S103" s="5"/>
      <c r="T103" s="5"/>
      <c r="U103" s="5"/>
      <c r="V103" s="5"/>
      <c r="W103" s="5"/>
    </row>
    <row r="104" spans="1:255" x14ac:dyDescent="0.2">
      <c r="A104" s="5">
        <v>50</v>
      </c>
      <c r="B104" s="5">
        <v>0</v>
      </c>
      <c r="C104" s="5">
        <v>0</v>
      </c>
      <c r="D104" s="5">
        <v>1</v>
      </c>
      <c r="E104" s="5">
        <v>202</v>
      </c>
      <c r="F104" s="5">
        <f>ROUND(Source!P101,O104)</f>
        <v>160399.67999999999</v>
      </c>
      <c r="G104" s="5" t="s">
        <v>513</v>
      </c>
      <c r="H104" s="5" t="s">
        <v>514</v>
      </c>
      <c r="I104" s="5"/>
      <c r="J104" s="5"/>
      <c r="K104" s="5">
        <v>202</v>
      </c>
      <c r="L104" s="5">
        <v>2</v>
      </c>
      <c r="M104" s="5">
        <v>3</v>
      </c>
      <c r="N104" s="5" t="s">
        <v>420</v>
      </c>
      <c r="O104" s="5">
        <v>2</v>
      </c>
      <c r="P104" s="5">
        <f>ROUND(Source!DH101,O104)</f>
        <v>1134025.69</v>
      </c>
      <c r="Q104" s="5"/>
      <c r="R104" s="5"/>
      <c r="S104" s="5"/>
      <c r="T104" s="5"/>
      <c r="U104" s="5"/>
      <c r="V104" s="5"/>
      <c r="W104" s="5"/>
    </row>
    <row r="105" spans="1:255" x14ac:dyDescent="0.2">
      <c r="A105" s="5">
        <v>50</v>
      </c>
      <c r="B105" s="5">
        <v>0</v>
      </c>
      <c r="C105" s="5">
        <v>0</v>
      </c>
      <c r="D105" s="5">
        <v>1</v>
      </c>
      <c r="E105" s="5">
        <v>222</v>
      </c>
      <c r="F105" s="5">
        <f>ROUND(Source!AO101,O105)</f>
        <v>0</v>
      </c>
      <c r="G105" s="5" t="s">
        <v>515</v>
      </c>
      <c r="H105" s="5" t="s">
        <v>516</v>
      </c>
      <c r="I105" s="5"/>
      <c r="J105" s="5"/>
      <c r="K105" s="5">
        <v>222</v>
      </c>
      <c r="L105" s="5">
        <v>3</v>
      </c>
      <c r="M105" s="5">
        <v>3</v>
      </c>
      <c r="N105" s="5" t="s">
        <v>420</v>
      </c>
      <c r="O105" s="5">
        <v>2</v>
      </c>
      <c r="P105" s="5">
        <f>ROUND(Source!EG101,O105)</f>
        <v>0</v>
      </c>
      <c r="Q105" s="5"/>
      <c r="R105" s="5"/>
      <c r="S105" s="5"/>
      <c r="T105" s="5"/>
      <c r="U105" s="5"/>
      <c r="V105" s="5"/>
      <c r="W105" s="5"/>
    </row>
    <row r="106" spans="1:255" x14ac:dyDescent="0.2">
      <c r="A106" s="5">
        <v>50</v>
      </c>
      <c r="B106" s="5">
        <v>0</v>
      </c>
      <c r="C106" s="5">
        <v>0</v>
      </c>
      <c r="D106" s="5">
        <v>1</v>
      </c>
      <c r="E106" s="5">
        <v>225</v>
      </c>
      <c r="F106" s="5">
        <f>ROUND(Source!AV101,O106)</f>
        <v>160399.67999999999</v>
      </c>
      <c r="G106" s="5" t="s">
        <v>517</v>
      </c>
      <c r="H106" s="5" t="s">
        <v>518</v>
      </c>
      <c r="I106" s="5"/>
      <c r="J106" s="5"/>
      <c r="K106" s="5">
        <v>225</v>
      </c>
      <c r="L106" s="5">
        <v>4</v>
      </c>
      <c r="M106" s="5">
        <v>3</v>
      </c>
      <c r="N106" s="5" t="s">
        <v>420</v>
      </c>
      <c r="O106" s="5">
        <v>2</v>
      </c>
      <c r="P106" s="5">
        <f>ROUND(Source!EN101,O106)</f>
        <v>1134025.69</v>
      </c>
      <c r="Q106" s="5"/>
      <c r="R106" s="5"/>
      <c r="S106" s="5"/>
      <c r="T106" s="5"/>
      <c r="U106" s="5"/>
      <c r="V106" s="5"/>
      <c r="W106" s="5"/>
    </row>
    <row r="107" spans="1:255" x14ac:dyDescent="0.2">
      <c r="A107" s="5">
        <v>50</v>
      </c>
      <c r="B107" s="5">
        <v>0</v>
      </c>
      <c r="C107" s="5">
        <v>0</v>
      </c>
      <c r="D107" s="5">
        <v>1</v>
      </c>
      <c r="E107" s="5">
        <v>226</v>
      </c>
      <c r="F107" s="5">
        <f>ROUND(Source!AW101,O107)</f>
        <v>160399.67999999999</v>
      </c>
      <c r="G107" s="5" t="s">
        <v>519</v>
      </c>
      <c r="H107" s="5" t="s">
        <v>520</v>
      </c>
      <c r="I107" s="5"/>
      <c r="J107" s="5"/>
      <c r="K107" s="5">
        <v>226</v>
      </c>
      <c r="L107" s="5">
        <v>5</v>
      </c>
      <c r="M107" s="5">
        <v>3</v>
      </c>
      <c r="N107" s="5" t="s">
        <v>420</v>
      </c>
      <c r="O107" s="5">
        <v>2</v>
      </c>
      <c r="P107" s="5">
        <f>ROUND(Source!EO101,O107)</f>
        <v>1134025.69</v>
      </c>
      <c r="Q107" s="5"/>
      <c r="R107" s="5"/>
      <c r="S107" s="5"/>
      <c r="T107" s="5"/>
      <c r="U107" s="5"/>
      <c r="V107" s="5"/>
      <c r="W107" s="5"/>
    </row>
    <row r="108" spans="1:255" x14ac:dyDescent="0.2">
      <c r="A108" s="5">
        <v>50</v>
      </c>
      <c r="B108" s="5">
        <v>0</v>
      </c>
      <c r="C108" s="5">
        <v>0</v>
      </c>
      <c r="D108" s="5">
        <v>1</v>
      </c>
      <c r="E108" s="5">
        <v>227</v>
      </c>
      <c r="F108" s="5">
        <f>ROUND(Source!AX101,O108)</f>
        <v>0</v>
      </c>
      <c r="G108" s="5" t="s">
        <v>521</v>
      </c>
      <c r="H108" s="5" t="s">
        <v>522</v>
      </c>
      <c r="I108" s="5"/>
      <c r="J108" s="5"/>
      <c r="K108" s="5">
        <v>227</v>
      </c>
      <c r="L108" s="5">
        <v>6</v>
      </c>
      <c r="M108" s="5">
        <v>3</v>
      </c>
      <c r="N108" s="5" t="s">
        <v>420</v>
      </c>
      <c r="O108" s="5">
        <v>2</v>
      </c>
      <c r="P108" s="5">
        <f>ROUND(Source!EP101,O108)</f>
        <v>0</v>
      </c>
      <c r="Q108" s="5"/>
      <c r="R108" s="5"/>
      <c r="S108" s="5"/>
      <c r="T108" s="5"/>
      <c r="U108" s="5"/>
      <c r="V108" s="5"/>
      <c r="W108" s="5"/>
    </row>
    <row r="109" spans="1:255" x14ac:dyDescent="0.2">
      <c r="A109" s="5">
        <v>50</v>
      </c>
      <c r="B109" s="5">
        <v>0</v>
      </c>
      <c r="C109" s="5">
        <v>0</v>
      </c>
      <c r="D109" s="5">
        <v>1</v>
      </c>
      <c r="E109" s="5">
        <v>228</v>
      </c>
      <c r="F109" s="5">
        <f>ROUND(Source!AY101,O109)</f>
        <v>160399.67999999999</v>
      </c>
      <c r="G109" s="5" t="s">
        <v>523</v>
      </c>
      <c r="H109" s="5" t="s">
        <v>524</v>
      </c>
      <c r="I109" s="5"/>
      <c r="J109" s="5"/>
      <c r="K109" s="5">
        <v>228</v>
      </c>
      <c r="L109" s="5">
        <v>7</v>
      </c>
      <c r="M109" s="5">
        <v>3</v>
      </c>
      <c r="N109" s="5" t="s">
        <v>420</v>
      </c>
      <c r="O109" s="5">
        <v>2</v>
      </c>
      <c r="P109" s="5">
        <f>ROUND(Source!EQ101,O109)</f>
        <v>1134025.69</v>
      </c>
      <c r="Q109" s="5"/>
      <c r="R109" s="5"/>
      <c r="S109" s="5"/>
      <c r="T109" s="5"/>
      <c r="U109" s="5"/>
      <c r="V109" s="5"/>
      <c r="W109" s="5"/>
    </row>
    <row r="110" spans="1:255" x14ac:dyDescent="0.2">
      <c r="A110" s="5">
        <v>50</v>
      </c>
      <c r="B110" s="5">
        <v>0</v>
      </c>
      <c r="C110" s="5">
        <v>0</v>
      </c>
      <c r="D110" s="5">
        <v>1</v>
      </c>
      <c r="E110" s="5">
        <v>216</v>
      </c>
      <c r="F110" s="5">
        <f>ROUND(Source!AP101,O110)</f>
        <v>0</v>
      </c>
      <c r="G110" s="5" t="s">
        <v>525</v>
      </c>
      <c r="H110" s="5" t="s">
        <v>526</v>
      </c>
      <c r="I110" s="5"/>
      <c r="J110" s="5"/>
      <c r="K110" s="5">
        <v>216</v>
      </c>
      <c r="L110" s="5">
        <v>8</v>
      </c>
      <c r="M110" s="5">
        <v>3</v>
      </c>
      <c r="N110" s="5" t="s">
        <v>420</v>
      </c>
      <c r="O110" s="5">
        <v>2</v>
      </c>
      <c r="P110" s="5">
        <f>ROUND(Source!EH101,O110)</f>
        <v>0</v>
      </c>
      <c r="Q110" s="5"/>
      <c r="R110" s="5"/>
      <c r="S110" s="5"/>
      <c r="T110" s="5"/>
      <c r="U110" s="5"/>
      <c r="V110" s="5"/>
      <c r="W110" s="5"/>
    </row>
    <row r="111" spans="1:255" x14ac:dyDescent="0.2">
      <c r="A111" s="5">
        <v>50</v>
      </c>
      <c r="B111" s="5">
        <v>0</v>
      </c>
      <c r="C111" s="5">
        <v>0</v>
      </c>
      <c r="D111" s="5">
        <v>1</v>
      </c>
      <c r="E111" s="5">
        <v>223</v>
      </c>
      <c r="F111" s="5">
        <f>ROUND(Source!AQ101,O111)</f>
        <v>0</v>
      </c>
      <c r="G111" s="5" t="s">
        <v>527</v>
      </c>
      <c r="H111" s="5" t="s">
        <v>528</v>
      </c>
      <c r="I111" s="5"/>
      <c r="J111" s="5"/>
      <c r="K111" s="5">
        <v>223</v>
      </c>
      <c r="L111" s="5">
        <v>9</v>
      </c>
      <c r="M111" s="5">
        <v>3</v>
      </c>
      <c r="N111" s="5" t="s">
        <v>420</v>
      </c>
      <c r="O111" s="5">
        <v>2</v>
      </c>
      <c r="P111" s="5">
        <f>ROUND(Source!EI101,O111)</f>
        <v>0</v>
      </c>
      <c r="Q111" s="5"/>
      <c r="R111" s="5"/>
      <c r="S111" s="5"/>
      <c r="T111" s="5"/>
      <c r="U111" s="5"/>
      <c r="V111" s="5"/>
      <c r="W111" s="5"/>
    </row>
    <row r="112" spans="1:255" x14ac:dyDescent="0.2">
      <c r="A112" s="5">
        <v>50</v>
      </c>
      <c r="B112" s="5">
        <v>0</v>
      </c>
      <c r="C112" s="5">
        <v>0</v>
      </c>
      <c r="D112" s="5">
        <v>1</v>
      </c>
      <c r="E112" s="5">
        <v>229</v>
      </c>
      <c r="F112" s="5">
        <f>ROUND(Source!AZ101,O112)</f>
        <v>0</v>
      </c>
      <c r="G112" s="5" t="s">
        <v>529</v>
      </c>
      <c r="H112" s="5" t="s">
        <v>530</v>
      </c>
      <c r="I112" s="5"/>
      <c r="J112" s="5"/>
      <c r="K112" s="5">
        <v>229</v>
      </c>
      <c r="L112" s="5">
        <v>10</v>
      </c>
      <c r="M112" s="5">
        <v>3</v>
      </c>
      <c r="N112" s="5" t="s">
        <v>420</v>
      </c>
      <c r="O112" s="5">
        <v>2</v>
      </c>
      <c r="P112" s="5">
        <f>ROUND(Source!ER101,O112)</f>
        <v>0</v>
      </c>
      <c r="Q112" s="5"/>
      <c r="R112" s="5"/>
      <c r="S112" s="5"/>
      <c r="T112" s="5"/>
      <c r="U112" s="5"/>
      <c r="V112" s="5"/>
      <c r="W112" s="5"/>
    </row>
    <row r="113" spans="1:23" x14ac:dyDescent="0.2">
      <c r="A113" s="5">
        <v>50</v>
      </c>
      <c r="B113" s="5">
        <v>0</v>
      </c>
      <c r="C113" s="5">
        <v>0</v>
      </c>
      <c r="D113" s="5">
        <v>1</v>
      </c>
      <c r="E113" s="5">
        <v>203</v>
      </c>
      <c r="F113" s="5">
        <f>ROUND(Source!Q101,O113)</f>
        <v>42890.94</v>
      </c>
      <c r="G113" s="5" t="s">
        <v>531</v>
      </c>
      <c r="H113" s="5" t="s">
        <v>532</v>
      </c>
      <c r="I113" s="5"/>
      <c r="J113" s="5"/>
      <c r="K113" s="5">
        <v>203</v>
      </c>
      <c r="L113" s="5">
        <v>11</v>
      </c>
      <c r="M113" s="5">
        <v>3</v>
      </c>
      <c r="N113" s="5" t="s">
        <v>420</v>
      </c>
      <c r="O113" s="5">
        <v>2</v>
      </c>
      <c r="P113" s="5">
        <f>ROUND(Source!DI101,O113)</f>
        <v>303238.98</v>
      </c>
      <c r="Q113" s="5"/>
      <c r="R113" s="5"/>
      <c r="S113" s="5"/>
      <c r="T113" s="5"/>
      <c r="U113" s="5"/>
      <c r="V113" s="5"/>
      <c r="W113" s="5"/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231</v>
      </c>
      <c r="F114" s="5">
        <f>ROUND(Source!BB101,O114)</f>
        <v>0</v>
      </c>
      <c r="G114" s="5" t="s">
        <v>533</v>
      </c>
      <c r="H114" s="5" t="s">
        <v>534</v>
      </c>
      <c r="I114" s="5"/>
      <c r="J114" s="5"/>
      <c r="K114" s="5">
        <v>231</v>
      </c>
      <c r="L114" s="5">
        <v>12</v>
      </c>
      <c r="M114" s="5">
        <v>3</v>
      </c>
      <c r="N114" s="5" t="s">
        <v>420</v>
      </c>
      <c r="O114" s="5">
        <v>2</v>
      </c>
      <c r="P114" s="5">
        <f>ROUND(Source!ET101,O114)</f>
        <v>0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204</v>
      </c>
      <c r="F115" s="5">
        <f>ROUND(Source!R101,O115)</f>
        <v>1807.84</v>
      </c>
      <c r="G115" s="5" t="s">
        <v>535</v>
      </c>
      <c r="H115" s="5" t="s">
        <v>536</v>
      </c>
      <c r="I115" s="5"/>
      <c r="J115" s="5"/>
      <c r="K115" s="5">
        <v>204</v>
      </c>
      <c r="L115" s="5">
        <v>13</v>
      </c>
      <c r="M115" s="5">
        <v>3</v>
      </c>
      <c r="N115" s="5" t="s">
        <v>420</v>
      </c>
      <c r="O115" s="5">
        <v>2</v>
      </c>
      <c r="P115" s="5">
        <f>ROUND(Source!DJ101,O115)</f>
        <v>12781.38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205</v>
      </c>
      <c r="F116" s="5">
        <f>ROUND(Source!S101,O116)</f>
        <v>27034.959999999999</v>
      </c>
      <c r="G116" s="5" t="s">
        <v>537</v>
      </c>
      <c r="H116" s="5" t="s">
        <v>538</v>
      </c>
      <c r="I116" s="5"/>
      <c r="J116" s="5"/>
      <c r="K116" s="5">
        <v>205</v>
      </c>
      <c r="L116" s="5">
        <v>14</v>
      </c>
      <c r="M116" s="5">
        <v>3</v>
      </c>
      <c r="N116" s="5" t="s">
        <v>420</v>
      </c>
      <c r="O116" s="5">
        <v>2</v>
      </c>
      <c r="P116" s="5">
        <f>ROUND(Source!DK101,O116)</f>
        <v>191137.14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232</v>
      </c>
      <c r="F117" s="5">
        <f>ROUND(Source!BC101,O117)</f>
        <v>0</v>
      </c>
      <c r="G117" s="5" t="s">
        <v>539</v>
      </c>
      <c r="H117" s="5" t="s">
        <v>540</v>
      </c>
      <c r="I117" s="5"/>
      <c r="J117" s="5"/>
      <c r="K117" s="5">
        <v>232</v>
      </c>
      <c r="L117" s="5">
        <v>15</v>
      </c>
      <c r="M117" s="5">
        <v>3</v>
      </c>
      <c r="N117" s="5" t="s">
        <v>420</v>
      </c>
      <c r="O117" s="5">
        <v>2</v>
      </c>
      <c r="P117" s="5">
        <f>ROUND(Source!EU101,O117)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214</v>
      </c>
      <c r="F118" s="5">
        <f>ROUND(Source!AS101,O118)</f>
        <v>154925</v>
      </c>
      <c r="G118" s="5" t="s">
        <v>541</v>
      </c>
      <c r="H118" s="5" t="s">
        <v>542</v>
      </c>
      <c r="I118" s="5"/>
      <c r="J118" s="5"/>
      <c r="K118" s="5">
        <v>214</v>
      </c>
      <c r="L118" s="5">
        <v>16</v>
      </c>
      <c r="M118" s="5">
        <v>3</v>
      </c>
      <c r="N118" s="5" t="s">
        <v>420</v>
      </c>
      <c r="O118" s="5">
        <v>2</v>
      </c>
      <c r="P118" s="5">
        <f>ROUND(Source!EK101,O118)</f>
        <v>1095319.76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215</v>
      </c>
      <c r="F119" s="5">
        <f>ROUND(Source!AT101,O119)</f>
        <v>115833.67</v>
      </c>
      <c r="G119" s="5" t="s">
        <v>543</v>
      </c>
      <c r="H119" s="5" t="s">
        <v>544</v>
      </c>
      <c r="I119" s="5"/>
      <c r="J119" s="5"/>
      <c r="K119" s="5">
        <v>215</v>
      </c>
      <c r="L119" s="5">
        <v>17</v>
      </c>
      <c r="M119" s="5">
        <v>3</v>
      </c>
      <c r="N119" s="5" t="s">
        <v>420</v>
      </c>
      <c r="O119" s="5">
        <v>2</v>
      </c>
      <c r="P119" s="5">
        <f>ROUND(Source!EL101,O119)</f>
        <v>818943.78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217</v>
      </c>
      <c r="F120" s="5">
        <f>ROUND(Source!AU101,O120)</f>
        <v>0</v>
      </c>
      <c r="G120" s="5" t="s">
        <v>545</v>
      </c>
      <c r="H120" s="5" t="s">
        <v>546</v>
      </c>
      <c r="I120" s="5"/>
      <c r="J120" s="5"/>
      <c r="K120" s="5">
        <v>217</v>
      </c>
      <c r="L120" s="5">
        <v>18</v>
      </c>
      <c r="M120" s="5">
        <v>3</v>
      </c>
      <c r="N120" s="5" t="s">
        <v>420</v>
      </c>
      <c r="O120" s="5">
        <v>2</v>
      </c>
      <c r="P120" s="5">
        <f>ROUND(Source!EM101,O120)</f>
        <v>0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230</v>
      </c>
      <c r="F121" s="5">
        <f>ROUND(Source!BA101,O121)</f>
        <v>0</v>
      </c>
      <c r="G121" s="5" t="s">
        <v>547</v>
      </c>
      <c r="H121" s="5" t="s">
        <v>548</v>
      </c>
      <c r="I121" s="5"/>
      <c r="J121" s="5"/>
      <c r="K121" s="5">
        <v>230</v>
      </c>
      <c r="L121" s="5">
        <v>19</v>
      </c>
      <c r="M121" s="5">
        <v>3</v>
      </c>
      <c r="N121" s="5" t="s">
        <v>420</v>
      </c>
      <c r="O121" s="5">
        <v>2</v>
      </c>
      <c r="P121" s="5">
        <f>ROUND(Source!ES101,O121)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206</v>
      </c>
      <c r="F122" s="5">
        <f>ROUND(Source!T101,O122)</f>
        <v>0</v>
      </c>
      <c r="G122" s="5" t="s">
        <v>549</v>
      </c>
      <c r="H122" s="5" t="s">
        <v>550</v>
      </c>
      <c r="I122" s="5"/>
      <c r="J122" s="5"/>
      <c r="K122" s="5">
        <v>206</v>
      </c>
      <c r="L122" s="5">
        <v>20</v>
      </c>
      <c r="M122" s="5">
        <v>3</v>
      </c>
      <c r="N122" s="5" t="s">
        <v>420</v>
      </c>
      <c r="O122" s="5">
        <v>2</v>
      </c>
      <c r="P122" s="5">
        <f>ROUND(Source!DL101,O122)</f>
        <v>0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207</v>
      </c>
      <c r="F123" s="5">
        <f>Source!U101</f>
        <v>3092.2860000000001</v>
      </c>
      <c r="G123" s="5" t="s">
        <v>551</v>
      </c>
      <c r="H123" s="5" t="s">
        <v>552</v>
      </c>
      <c r="I123" s="5"/>
      <c r="J123" s="5"/>
      <c r="K123" s="5">
        <v>207</v>
      </c>
      <c r="L123" s="5">
        <v>21</v>
      </c>
      <c r="M123" s="5">
        <v>3</v>
      </c>
      <c r="N123" s="5" t="s">
        <v>420</v>
      </c>
      <c r="O123" s="5">
        <v>-1</v>
      </c>
      <c r="P123" s="5">
        <f>Source!DM101</f>
        <v>3092.2860000000001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208</v>
      </c>
      <c r="F124" s="5">
        <f>Source!V101</f>
        <v>0</v>
      </c>
      <c r="G124" s="5" t="s">
        <v>553</v>
      </c>
      <c r="H124" s="5" t="s">
        <v>554</v>
      </c>
      <c r="I124" s="5"/>
      <c r="J124" s="5"/>
      <c r="K124" s="5">
        <v>208</v>
      </c>
      <c r="L124" s="5">
        <v>22</v>
      </c>
      <c r="M124" s="5">
        <v>3</v>
      </c>
      <c r="N124" s="5" t="s">
        <v>420</v>
      </c>
      <c r="O124" s="5">
        <v>-1</v>
      </c>
      <c r="P124" s="5">
        <f>Source!DN101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209</v>
      </c>
      <c r="F125" s="5">
        <f>ROUND(Source!W101,O125)</f>
        <v>0</v>
      </c>
      <c r="G125" s="5" t="s">
        <v>555</v>
      </c>
      <c r="H125" s="5" t="s">
        <v>556</v>
      </c>
      <c r="I125" s="5"/>
      <c r="J125" s="5"/>
      <c r="K125" s="5">
        <v>209</v>
      </c>
      <c r="L125" s="5">
        <v>23</v>
      </c>
      <c r="M125" s="5">
        <v>3</v>
      </c>
      <c r="N125" s="5" t="s">
        <v>420</v>
      </c>
      <c r="O125" s="5">
        <v>2</v>
      </c>
      <c r="P125" s="5">
        <f>ROUND(Source!DO101,O125)</f>
        <v>0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210</v>
      </c>
      <c r="F126" s="5">
        <f>ROUND(Source!X101,O126)</f>
        <v>23078.34</v>
      </c>
      <c r="G126" s="5" t="s">
        <v>557</v>
      </c>
      <c r="H126" s="5" t="s">
        <v>558</v>
      </c>
      <c r="I126" s="5"/>
      <c r="J126" s="5"/>
      <c r="K126" s="5">
        <v>210</v>
      </c>
      <c r="L126" s="5">
        <v>24</v>
      </c>
      <c r="M126" s="5">
        <v>3</v>
      </c>
      <c r="N126" s="5" t="s">
        <v>420</v>
      </c>
      <c r="O126" s="5">
        <v>2</v>
      </c>
      <c r="P126" s="5">
        <f>ROUND(Source!DP101,O126)</f>
        <v>163163.73000000001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211</v>
      </c>
      <c r="F127" s="5">
        <f>ROUND(Source!Y101,O127)</f>
        <v>17354.75</v>
      </c>
      <c r="G127" s="5" t="s">
        <v>559</v>
      </c>
      <c r="H127" s="5" t="s">
        <v>560</v>
      </c>
      <c r="I127" s="5"/>
      <c r="J127" s="5"/>
      <c r="K127" s="5">
        <v>211</v>
      </c>
      <c r="L127" s="5">
        <v>25</v>
      </c>
      <c r="M127" s="5">
        <v>3</v>
      </c>
      <c r="N127" s="5" t="s">
        <v>420</v>
      </c>
      <c r="O127" s="5">
        <v>2</v>
      </c>
      <c r="P127" s="5">
        <f>ROUND(Source!DQ101,O127)</f>
        <v>122698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224</v>
      </c>
      <c r="F128" s="5">
        <f>ROUND(Source!AR101,O128)</f>
        <v>270758.67</v>
      </c>
      <c r="G128" s="5" t="s">
        <v>561</v>
      </c>
      <c r="H128" s="5" t="s">
        <v>562</v>
      </c>
      <c r="I128" s="5"/>
      <c r="J128" s="5"/>
      <c r="K128" s="5">
        <v>224</v>
      </c>
      <c r="L128" s="5">
        <v>26</v>
      </c>
      <c r="M128" s="5">
        <v>3</v>
      </c>
      <c r="N128" s="5" t="s">
        <v>420</v>
      </c>
      <c r="O128" s="5">
        <v>2</v>
      </c>
      <c r="P128" s="5">
        <f>ROUND(Source!EJ101,O128)</f>
        <v>1914263.54</v>
      </c>
      <c r="Q128" s="5"/>
      <c r="R128" s="5"/>
      <c r="S128" s="5"/>
      <c r="T128" s="5"/>
      <c r="U128" s="5"/>
      <c r="V128" s="5"/>
      <c r="W128" s="5"/>
    </row>
    <row r="130" spans="1:255" x14ac:dyDescent="0.2">
      <c r="A130" s="1">
        <v>4</v>
      </c>
      <c r="B130" s="1">
        <v>1</v>
      </c>
      <c r="C130" s="1"/>
      <c r="D130" s="1">
        <f>ROW(A179)</f>
        <v>179</v>
      </c>
      <c r="E130" s="1"/>
      <c r="F130" s="1" t="s">
        <v>439</v>
      </c>
      <c r="G130" s="1" t="s">
        <v>586</v>
      </c>
      <c r="H130" s="1" t="s">
        <v>420</v>
      </c>
      <c r="I130" s="1">
        <v>0</v>
      </c>
      <c r="J130" s="1"/>
      <c r="K130" s="1"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 t="s">
        <v>420</v>
      </c>
      <c r="V130" s="1">
        <v>2</v>
      </c>
      <c r="W130" s="1"/>
      <c r="X130" s="1"/>
      <c r="Y130" s="1"/>
      <c r="Z130" s="1"/>
      <c r="AA130" s="1"/>
      <c r="AB130" s="1" t="s">
        <v>420</v>
      </c>
      <c r="AC130" s="1" t="s">
        <v>420</v>
      </c>
      <c r="AD130" s="1" t="s">
        <v>420</v>
      </c>
      <c r="AE130" s="1" t="s">
        <v>420</v>
      </c>
      <c r="AF130" s="1" t="s">
        <v>420</v>
      </c>
      <c r="AG130" s="1" t="s">
        <v>420</v>
      </c>
      <c r="AH130" s="1"/>
      <c r="AI130" s="1"/>
      <c r="AJ130" s="1"/>
      <c r="AK130" s="1"/>
      <c r="AL130" s="1"/>
      <c r="AM130" s="1"/>
      <c r="AN130" s="1"/>
      <c r="AO130" s="1"/>
      <c r="AP130" s="1" t="s">
        <v>420</v>
      </c>
      <c r="AQ130" s="1" t="s">
        <v>420</v>
      </c>
      <c r="AR130" s="1" t="s">
        <v>420</v>
      </c>
      <c r="AS130" s="1"/>
      <c r="AT130" s="1"/>
      <c r="AU130" s="1"/>
      <c r="AV130" s="1"/>
      <c r="AW130" s="1"/>
      <c r="AX130" s="1"/>
      <c r="AY130" s="1"/>
      <c r="AZ130" s="1" t="s">
        <v>420</v>
      </c>
      <c r="BA130" s="1"/>
      <c r="BB130" s="1" t="s">
        <v>420</v>
      </c>
      <c r="BC130" s="1" t="s">
        <v>420</v>
      </c>
      <c r="BD130" s="1" t="s">
        <v>420</v>
      </c>
      <c r="BE130" s="1" t="s">
        <v>420</v>
      </c>
      <c r="BF130" s="1" t="s">
        <v>420</v>
      </c>
      <c r="BG130" s="1" t="s">
        <v>420</v>
      </c>
      <c r="BH130" s="1" t="s">
        <v>420</v>
      </c>
      <c r="BI130" s="1" t="s">
        <v>420</v>
      </c>
      <c r="BJ130" s="1" t="s">
        <v>420</v>
      </c>
      <c r="BK130" s="1" t="s">
        <v>420</v>
      </c>
      <c r="BL130" s="1" t="s">
        <v>420</v>
      </c>
      <c r="BM130" s="1" t="s">
        <v>420</v>
      </c>
      <c r="BN130" s="1" t="s">
        <v>420</v>
      </c>
      <c r="BO130" s="1" t="s">
        <v>420</v>
      </c>
      <c r="BP130" s="1" t="s">
        <v>420</v>
      </c>
      <c r="BQ130" s="1"/>
      <c r="BR130" s="1"/>
      <c r="BS130" s="1"/>
      <c r="BT130" s="1"/>
      <c r="BU130" s="1"/>
      <c r="BV130" s="1"/>
      <c r="BW130" s="1"/>
      <c r="BX130" s="1">
        <v>0</v>
      </c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>
        <v>0</v>
      </c>
    </row>
    <row r="132" spans="1:255" x14ac:dyDescent="0.2">
      <c r="A132" s="3">
        <v>52</v>
      </c>
      <c r="B132" s="3">
        <f t="shared" ref="B132:G132" si="120">B179</f>
        <v>1</v>
      </c>
      <c r="C132" s="3">
        <f t="shared" si="120"/>
        <v>4</v>
      </c>
      <c r="D132" s="3">
        <f t="shared" si="120"/>
        <v>130</v>
      </c>
      <c r="E132" s="3">
        <f t="shared" si="120"/>
        <v>0</v>
      </c>
      <c r="F132" s="3" t="str">
        <f t="shared" si="120"/>
        <v>Новый раздел</v>
      </c>
      <c r="G132" s="3" t="str">
        <f t="shared" si="120"/>
        <v>Обмуровочные работы</v>
      </c>
      <c r="H132" s="3"/>
      <c r="I132" s="3"/>
      <c r="J132" s="3"/>
      <c r="K132" s="3"/>
      <c r="L132" s="3"/>
      <c r="M132" s="3"/>
      <c r="N132" s="3"/>
      <c r="O132" s="3">
        <f t="shared" ref="O132:AT132" si="121">O179</f>
        <v>162979.25</v>
      </c>
      <c r="P132" s="3">
        <f t="shared" si="121"/>
        <v>128407.37</v>
      </c>
      <c r="Q132" s="3">
        <f t="shared" si="121"/>
        <v>24788.51</v>
      </c>
      <c r="R132" s="3">
        <f t="shared" si="121"/>
        <v>2892.01</v>
      </c>
      <c r="S132" s="3">
        <f t="shared" si="121"/>
        <v>9783.3700000000008</v>
      </c>
      <c r="T132" s="3">
        <f t="shared" si="121"/>
        <v>0</v>
      </c>
      <c r="U132" s="3">
        <f t="shared" si="121"/>
        <v>1116.3515999999997</v>
      </c>
      <c r="V132" s="3">
        <f t="shared" si="121"/>
        <v>0</v>
      </c>
      <c r="W132" s="3">
        <f t="shared" si="121"/>
        <v>0</v>
      </c>
      <c r="X132" s="3">
        <f t="shared" si="121"/>
        <v>12041.61</v>
      </c>
      <c r="Y132" s="3">
        <f t="shared" si="121"/>
        <v>8112.23</v>
      </c>
      <c r="Z132" s="3">
        <f t="shared" si="121"/>
        <v>0</v>
      </c>
      <c r="AA132" s="3">
        <f t="shared" si="121"/>
        <v>0</v>
      </c>
      <c r="AB132" s="3">
        <f t="shared" si="121"/>
        <v>162979.25</v>
      </c>
      <c r="AC132" s="3">
        <f t="shared" si="121"/>
        <v>128407.37</v>
      </c>
      <c r="AD132" s="3">
        <f t="shared" si="121"/>
        <v>24788.51</v>
      </c>
      <c r="AE132" s="3">
        <f t="shared" si="121"/>
        <v>2892.01</v>
      </c>
      <c r="AF132" s="3">
        <f t="shared" si="121"/>
        <v>9783.3700000000008</v>
      </c>
      <c r="AG132" s="3">
        <f t="shared" si="121"/>
        <v>0</v>
      </c>
      <c r="AH132" s="3">
        <f t="shared" si="121"/>
        <v>1116.3515999999997</v>
      </c>
      <c r="AI132" s="3">
        <f t="shared" si="121"/>
        <v>0</v>
      </c>
      <c r="AJ132" s="3">
        <f t="shared" si="121"/>
        <v>0</v>
      </c>
      <c r="AK132" s="3">
        <f t="shared" si="121"/>
        <v>12041.61</v>
      </c>
      <c r="AL132" s="3">
        <f t="shared" si="121"/>
        <v>8112.23</v>
      </c>
      <c r="AM132" s="3">
        <f t="shared" si="121"/>
        <v>0</v>
      </c>
      <c r="AN132" s="3">
        <f t="shared" si="121"/>
        <v>0</v>
      </c>
      <c r="AO132" s="3">
        <f t="shared" si="121"/>
        <v>0</v>
      </c>
      <c r="AP132" s="3">
        <f t="shared" si="121"/>
        <v>0</v>
      </c>
      <c r="AQ132" s="3">
        <f t="shared" si="121"/>
        <v>0</v>
      </c>
      <c r="AR132" s="3">
        <f t="shared" si="121"/>
        <v>183133.09</v>
      </c>
      <c r="AS132" s="3">
        <f t="shared" si="121"/>
        <v>183133.09</v>
      </c>
      <c r="AT132" s="3">
        <f t="shared" si="121"/>
        <v>0</v>
      </c>
      <c r="AU132" s="3">
        <f t="shared" ref="AU132:BZ132" si="122">AU179</f>
        <v>0</v>
      </c>
      <c r="AV132" s="3">
        <f t="shared" si="122"/>
        <v>128407.37</v>
      </c>
      <c r="AW132" s="3">
        <f t="shared" si="122"/>
        <v>128407.37</v>
      </c>
      <c r="AX132" s="3">
        <f t="shared" si="122"/>
        <v>0</v>
      </c>
      <c r="AY132" s="3">
        <f t="shared" si="122"/>
        <v>128407.37</v>
      </c>
      <c r="AZ132" s="3">
        <f t="shared" si="122"/>
        <v>0</v>
      </c>
      <c r="BA132" s="3">
        <f t="shared" si="122"/>
        <v>0</v>
      </c>
      <c r="BB132" s="3">
        <f t="shared" si="122"/>
        <v>0</v>
      </c>
      <c r="BC132" s="3">
        <f t="shared" si="122"/>
        <v>0</v>
      </c>
      <c r="BD132" s="3">
        <f t="shared" si="122"/>
        <v>0</v>
      </c>
      <c r="BE132" s="3">
        <f t="shared" si="122"/>
        <v>0</v>
      </c>
      <c r="BF132" s="3">
        <f t="shared" si="122"/>
        <v>0</v>
      </c>
      <c r="BG132" s="3">
        <f t="shared" si="122"/>
        <v>0</v>
      </c>
      <c r="BH132" s="3">
        <f t="shared" si="122"/>
        <v>0</v>
      </c>
      <c r="BI132" s="3">
        <f t="shared" si="122"/>
        <v>0</v>
      </c>
      <c r="BJ132" s="3">
        <f t="shared" si="122"/>
        <v>0</v>
      </c>
      <c r="BK132" s="3">
        <f t="shared" si="122"/>
        <v>0</v>
      </c>
      <c r="BL132" s="3">
        <f t="shared" si="122"/>
        <v>0</v>
      </c>
      <c r="BM132" s="3">
        <f t="shared" si="122"/>
        <v>0</v>
      </c>
      <c r="BN132" s="3">
        <f t="shared" si="122"/>
        <v>0</v>
      </c>
      <c r="BO132" s="3">
        <f t="shared" si="122"/>
        <v>0</v>
      </c>
      <c r="BP132" s="3">
        <f t="shared" si="122"/>
        <v>0</v>
      </c>
      <c r="BQ132" s="3">
        <f t="shared" si="122"/>
        <v>0</v>
      </c>
      <c r="BR132" s="3">
        <f t="shared" si="122"/>
        <v>0</v>
      </c>
      <c r="BS132" s="3">
        <f t="shared" si="122"/>
        <v>0</v>
      </c>
      <c r="BT132" s="3">
        <f t="shared" si="122"/>
        <v>0</v>
      </c>
      <c r="BU132" s="3">
        <f t="shared" si="122"/>
        <v>0</v>
      </c>
      <c r="BV132" s="3">
        <f t="shared" si="122"/>
        <v>0</v>
      </c>
      <c r="BW132" s="3">
        <f t="shared" si="122"/>
        <v>0</v>
      </c>
      <c r="BX132" s="3">
        <f t="shared" si="122"/>
        <v>0</v>
      </c>
      <c r="BY132" s="3">
        <f t="shared" si="122"/>
        <v>0</v>
      </c>
      <c r="BZ132" s="3">
        <f t="shared" si="122"/>
        <v>0</v>
      </c>
      <c r="CA132" s="3">
        <f t="shared" ref="CA132:DF132" si="123">CA179</f>
        <v>183133.09</v>
      </c>
      <c r="CB132" s="3">
        <f t="shared" si="123"/>
        <v>183133.09</v>
      </c>
      <c r="CC132" s="3">
        <f t="shared" si="123"/>
        <v>0</v>
      </c>
      <c r="CD132" s="3">
        <f t="shared" si="123"/>
        <v>0</v>
      </c>
      <c r="CE132" s="3">
        <f t="shared" si="123"/>
        <v>128407.37</v>
      </c>
      <c r="CF132" s="3">
        <f t="shared" si="123"/>
        <v>128407.37</v>
      </c>
      <c r="CG132" s="3">
        <f t="shared" si="123"/>
        <v>0</v>
      </c>
      <c r="CH132" s="3">
        <f t="shared" si="123"/>
        <v>128407.37</v>
      </c>
      <c r="CI132" s="3">
        <f t="shared" si="123"/>
        <v>0</v>
      </c>
      <c r="CJ132" s="3">
        <f t="shared" si="123"/>
        <v>0</v>
      </c>
      <c r="CK132" s="3">
        <f t="shared" si="123"/>
        <v>0</v>
      </c>
      <c r="CL132" s="3">
        <f t="shared" si="123"/>
        <v>0</v>
      </c>
      <c r="CM132" s="3">
        <f t="shared" si="123"/>
        <v>0</v>
      </c>
      <c r="CN132" s="3">
        <f t="shared" si="123"/>
        <v>0</v>
      </c>
      <c r="CO132" s="3">
        <f t="shared" si="123"/>
        <v>0</v>
      </c>
      <c r="CP132" s="3">
        <f t="shared" si="123"/>
        <v>0</v>
      </c>
      <c r="CQ132" s="3">
        <f t="shared" si="123"/>
        <v>0</v>
      </c>
      <c r="CR132" s="3">
        <f t="shared" si="123"/>
        <v>0</v>
      </c>
      <c r="CS132" s="3">
        <f t="shared" si="123"/>
        <v>0</v>
      </c>
      <c r="CT132" s="3">
        <f t="shared" si="123"/>
        <v>0</v>
      </c>
      <c r="CU132" s="3">
        <f t="shared" si="123"/>
        <v>0</v>
      </c>
      <c r="CV132" s="3">
        <f t="shared" si="123"/>
        <v>0</v>
      </c>
      <c r="CW132" s="3">
        <f t="shared" si="123"/>
        <v>0</v>
      </c>
      <c r="CX132" s="3">
        <f t="shared" si="123"/>
        <v>0</v>
      </c>
      <c r="CY132" s="3">
        <f t="shared" si="123"/>
        <v>0</v>
      </c>
      <c r="CZ132" s="3">
        <f t="shared" si="123"/>
        <v>0</v>
      </c>
      <c r="DA132" s="3">
        <f t="shared" si="123"/>
        <v>0</v>
      </c>
      <c r="DB132" s="3">
        <f t="shared" si="123"/>
        <v>0</v>
      </c>
      <c r="DC132" s="3">
        <f t="shared" si="123"/>
        <v>0</v>
      </c>
      <c r="DD132" s="3">
        <f t="shared" si="123"/>
        <v>0</v>
      </c>
      <c r="DE132" s="3">
        <f t="shared" si="123"/>
        <v>0</v>
      </c>
      <c r="DF132" s="3">
        <f t="shared" si="123"/>
        <v>0</v>
      </c>
      <c r="DG132" s="4">
        <f t="shared" ref="DG132:EL132" si="124">DG179</f>
        <v>1152263.2</v>
      </c>
      <c r="DH132" s="4">
        <f t="shared" si="124"/>
        <v>907840.06</v>
      </c>
      <c r="DI132" s="4">
        <f t="shared" si="124"/>
        <v>175254.71</v>
      </c>
      <c r="DJ132" s="4">
        <f t="shared" si="124"/>
        <v>20446.48</v>
      </c>
      <c r="DK132" s="4">
        <f t="shared" si="124"/>
        <v>69168.429999999993</v>
      </c>
      <c r="DL132" s="4">
        <f t="shared" si="124"/>
        <v>0</v>
      </c>
      <c r="DM132" s="4">
        <f t="shared" si="124"/>
        <v>1116.3515999999997</v>
      </c>
      <c r="DN132" s="4">
        <f t="shared" si="124"/>
        <v>0</v>
      </c>
      <c r="DO132" s="4">
        <f t="shared" si="124"/>
        <v>0</v>
      </c>
      <c r="DP132" s="4">
        <f t="shared" si="124"/>
        <v>85134.17</v>
      </c>
      <c r="DQ132" s="4">
        <f t="shared" si="124"/>
        <v>57353.54</v>
      </c>
      <c r="DR132" s="4">
        <f t="shared" si="124"/>
        <v>0</v>
      </c>
      <c r="DS132" s="4">
        <f t="shared" si="124"/>
        <v>0</v>
      </c>
      <c r="DT132" s="4">
        <f t="shared" si="124"/>
        <v>1152263.2</v>
      </c>
      <c r="DU132" s="4">
        <f t="shared" si="124"/>
        <v>907840.06</v>
      </c>
      <c r="DV132" s="4">
        <f t="shared" si="124"/>
        <v>175254.71</v>
      </c>
      <c r="DW132" s="4">
        <f t="shared" si="124"/>
        <v>20446.48</v>
      </c>
      <c r="DX132" s="4">
        <f t="shared" si="124"/>
        <v>69168.429999999993</v>
      </c>
      <c r="DY132" s="4">
        <f t="shared" si="124"/>
        <v>0</v>
      </c>
      <c r="DZ132" s="4">
        <f t="shared" si="124"/>
        <v>1116.3515999999997</v>
      </c>
      <c r="EA132" s="4">
        <f t="shared" si="124"/>
        <v>0</v>
      </c>
      <c r="EB132" s="4">
        <f t="shared" si="124"/>
        <v>0</v>
      </c>
      <c r="EC132" s="4">
        <f t="shared" si="124"/>
        <v>85134.17</v>
      </c>
      <c r="ED132" s="4">
        <f t="shared" si="124"/>
        <v>57353.54</v>
      </c>
      <c r="EE132" s="4">
        <f t="shared" si="124"/>
        <v>0</v>
      </c>
      <c r="EF132" s="4">
        <f t="shared" si="124"/>
        <v>0</v>
      </c>
      <c r="EG132" s="4">
        <f t="shared" si="124"/>
        <v>0</v>
      </c>
      <c r="EH132" s="4">
        <f t="shared" si="124"/>
        <v>0</v>
      </c>
      <c r="EI132" s="4">
        <f t="shared" si="124"/>
        <v>0</v>
      </c>
      <c r="EJ132" s="4">
        <f t="shared" si="124"/>
        <v>1294750.9099999999</v>
      </c>
      <c r="EK132" s="4">
        <f t="shared" si="124"/>
        <v>1294750.9099999999</v>
      </c>
      <c r="EL132" s="4">
        <f t="shared" si="124"/>
        <v>0</v>
      </c>
      <c r="EM132" s="4">
        <f t="shared" ref="EM132:FR132" si="125">EM179</f>
        <v>0</v>
      </c>
      <c r="EN132" s="4">
        <f t="shared" si="125"/>
        <v>907840.06</v>
      </c>
      <c r="EO132" s="4">
        <f t="shared" si="125"/>
        <v>907840.06</v>
      </c>
      <c r="EP132" s="4">
        <f t="shared" si="125"/>
        <v>0</v>
      </c>
      <c r="EQ132" s="4">
        <f t="shared" si="125"/>
        <v>907840.06</v>
      </c>
      <c r="ER132" s="4">
        <f t="shared" si="125"/>
        <v>0</v>
      </c>
      <c r="ES132" s="4">
        <f t="shared" si="125"/>
        <v>0</v>
      </c>
      <c r="ET132" s="4">
        <f t="shared" si="125"/>
        <v>0</v>
      </c>
      <c r="EU132" s="4">
        <f t="shared" si="125"/>
        <v>0</v>
      </c>
      <c r="EV132" s="4">
        <f t="shared" si="125"/>
        <v>0</v>
      </c>
      <c r="EW132" s="4">
        <f t="shared" si="125"/>
        <v>0</v>
      </c>
      <c r="EX132" s="4">
        <f t="shared" si="125"/>
        <v>0</v>
      </c>
      <c r="EY132" s="4">
        <f t="shared" si="125"/>
        <v>0</v>
      </c>
      <c r="EZ132" s="4">
        <f t="shared" si="125"/>
        <v>0</v>
      </c>
      <c r="FA132" s="4">
        <f t="shared" si="125"/>
        <v>0</v>
      </c>
      <c r="FB132" s="4">
        <f t="shared" si="125"/>
        <v>0</v>
      </c>
      <c r="FC132" s="4">
        <f t="shared" si="125"/>
        <v>0</v>
      </c>
      <c r="FD132" s="4">
        <f t="shared" si="125"/>
        <v>0</v>
      </c>
      <c r="FE132" s="4">
        <f t="shared" si="125"/>
        <v>0</v>
      </c>
      <c r="FF132" s="4">
        <f t="shared" si="125"/>
        <v>0</v>
      </c>
      <c r="FG132" s="4">
        <f t="shared" si="125"/>
        <v>0</v>
      </c>
      <c r="FH132" s="4">
        <f t="shared" si="125"/>
        <v>0</v>
      </c>
      <c r="FI132" s="4">
        <f t="shared" si="125"/>
        <v>0</v>
      </c>
      <c r="FJ132" s="4">
        <f t="shared" si="125"/>
        <v>0</v>
      </c>
      <c r="FK132" s="4">
        <f t="shared" si="125"/>
        <v>0</v>
      </c>
      <c r="FL132" s="4">
        <f t="shared" si="125"/>
        <v>0</v>
      </c>
      <c r="FM132" s="4">
        <f t="shared" si="125"/>
        <v>0</v>
      </c>
      <c r="FN132" s="4">
        <f t="shared" si="125"/>
        <v>0</v>
      </c>
      <c r="FO132" s="4">
        <f t="shared" si="125"/>
        <v>0</v>
      </c>
      <c r="FP132" s="4">
        <f t="shared" si="125"/>
        <v>0</v>
      </c>
      <c r="FQ132" s="4">
        <f t="shared" si="125"/>
        <v>0</v>
      </c>
      <c r="FR132" s="4">
        <f t="shared" si="125"/>
        <v>0</v>
      </c>
      <c r="FS132" s="4">
        <f t="shared" ref="FS132:GX132" si="126">FS179</f>
        <v>1294750.9099999999</v>
      </c>
      <c r="FT132" s="4">
        <f t="shared" si="126"/>
        <v>1294750.9099999999</v>
      </c>
      <c r="FU132" s="4">
        <f t="shared" si="126"/>
        <v>0</v>
      </c>
      <c r="FV132" s="4">
        <f t="shared" si="126"/>
        <v>0</v>
      </c>
      <c r="FW132" s="4">
        <f t="shared" si="126"/>
        <v>907840.06</v>
      </c>
      <c r="FX132" s="4">
        <f t="shared" si="126"/>
        <v>907840.06</v>
      </c>
      <c r="FY132" s="4">
        <f t="shared" si="126"/>
        <v>0</v>
      </c>
      <c r="FZ132" s="4">
        <f t="shared" si="126"/>
        <v>907840.06</v>
      </c>
      <c r="GA132" s="4">
        <f t="shared" si="126"/>
        <v>0</v>
      </c>
      <c r="GB132" s="4">
        <f t="shared" si="126"/>
        <v>0</v>
      </c>
      <c r="GC132" s="4">
        <f t="shared" si="126"/>
        <v>0</v>
      </c>
      <c r="GD132" s="4">
        <f t="shared" si="126"/>
        <v>0</v>
      </c>
      <c r="GE132" s="4">
        <f t="shared" si="126"/>
        <v>0</v>
      </c>
      <c r="GF132" s="4">
        <f t="shared" si="126"/>
        <v>0</v>
      </c>
      <c r="GG132" s="4">
        <f t="shared" si="126"/>
        <v>0</v>
      </c>
      <c r="GH132" s="4">
        <f t="shared" si="126"/>
        <v>0</v>
      </c>
      <c r="GI132" s="4">
        <f t="shared" si="126"/>
        <v>0</v>
      </c>
      <c r="GJ132" s="4">
        <f t="shared" si="126"/>
        <v>0</v>
      </c>
      <c r="GK132" s="4">
        <f t="shared" si="126"/>
        <v>0</v>
      </c>
      <c r="GL132" s="4">
        <f t="shared" si="126"/>
        <v>0</v>
      </c>
      <c r="GM132" s="4">
        <f t="shared" si="126"/>
        <v>0</v>
      </c>
      <c r="GN132" s="4">
        <f t="shared" si="126"/>
        <v>0</v>
      </c>
      <c r="GO132" s="4">
        <f t="shared" si="126"/>
        <v>0</v>
      </c>
      <c r="GP132" s="4">
        <f t="shared" si="126"/>
        <v>0</v>
      </c>
      <c r="GQ132" s="4">
        <f t="shared" si="126"/>
        <v>0</v>
      </c>
      <c r="GR132" s="4">
        <f t="shared" si="126"/>
        <v>0</v>
      </c>
      <c r="GS132" s="4">
        <f t="shared" si="126"/>
        <v>0</v>
      </c>
      <c r="GT132" s="4">
        <f t="shared" si="126"/>
        <v>0</v>
      </c>
      <c r="GU132" s="4">
        <f t="shared" si="126"/>
        <v>0</v>
      </c>
      <c r="GV132" s="4">
        <f t="shared" si="126"/>
        <v>0</v>
      </c>
      <c r="GW132" s="4">
        <f t="shared" si="126"/>
        <v>0</v>
      </c>
      <c r="GX132" s="4">
        <f t="shared" si="126"/>
        <v>0</v>
      </c>
    </row>
    <row r="134" spans="1:255" x14ac:dyDescent="0.2">
      <c r="A134" s="2">
        <v>17</v>
      </c>
      <c r="B134" s="2">
        <v>1</v>
      </c>
      <c r="C134" s="2">
        <f>ROW(SmtRes!A420)</f>
        <v>420</v>
      </c>
      <c r="D134" s="2">
        <f>ROW(EtalonRes!A433)</f>
        <v>433</v>
      </c>
      <c r="E134" s="2" t="s">
        <v>587</v>
      </c>
      <c r="F134" s="2" t="s">
        <v>588</v>
      </c>
      <c r="G134" s="2" t="s">
        <v>589</v>
      </c>
      <c r="H134" s="2" t="s">
        <v>444</v>
      </c>
      <c r="I134" s="2">
        <v>9.8000000000000007</v>
      </c>
      <c r="J134" s="2">
        <v>0</v>
      </c>
      <c r="K134" s="2"/>
      <c r="L134" s="2"/>
      <c r="M134" s="2"/>
      <c r="N134" s="2"/>
      <c r="O134" s="2">
        <f t="shared" ref="O134:O177" si="127">ROUND(CP134,2)</f>
        <v>7371.26</v>
      </c>
      <c r="P134" s="2">
        <f t="shared" ref="P134:P177" si="128">ROUND(CQ134*I134,2)</f>
        <v>1011.16</v>
      </c>
      <c r="Q134" s="2">
        <f t="shared" ref="Q134:Q177" si="129">ROUND(CR134*I134,2)</f>
        <v>4284.66</v>
      </c>
      <c r="R134" s="2">
        <f t="shared" ref="R134:R177" si="130">ROUND(CS134*I134,2)</f>
        <v>548.9</v>
      </c>
      <c r="S134" s="2">
        <f t="shared" ref="S134:S177" si="131">ROUND(CT134*I134,2)</f>
        <v>2075.44</v>
      </c>
      <c r="T134" s="2">
        <f t="shared" ref="T134:T177" si="132">ROUND(CU134*I134,2)</f>
        <v>0</v>
      </c>
      <c r="U134" s="2">
        <f t="shared" ref="U134:U177" si="133">CV134*I134</f>
        <v>224.61600000000004</v>
      </c>
      <c r="V134" s="2">
        <f t="shared" ref="V134:V177" si="134">CW134*I134</f>
        <v>0</v>
      </c>
      <c r="W134" s="2">
        <f t="shared" ref="W134:W177" si="135">ROUND(CX134*I134,2)</f>
        <v>0</v>
      </c>
      <c r="X134" s="2">
        <f t="shared" ref="X134:X177" si="136">ROUND(CY134,2)</f>
        <v>2493.12</v>
      </c>
      <c r="Y134" s="2">
        <f t="shared" ref="Y134:Y177" si="137">ROUND(CZ134,2)</f>
        <v>1679.58</v>
      </c>
      <c r="Z134" s="2"/>
      <c r="AA134" s="2">
        <v>28185840</v>
      </c>
      <c r="AB134" s="2">
        <f t="shared" ref="AB134:AB177" si="138">ROUND((AC134+AD134+AF134),6)</f>
        <v>752.17</v>
      </c>
      <c r="AC134" s="2">
        <f t="shared" ref="AC134:AC177" si="139">ROUND((ES134),6)</f>
        <v>103.18</v>
      </c>
      <c r="AD134" s="2">
        <f t="shared" ref="AD134:AD177" si="140">ROUND((((ET134)-(EU134))+AE134),6)</f>
        <v>437.21</v>
      </c>
      <c r="AE134" s="2">
        <f t="shared" ref="AE134:AE177" si="141">ROUND((EU134),6)</f>
        <v>56.01</v>
      </c>
      <c r="AF134" s="2">
        <f t="shared" ref="AF134:AF177" si="142">ROUND((EV134),6)</f>
        <v>211.78</v>
      </c>
      <c r="AG134" s="2">
        <f t="shared" ref="AG134:AG177" si="143">ROUND((AP134),6)</f>
        <v>0</v>
      </c>
      <c r="AH134" s="2">
        <f t="shared" ref="AH134:AH177" si="144">(EW134)</f>
        <v>22.92</v>
      </c>
      <c r="AI134" s="2">
        <f t="shared" ref="AI134:AI177" si="145">(EX134)</f>
        <v>0</v>
      </c>
      <c r="AJ134" s="2">
        <f t="shared" ref="AJ134:AJ177" si="146">(AS134)</f>
        <v>0</v>
      </c>
      <c r="AK134" s="2">
        <v>752.17</v>
      </c>
      <c r="AL134" s="2">
        <v>103.18</v>
      </c>
      <c r="AM134" s="2">
        <v>437.21</v>
      </c>
      <c r="AN134" s="2">
        <v>56.01</v>
      </c>
      <c r="AO134" s="2">
        <v>211.78</v>
      </c>
      <c r="AP134" s="2">
        <v>0</v>
      </c>
      <c r="AQ134" s="2">
        <v>22.92</v>
      </c>
      <c r="AR134" s="2">
        <v>0</v>
      </c>
      <c r="AS134" s="2">
        <v>0</v>
      </c>
      <c r="AT134" s="2">
        <v>95</v>
      </c>
      <c r="AU134" s="2">
        <v>64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420</v>
      </c>
      <c r="BE134" s="2" t="s">
        <v>420</v>
      </c>
      <c r="BF134" s="2" t="s">
        <v>420</v>
      </c>
      <c r="BG134" s="2" t="s">
        <v>420</v>
      </c>
      <c r="BH134" s="2">
        <v>0</v>
      </c>
      <c r="BI134" s="2">
        <v>1</v>
      </c>
      <c r="BJ134" s="2" t="s">
        <v>590</v>
      </c>
      <c r="BK134" s="2"/>
      <c r="BL134" s="2"/>
      <c r="BM134" s="2">
        <v>45001</v>
      </c>
      <c r="BN134" s="2">
        <v>0</v>
      </c>
      <c r="BO134" s="2" t="s">
        <v>420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420</v>
      </c>
      <c r="BZ134" s="2">
        <v>105</v>
      </c>
      <c r="CA134" s="2">
        <v>75</v>
      </c>
      <c r="CB134" s="2"/>
      <c r="CC134" s="2"/>
      <c r="CD134" s="2"/>
      <c r="CE134" s="2">
        <v>0</v>
      </c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420</v>
      </c>
      <c r="CO134" s="2">
        <v>0</v>
      </c>
      <c r="CP134" s="2">
        <f t="shared" ref="CP134:CP177" si="147">(P134+Q134+S134)</f>
        <v>7371.26</v>
      </c>
      <c r="CQ134" s="2">
        <f t="shared" ref="CQ134:CQ177" si="148">AC134*BC134</f>
        <v>103.18</v>
      </c>
      <c r="CR134" s="2">
        <f t="shared" ref="CR134:CR177" si="149">AD134*BB134</f>
        <v>437.21</v>
      </c>
      <c r="CS134" s="2">
        <f t="shared" ref="CS134:CS177" si="150">AE134*BS134</f>
        <v>56.01</v>
      </c>
      <c r="CT134" s="2">
        <f t="shared" ref="CT134:CT177" si="151">AF134*BA134</f>
        <v>211.78</v>
      </c>
      <c r="CU134" s="2">
        <f t="shared" ref="CU134:CU177" si="152">AG134</f>
        <v>0</v>
      </c>
      <c r="CV134" s="2">
        <f t="shared" ref="CV134:CV177" si="153">AH134</f>
        <v>22.92</v>
      </c>
      <c r="CW134" s="2">
        <f t="shared" ref="CW134:CW177" si="154">AI134</f>
        <v>0</v>
      </c>
      <c r="CX134" s="2">
        <f t="shared" ref="CX134:CX177" si="155">AJ134</f>
        <v>0</v>
      </c>
      <c r="CY134" s="2">
        <f t="shared" ref="CY134:CY177" si="156">(((S134+R134)*AT134)/100)</f>
        <v>2493.123</v>
      </c>
      <c r="CZ134" s="2">
        <f t="shared" ref="CZ134:CZ177" si="157">(((S134+R134)*AU134)/100)</f>
        <v>1679.5776000000001</v>
      </c>
      <c r="DA134" s="2"/>
      <c r="DB134" s="2"/>
      <c r="DC134" s="2" t="s">
        <v>420</v>
      </c>
      <c r="DD134" s="2" t="s">
        <v>420</v>
      </c>
      <c r="DE134" s="2" t="s">
        <v>420</v>
      </c>
      <c r="DF134" s="2" t="s">
        <v>420</v>
      </c>
      <c r="DG134" s="2" t="s">
        <v>420</v>
      </c>
      <c r="DH134" s="2" t="s">
        <v>420</v>
      </c>
      <c r="DI134" s="2" t="s">
        <v>420</v>
      </c>
      <c r="DJ134" s="2" t="s">
        <v>420</v>
      </c>
      <c r="DK134" s="2" t="s">
        <v>420</v>
      </c>
      <c r="DL134" s="2" t="s">
        <v>420</v>
      </c>
      <c r="DM134" s="2" t="s">
        <v>420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1007</v>
      </c>
      <c r="DV134" s="2" t="s">
        <v>444</v>
      </c>
      <c r="DW134" s="2" t="s">
        <v>444</v>
      </c>
      <c r="DX134" s="2">
        <v>1</v>
      </c>
      <c r="DY134" s="2"/>
      <c r="DZ134" s="2"/>
      <c r="EA134" s="2"/>
      <c r="EB134" s="2"/>
      <c r="EC134" s="2"/>
      <c r="ED134" s="2"/>
      <c r="EE134" s="2">
        <v>28159428</v>
      </c>
      <c r="EF134" s="2">
        <v>2</v>
      </c>
      <c r="EG134" s="2" t="s">
        <v>446</v>
      </c>
      <c r="EH134" s="2">
        <v>0</v>
      </c>
      <c r="EI134" s="2" t="s">
        <v>420</v>
      </c>
      <c r="EJ134" s="2">
        <v>1</v>
      </c>
      <c r="EK134" s="2">
        <v>45001</v>
      </c>
      <c r="EL134" s="2" t="s">
        <v>447</v>
      </c>
      <c r="EM134" s="2" t="s">
        <v>448</v>
      </c>
      <c r="EN134" s="2"/>
      <c r="EO134" s="2" t="s">
        <v>420</v>
      </c>
      <c r="EP134" s="2"/>
      <c r="EQ134" s="2">
        <v>256</v>
      </c>
      <c r="ER134" s="2">
        <v>752.17</v>
      </c>
      <c r="ES134" s="2">
        <v>103.18</v>
      </c>
      <c r="ET134" s="2">
        <v>437.21</v>
      </c>
      <c r="EU134" s="2">
        <v>56.01</v>
      </c>
      <c r="EV134" s="2">
        <v>211.78</v>
      </c>
      <c r="EW134" s="2">
        <v>22.92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ref="FR134:FR177" si="158">ROUND(IF(AND(BH134=3,BI134=3),P134,0),2)</f>
        <v>0</v>
      </c>
      <c r="FS134" s="2">
        <v>0</v>
      </c>
      <c r="FT134" s="2" t="s">
        <v>449</v>
      </c>
      <c r="FU134" s="2" t="s">
        <v>450</v>
      </c>
      <c r="FV134" s="2"/>
      <c r="FW134" s="2"/>
      <c r="FX134" s="2">
        <v>94.5</v>
      </c>
      <c r="FY134" s="2">
        <v>63.75</v>
      </c>
      <c r="FZ134" s="2"/>
      <c r="GA134" s="2" t="s">
        <v>420</v>
      </c>
      <c r="GB134" s="2"/>
      <c r="GC134" s="2"/>
      <c r="GD134" s="2">
        <v>1</v>
      </c>
      <c r="GE134" s="2"/>
      <c r="GF134" s="2">
        <v>2131172489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ref="GL134:GL177" si="159">ROUND(IF(AND(BH134=3,BI134=3,FS134&lt;&gt;0),P134,0),2)</f>
        <v>0</v>
      </c>
      <c r="GM134" s="2">
        <f t="shared" ref="GM134:GM177" si="160">ROUND(O134+X134+Y134,2)+GX134</f>
        <v>11543.96</v>
      </c>
      <c r="GN134" s="2">
        <f t="shared" ref="GN134:GN177" si="161">IF(OR(BI134=0,BI134=1),ROUND(O134+X134+Y134,2),0)</f>
        <v>11543.96</v>
      </c>
      <c r="GO134" s="2">
        <f t="shared" ref="GO134:GO177" si="162">IF(BI134=2,ROUND(O134+X134+Y134,2),0)</f>
        <v>0</v>
      </c>
      <c r="GP134" s="2">
        <f t="shared" ref="GP134:GP177" si="163">IF(BI134=4,ROUND(O134+X134+Y134,2)+GX134,0)</f>
        <v>0</v>
      </c>
      <c r="GQ134" s="2"/>
      <c r="GR134" s="2">
        <v>0</v>
      </c>
      <c r="GS134" s="2">
        <v>3</v>
      </c>
      <c r="GT134" s="2">
        <v>0</v>
      </c>
      <c r="GU134" s="2" t="s">
        <v>420</v>
      </c>
      <c r="GV134" s="2">
        <f t="shared" ref="GV134:GV177" si="164">ROUND((GT134),6)</f>
        <v>0</v>
      </c>
      <c r="GW134" s="2">
        <v>1</v>
      </c>
      <c r="GX134" s="2">
        <f t="shared" ref="GX134:GX177" si="165">ROUND(HC134*I134,2)</f>
        <v>0</v>
      </c>
      <c r="GY134" s="2"/>
      <c r="GZ134" s="2"/>
      <c r="HA134" s="2">
        <v>0</v>
      </c>
      <c r="HB134" s="2">
        <v>0</v>
      </c>
      <c r="HC134" s="2">
        <f t="shared" ref="HC134:HC177" si="166">GV134*GW134</f>
        <v>0</v>
      </c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ROW(SmtRes!A432)</f>
        <v>432</v>
      </c>
      <c r="D135">
        <f>ROW(EtalonRes!A446)</f>
        <v>446</v>
      </c>
      <c r="E135" t="s">
        <v>587</v>
      </c>
      <c r="F135" t="s">
        <v>588</v>
      </c>
      <c r="G135" t="s">
        <v>589</v>
      </c>
      <c r="H135" t="s">
        <v>444</v>
      </c>
      <c r="I135">
        <v>9.8000000000000007</v>
      </c>
      <c r="J135">
        <v>0</v>
      </c>
      <c r="O135">
        <f t="shared" si="127"/>
        <v>52114.85</v>
      </c>
      <c r="P135">
        <f t="shared" si="128"/>
        <v>7148.93</v>
      </c>
      <c r="Q135">
        <f t="shared" si="129"/>
        <v>30292.53</v>
      </c>
      <c r="R135">
        <f t="shared" si="130"/>
        <v>3880.71</v>
      </c>
      <c r="S135">
        <f t="shared" si="131"/>
        <v>14673.39</v>
      </c>
      <c r="T135">
        <f t="shared" si="132"/>
        <v>0</v>
      </c>
      <c r="U135">
        <f t="shared" si="133"/>
        <v>224.61600000000004</v>
      </c>
      <c r="V135">
        <f t="shared" si="134"/>
        <v>0</v>
      </c>
      <c r="W135">
        <f t="shared" si="135"/>
        <v>0</v>
      </c>
      <c r="X135">
        <f t="shared" si="136"/>
        <v>17626.400000000001</v>
      </c>
      <c r="Y135">
        <f t="shared" si="137"/>
        <v>11874.62</v>
      </c>
      <c r="AA135">
        <v>28185841</v>
      </c>
      <c r="AB135">
        <f t="shared" si="138"/>
        <v>752.17</v>
      </c>
      <c r="AC135">
        <f t="shared" si="139"/>
        <v>103.18</v>
      </c>
      <c r="AD135">
        <f t="shared" si="140"/>
        <v>437.21</v>
      </c>
      <c r="AE135">
        <f t="shared" si="141"/>
        <v>56.01</v>
      </c>
      <c r="AF135">
        <f t="shared" si="142"/>
        <v>211.78</v>
      </c>
      <c r="AG135">
        <f t="shared" si="143"/>
        <v>0</v>
      </c>
      <c r="AH135">
        <f t="shared" si="144"/>
        <v>22.92</v>
      </c>
      <c r="AI135">
        <f t="shared" si="145"/>
        <v>0</v>
      </c>
      <c r="AJ135">
        <f t="shared" si="146"/>
        <v>0</v>
      </c>
      <c r="AK135">
        <v>752.17</v>
      </c>
      <c r="AL135">
        <v>103.18</v>
      </c>
      <c r="AM135">
        <v>437.21</v>
      </c>
      <c r="AN135">
        <v>56.01</v>
      </c>
      <c r="AO135">
        <v>211.78</v>
      </c>
      <c r="AP135">
        <v>0</v>
      </c>
      <c r="AQ135">
        <v>22.92</v>
      </c>
      <c r="AR135">
        <v>0</v>
      </c>
      <c r="AS135">
        <v>0</v>
      </c>
      <c r="AT135">
        <v>95</v>
      </c>
      <c r="AU135">
        <v>64</v>
      </c>
      <c r="AV135">
        <v>1</v>
      </c>
      <c r="AW135">
        <v>1</v>
      </c>
      <c r="AZ135">
        <v>7.07</v>
      </c>
      <c r="BA135">
        <v>7.07</v>
      </c>
      <c r="BB135">
        <v>7.07</v>
      </c>
      <c r="BC135">
        <v>7.07</v>
      </c>
      <c r="BD135" t="s">
        <v>420</v>
      </c>
      <c r="BE135" t="s">
        <v>420</v>
      </c>
      <c r="BF135" t="s">
        <v>420</v>
      </c>
      <c r="BG135" t="s">
        <v>420</v>
      </c>
      <c r="BH135">
        <v>0</v>
      </c>
      <c r="BI135">
        <v>1</v>
      </c>
      <c r="BJ135" t="s">
        <v>590</v>
      </c>
      <c r="BM135">
        <v>45001</v>
      </c>
      <c r="BN135">
        <v>0</v>
      </c>
      <c r="BO135" t="s">
        <v>451</v>
      </c>
      <c r="BP135">
        <v>1</v>
      </c>
      <c r="BQ135">
        <v>2</v>
      </c>
      <c r="BR135">
        <v>0</v>
      </c>
      <c r="BS135">
        <v>7.07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420</v>
      </c>
      <c r="BZ135">
        <v>105</v>
      </c>
      <c r="CA135">
        <v>75</v>
      </c>
      <c r="CE135">
        <v>0</v>
      </c>
      <c r="CF135">
        <v>0</v>
      </c>
      <c r="CG135">
        <v>0</v>
      </c>
      <c r="CM135">
        <v>0</v>
      </c>
      <c r="CN135" t="s">
        <v>420</v>
      </c>
      <c r="CO135">
        <v>0</v>
      </c>
      <c r="CP135">
        <f t="shared" si="147"/>
        <v>52114.85</v>
      </c>
      <c r="CQ135">
        <f t="shared" si="148"/>
        <v>729.48260000000005</v>
      </c>
      <c r="CR135">
        <f t="shared" si="149"/>
        <v>3091.0747000000001</v>
      </c>
      <c r="CS135">
        <f t="shared" si="150"/>
        <v>395.9907</v>
      </c>
      <c r="CT135">
        <f t="shared" si="151"/>
        <v>1497.2846</v>
      </c>
      <c r="CU135">
        <f t="shared" si="152"/>
        <v>0</v>
      </c>
      <c r="CV135">
        <f t="shared" si="153"/>
        <v>22.92</v>
      </c>
      <c r="CW135">
        <f t="shared" si="154"/>
        <v>0</v>
      </c>
      <c r="CX135">
        <f t="shared" si="155"/>
        <v>0</v>
      </c>
      <c r="CY135">
        <f t="shared" si="156"/>
        <v>17626.394999999997</v>
      </c>
      <c r="CZ135">
        <f t="shared" si="157"/>
        <v>11874.624</v>
      </c>
      <c r="DC135" t="s">
        <v>420</v>
      </c>
      <c r="DD135" t="s">
        <v>420</v>
      </c>
      <c r="DE135" t="s">
        <v>420</v>
      </c>
      <c r="DF135" t="s">
        <v>420</v>
      </c>
      <c r="DG135" t="s">
        <v>420</v>
      </c>
      <c r="DH135" t="s">
        <v>420</v>
      </c>
      <c r="DI135" t="s">
        <v>420</v>
      </c>
      <c r="DJ135" t="s">
        <v>420</v>
      </c>
      <c r="DK135" t="s">
        <v>420</v>
      </c>
      <c r="DL135" t="s">
        <v>420</v>
      </c>
      <c r="DM135" t="s">
        <v>420</v>
      </c>
      <c r="DN135">
        <v>0</v>
      </c>
      <c r="DO135">
        <v>0</v>
      </c>
      <c r="DP135">
        <v>1</v>
      </c>
      <c r="DQ135">
        <v>1</v>
      </c>
      <c r="DU135">
        <v>1007</v>
      </c>
      <c r="DV135" t="s">
        <v>444</v>
      </c>
      <c r="DW135" t="s">
        <v>444</v>
      </c>
      <c r="DX135">
        <v>1</v>
      </c>
      <c r="EE135">
        <v>28159428</v>
      </c>
      <c r="EF135">
        <v>2</v>
      </c>
      <c r="EG135" t="s">
        <v>446</v>
      </c>
      <c r="EH135">
        <v>0</v>
      </c>
      <c r="EI135" t="s">
        <v>420</v>
      </c>
      <c r="EJ135">
        <v>1</v>
      </c>
      <c r="EK135">
        <v>45001</v>
      </c>
      <c r="EL135" t="s">
        <v>447</v>
      </c>
      <c r="EM135" t="s">
        <v>448</v>
      </c>
      <c r="EO135" t="s">
        <v>420</v>
      </c>
      <c r="EQ135">
        <v>256</v>
      </c>
      <c r="ER135">
        <v>752.17</v>
      </c>
      <c r="ES135">
        <v>103.18</v>
      </c>
      <c r="ET135">
        <v>437.21</v>
      </c>
      <c r="EU135">
        <v>56.01</v>
      </c>
      <c r="EV135">
        <v>211.78</v>
      </c>
      <c r="EW135">
        <v>22.92</v>
      </c>
      <c r="EX135">
        <v>0</v>
      </c>
      <c r="EY135">
        <v>0</v>
      </c>
      <c r="FQ135">
        <v>0</v>
      </c>
      <c r="FR135">
        <f t="shared" si="158"/>
        <v>0</v>
      </c>
      <c r="FS135">
        <v>0</v>
      </c>
      <c r="FT135" t="s">
        <v>449</v>
      </c>
      <c r="FU135" t="s">
        <v>450</v>
      </c>
      <c r="FX135">
        <v>94.5</v>
      </c>
      <c r="FY135">
        <v>63.75</v>
      </c>
      <c r="GA135" t="s">
        <v>420</v>
      </c>
      <c r="GD135">
        <v>1</v>
      </c>
      <c r="GF135">
        <v>2131172489</v>
      </c>
      <c r="GG135">
        <v>1</v>
      </c>
      <c r="GH135">
        <v>1</v>
      </c>
      <c r="GI135">
        <v>4</v>
      </c>
      <c r="GJ135">
        <v>0</v>
      </c>
      <c r="GK135">
        <v>0</v>
      </c>
      <c r="GL135">
        <f t="shared" si="159"/>
        <v>0</v>
      </c>
      <c r="GM135">
        <f t="shared" si="160"/>
        <v>81615.87</v>
      </c>
      <c r="GN135">
        <f t="shared" si="161"/>
        <v>81615.87</v>
      </c>
      <c r="GO135">
        <f t="shared" si="162"/>
        <v>0</v>
      </c>
      <c r="GP135">
        <f t="shared" si="163"/>
        <v>0</v>
      </c>
      <c r="GR135">
        <v>0</v>
      </c>
      <c r="GS135">
        <v>3</v>
      </c>
      <c r="GT135">
        <v>0</v>
      </c>
      <c r="GU135" t="s">
        <v>420</v>
      </c>
      <c r="GV135">
        <f t="shared" si="164"/>
        <v>0</v>
      </c>
      <c r="GW135">
        <v>1</v>
      </c>
      <c r="GX135">
        <f t="shared" si="165"/>
        <v>0</v>
      </c>
      <c r="HA135">
        <v>0</v>
      </c>
      <c r="HB135">
        <v>0</v>
      </c>
      <c r="HC135">
        <f t="shared" si="166"/>
        <v>0</v>
      </c>
      <c r="IK135">
        <v>0</v>
      </c>
    </row>
    <row r="136" spans="1:255" x14ac:dyDescent="0.2">
      <c r="A136" s="2">
        <v>17</v>
      </c>
      <c r="B136" s="2">
        <v>1</v>
      </c>
      <c r="C136" s="2"/>
      <c r="D136" s="2"/>
      <c r="E136" s="2" t="s">
        <v>591</v>
      </c>
      <c r="F136" s="2" t="s">
        <v>592</v>
      </c>
      <c r="G136" s="2" t="s">
        <v>593</v>
      </c>
      <c r="H136" s="2" t="s">
        <v>476</v>
      </c>
      <c r="I136" s="2">
        <v>18.62</v>
      </c>
      <c r="J136" s="2">
        <v>0</v>
      </c>
      <c r="K136" s="2"/>
      <c r="L136" s="2"/>
      <c r="M136" s="2"/>
      <c r="N136" s="2"/>
      <c r="O136" s="2">
        <f t="shared" si="127"/>
        <v>27301.39</v>
      </c>
      <c r="P136" s="2">
        <f t="shared" si="128"/>
        <v>27301.39</v>
      </c>
      <c r="Q136" s="2">
        <f t="shared" si="129"/>
        <v>0</v>
      </c>
      <c r="R136" s="2">
        <f t="shared" si="130"/>
        <v>0</v>
      </c>
      <c r="S136" s="2">
        <f t="shared" si="131"/>
        <v>0</v>
      </c>
      <c r="T136" s="2">
        <f t="shared" si="132"/>
        <v>0</v>
      </c>
      <c r="U136" s="2">
        <f t="shared" si="133"/>
        <v>0</v>
      </c>
      <c r="V136" s="2">
        <f t="shared" si="134"/>
        <v>0</v>
      </c>
      <c r="W136" s="2">
        <f t="shared" si="135"/>
        <v>0</v>
      </c>
      <c r="X136" s="2">
        <f t="shared" si="136"/>
        <v>0</v>
      </c>
      <c r="Y136" s="2">
        <f t="shared" si="137"/>
        <v>0</v>
      </c>
      <c r="Z136" s="2"/>
      <c r="AA136" s="2">
        <v>28185840</v>
      </c>
      <c r="AB136" s="2">
        <f t="shared" si="138"/>
        <v>1466.24</v>
      </c>
      <c r="AC136" s="2">
        <f t="shared" si="139"/>
        <v>1466.24</v>
      </c>
      <c r="AD136" s="2">
        <f t="shared" si="140"/>
        <v>0</v>
      </c>
      <c r="AE136" s="2">
        <f t="shared" si="141"/>
        <v>0</v>
      </c>
      <c r="AF136" s="2">
        <f t="shared" si="142"/>
        <v>0</v>
      </c>
      <c r="AG136" s="2">
        <f t="shared" si="143"/>
        <v>0</v>
      </c>
      <c r="AH136" s="2">
        <f t="shared" si="144"/>
        <v>0</v>
      </c>
      <c r="AI136" s="2">
        <f t="shared" si="145"/>
        <v>0</v>
      </c>
      <c r="AJ136" s="2">
        <f t="shared" si="146"/>
        <v>0</v>
      </c>
      <c r="AK136" s="2">
        <v>1466.24</v>
      </c>
      <c r="AL136" s="2">
        <v>1466.24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420</v>
      </c>
      <c r="BE136" s="2" t="s">
        <v>420</v>
      </c>
      <c r="BF136" s="2" t="s">
        <v>420</v>
      </c>
      <c r="BG136" s="2" t="s">
        <v>420</v>
      </c>
      <c r="BH136" s="2">
        <v>3</v>
      </c>
      <c r="BI136" s="2">
        <v>1</v>
      </c>
      <c r="BJ136" s="2" t="s">
        <v>594</v>
      </c>
      <c r="BK136" s="2"/>
      <c r="BL136" s="2"/>
      <c r="BM136" s="2">
        <v>500001</v>
      </c>
      <c r="BN136" s="2">
        <v>0</v>
      </c>
      <c r="BO136" s="2" t="s">
        <v>420</v>
      </c>
      <c r="BP136" s="2">
        <v>0</v>
      </c>
      <c r="BQ136" s="2">
        <v>8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420</v>
      </c>
      <c r="BZ136" s="2">
        <v>0</v>
      </c>
      <c r="CA136" s="2">
        <v>0</v>
      </c>
      <c r="CB136" s="2"/>
      <c r="CC136" s="2"/>
      <c r="CD136" s="2"/>
      <c r="CE136" s="2">
        <v>0</v>
      </c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420</v>
      </c>
      <c r="CO136" s="2">
        <v>0</v>
      </c>
      <c r="CP136" s="2">
        <f t="shared" si="147"/>
        <v>27301.39</v>
      </c>
      <c r="CQ136" s="2">
        <f t="shared" si="148"/>
        <v>1466.24</v>
      </c>
      <c r="CR136" s="2">
        <f t="shared" si="149"/>
        <v>0</v>
      </c>
      <c r="CS136" s="2">
        <f t="shared" si="150"/>
        <v>0</v>
      </c>
      <c r="CT136" s="2">
        <f t="shared" si="151"/>
        <v>0</v>
      </c>
      <c r="CU136" s="2">
        <f t="shared" si="152"/>
        <v>0</v>
      </c>
      <c r="CV136" s="2">
        <f t="shared" si="153"/>
        <v>0</v>
      </c>
      <c r="CW136" s="2">
        <f t="shared" si="154"/>
        <v>0</v>
      </c>
      <c r="CX136" s="2">
        <f t="shared" si="155"/>
        <v>0</v>
      </c>
      <c r="CY136" s="2">
        <f t="shared" si="156"/>
        <v>0</v>
      </c>
      <c r="CZ136" s="2">
        <f t="shared" si="157"/>
        <v>0</v>
      </c>
      <c r="DA136" s="2"/>
      <c r="DB136" s="2"/>
      <c r="DC136" s="2" t="s">
        <v>420</v>
      </c>
      <c r="DD136" s="2" t="s">
        <v>420</v>
      </c>
      <c r="DE136" s="2" t="s">
        <v>420</v>
      </c>
      <c r="DF136" s="2" t="s">
        <v>420</v>
      </c>
      <c r="DG136" s="2" t="s">
        <v>420</v>
      </c>
      <c r="DH136" s="2" t="s">
        <v>420</v>
      </c>
      <c r="DI136" s="2" t="s">
        <v>420</v>
      </c>
      <c r="DJ136" s="2" t="s">
        <v>420</v>
      </c>
      <c r="DK136" s="2" t="s">
        <v>420</v>
      </c>
      <c r="DL136" s="2" t="s">
        <v>420</v>
      </c>
      <c r="DM136" s="2" t="s">
        <v>420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476</v>
      </c>
      <c r="DW136" s="2" t="s">
        <v>476</v>
      </c>
      <c r="DX136" s="2">
        <v>1000</v>
      </c>
      <c r="DY136" s="2"/>
      <c r="DZ136" s="2"/>
      <c r="EA136" s="2"/>
      <c r="EB136" s="2"/>
      <c r="EC136" s="2"/>
      <c r="ED136" s="2"/>
      <c r="EE136" s="2">
        <v>28159294</v>
      </c>
      <c r="EF136" s="2">
        <v>8</v>
      </c>
      <c r="EG136" s="2" t="s">
        <v>574</v>
      </c>
      <c r="EH136" s="2">
        <v>0</v>
      </c>
      <c r="EI136" s="2" t="s">
        <v>420</v>
      </c>
      <c r="EJ136" s="2">
        <v>1</v>
      </c>
      <c r="EK136" s="2">
        <v>500001</v>
      </c>
      <c r="EL136" s="2" t="s">
        <v>575</v>
      </c>
      <c r="EM136" s="2" t="s">
        <v>576</v>
      </c>
      <c r="EN136" s="2"/>
      <c r="EO136" s="2" t="s">
        <v>420</v>
      </c>
      <c r="EP136" s="2"/>
      <c r="EQ136" s="2">
        <v>0</v>
      </c>
      <c r="ER136" s="2">
        <v>1466.24</v>
      </c>
      <c r="ES136" s="2">
        <v>1466.24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58"/>
        <v>0</v>
      </c>
      <c r="FS136" s="2">
        <v>0</v>
      </c>
      <c r="FT136" s="2"/>
      <c r="FU136" s="2"/>
      <c r="FV136" s="2"/>
      <c r="FW136" s="2"/>
      <c r="FX136" s="2">
        <v>0</v>
      </c>
      <c r="FY136" s="2">
        <v>0</v>
      </c>
      <c r="FZ136" s="2"/>
      <c r="GA136" s="2" t="s">
        <v>420</v>
      </c>
      <c r="GB136" s="2"/>
      <c r="GC136" s="2"/>
      <c r="GD136" s="2">
        <v>1</v>
      </c>
      <c r="GE136" s="2"/>
      <c r="GF136" s="2">
        <v>-992524431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59"/>
        <v>0</v>
      </c>
      <c r="GM136" s="2">
        <f t="shared" si="160"/>
        <v>27301.39</v>
      </c>
      <c r="GN136" s="2">
        <f t="shared" si="161"/>
        <v>27301.39</v>
      </c>
      <c r="GO136" s="2">
        <f t="shared" si="162"/>
        <v>0</v>
      </c>
      <c r="GP136" s="2">
        <f t="shared" si="163"/>
        <v>0</v>
      </c>
      <c r="GQ136" s="2"/>
      <c r="GR136" s="2">
        <v>0</v>
      </c>
      <c r="GS136" s="2">
        <v>3</v>
      </c>
      <c r="GT136" s="2">
        <v>0</v>
      </c>
      <c r="GU136" s="2" t="s">
        <v>420</v>
      </c>
      <c r="GV136" s="2">
        <f t="shared" si="164"/>
        <v>0</v>
      </c>
      <c r="GW136" s="2">
        <v>1</v>
      </c>
      <c r="GX136" s="2">
        <f t="shared" si="165"/>
        <v>0</v>
      </c>
      <c r="GY136" s="2"/>
      <c r="GZ136" s="2"/>
      <c r="HA136" s="2">
        <v>0</v>
      </c>
      <c r="HB136" s="2">
        <v>0</v>
      </c>
      <c r="HC136" s="2">
        <f t="shared" si="166"/>
        <v>0</v>
      </c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E137" t="s">
        <v>591</v>
      </c>
      <c r="F137" t="s">
        <v>592</v>
      </c>
      <c r="G137" t="s">
        <v>593</v>
      </c>
      <c r="H137" t="s">
        <v>476</v>
      </c>
      <c r="I137">
        <v>18.62</v>
      </c>
      <c r="J137">
        <v>0</v>
      </c>
      <c r="O137">
        <f t="shared" si="127"/>
        <v>193020.82</v>
      </c>
      <c r="P137">
        <f t="shared" si="128"/>
        <v>193020.82</v>
      </c>
      <c r="Q137">
        <f t="shared" si="129"/>
        <v>0</v>
      </c>
      <c r="R137">
        <f t="shared" si="130"/>
        <v>0</v>
      </c>
      <c r="S137">
        <f t="shared" si="131"/>
        <v>0</v>
      </c>
      <c r="T137">
        <f t="shared" si="132"/>
        <v>0</v>
      </c>
      <c r="U137">
        <f t="shared" si="133"/>
        <v>0</v>
      </c>
      <c r="V137">
        <f t="shared" si="134"/>
        <v>0</v>
      </c>
      <c r="W137">
        <f t="shared" si="135"/>
        <v>0</v>
      </c>
      <c r="X137">
        <f t="shared" si="136"/>
        <v>0</v>
      </c>
      <c r="Y137">
        <f t="shared" si="137"/>
        <v>0</v>
      </c>
      <c r="AA137">
        <v>28185841</v>
      </c>
      <c r="AB137">
        <f t="shared" si="138"/>
        <v>1466.24</v>
      </c>
      <c r="AC137">
        <f t="shared" si="139"/>
        <v>1466.24</v>
      </c>
      <c r="AD137">
        <f t="shared" si="140"/>
        <v>0</v>
      </c>
      <c r="AE137">
        <f t="shared" si="141"/>
        <v>0</v>
      </c>
      <c r="AF137">
        <f t="shared" si="142"/>
        <v>0</v>
      </c>
      <c r="AG137">
        <f t="shared" si="143"/>
        <v>0</v>
      </c>
      <c r="AH137">
        <f t="shared" si="144"/>
        <v>0</v>
      </c>
      <c r="AI137">
        <f t="shared" si="145"/>
        <v>0</v>
      </c>
      <c r="AJ137">
        <f t="shared" si="146"/>
        <v>0</v>
      </c>
      <c r="AK137">
        <v>1466.24</v>
      </c>
      <c r="AL137">
        <v>1466.24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7.07</v>
      </c>
      <c r="BA137">
        <v>1</v>
      </c>
      <c r="BB137">
        <v>1</v>
      </c>
      <c r="BC137">
        <v>7.07</v>
      </c>
      <c r="BD137" t="s">
        <v>420</v>
      </c>
      <c r="BE137" t="s">
        <v>420</v>
      </c>
      <c r="BF137" t="s">
        <v>420</v>
      </c>
      <c r="BG137" t="s">
        <v>420</v>
      </c>
      <c r="BH137">
        <v>3</v>
      </c>
      <c r="BI137">
        <v>1</v>
      </c>
      <c r="BJ137" t="s">
        <v>594</v>
      </c>
      <c r="BM137">
        <v>500001</v>
      </c>
      <c r="BN137">
        <v>0</v>
      </c>
      <c r="BO137" t="s">
        <v>451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420</v>
      </c>
      <c r="BZ137">
        <v>0</v>
      </c>
      <c r="CA137">
        <v>0</v>
      </c>
      <c r="CE137">
        <v>0</v>
      </c>
      <c r="CF137">
        <v>0</v>
      </c>
      <c r="CG137">
        <v>0</v>
      </c>
      <c r="CM137">
        <v>0</v>
      </c>
      <c r="CN137" t="s">
        <v>420</v>
      </c>
      <c r="CO137">
        <v>0</v>
      </c>
      <c r="CP137">
        <f t="shared" si="147"/>
        <v>193020.82</v>
      </c>
      <c r="CQ137">
        <f t="shared" si="148"/>
        <v>10366.316800000001</v>
      </c>
      <c r="CR137">
        <f t="shared" si="149"/>
        <v>0</v>
      </c>
      <c r="CS137">
        <f t="shared" si="150"/>
        <v>0</v>
      </c>
      <c r="CT137">
        <f t="shared" si="151"/>
        <v>0</v>
      </c>
      <c r="CU137">
        <f t="shared" si="152"/>
        <v>0</v>
      </c>
      <c r="CV137">
        <f t="shared" si="153"/>
        <v>0</v>
      </c>
      <c r="CW137">
        <f t="shared" si="154"/>
        <v>0</v>
      </c>
      <c r="CX137">
        <f t="shared" si="155"/>
        <v>0</v>
      </c>
      <c r="CY137">
        <f t="shared" si="156"/>
        <v>0</v>
      </c>
      <c r="CZ137">
        <f t="shared" si="157"/>
        <v>0</v>
      </c>
      <c r="DC137" t="s">
        <v>420</v>
      </c>
      <c r="DD137" t="s">
        <v>420</v>
      </c>
      <c r="DE137" t="s">
        <v>420</v>
      </c>
      <c r="DF137" t="s">
        <v>420</v>
      </c>
      <c r="DG137" t="s">
        <v>420</v>
      </c>
      <c r="DH137" t="s">
        <v>420</v>
      </c>
      <c r="DI137" t="s">
        <v>420</v>
      </c>
      <c r="DJ137" t="s">
        <v>420</v>
      </c>
      <c r="DK137" t="s">
        <v>420</v>
      </c>
      <c r="DL137" t="s">
        <v>420</v>
      </c>
      <c r="DM137" t="s">
        <v>420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476</v>
      </c>
      <c r="DW137" t="s">
        <v>476</v>
      </c>
      <c r="DX137">
        <v>1000</v>
      </c>
      <c r="EE137">
        <v>28159294</v>
      </c>
      <c r="EF137">
        <v>8</v>
      </c>
      <c r="EG137" t="s">
        <v>574</v>
      </c>
      <c r="EH137">
        <v>0</v>
      </c>
      <c r="EI137" t="s">
        <v>420</v>
      </c>
      <c r="EJ137">
        <v>1</v>
      </c>
      <c r="EK137">
        <v>500001</v>
      </c>
      <c r="EL137" t="s">
        <v>575</v>
      </c>
      <c r="EM137" t="s">
        <v>576</v>
      </c>
      <c r="EO137" t="s">
        <v>420</v>
      </c>
      <c r="EQ137">
        <v>0</v>
      </c>
      <c r="ER137">
        <v>1466.24</v>
      </c>
      <c r="ES137">
        <v>1466.24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58"/>
        <v>0</v>
      </c>
      <c r="FS137">
        <v>0</v>
      </c>
      <c r="FX137">
        <v>0</v>
      </c>
      <c r="FY137">
        <v>0</v>
      </c>
      <c r="GA137" t="s">
        <v>420</v>
      </c>
      <c r="GD137">
        <v>1</v>
      </c>
      <c r="GF137">
        <v>-992524431</v>
      </c>
      <c r="GG137">
        <v>1</v>
      </c>
      <c r="GH137">
        <v>1</v>
      </c>
      <c r="GI137">
        <v>4</v>
      </c>
      <c r="GJ137">
        <v>0</v>
      </c>
      <c r="GK137">
        <v>0</v>
      </c>
      <c r="GL137">
        <f t="shared" si="159"/>
        <v>0</v>
      </c>
      <c r="GM137">
        <f t="shared" si="160"/>
        <v>193020.82</v>
      </c>
      <c r="GN137">
        <f t="shared" si="161"/>
        <v>193020.82</v>
      </c>
      <c r="GO137">
        <f t="shared" si="162"/>
        <v>0</v>
      </c>
      <c r="GP137">
        <f t="shared" si="163"/>
        <v>0</v>
      </c>
      <c r="GR137">
        <v>0</v>
      </c>
      <c r="GS137">
        <v>3</v>
      </c>
      <c r="GT137">
        <v>0</v>
      </c>
      <c r="GU137" t="s">
        <v>420</v>
      </c>
      <c r="GV137">
        <f t="shared" si="164"/>
        <v>0</v>
      </c>
      <c r="GW137">
        <v>1</v>
      </c>
      <c r="GX137">
        <f t="shared" si="165"/>
        <v>0</v>
      </c>
      <c r="HA137">
        <v>0</v>
      </c>
      <c r="HB137">
        <v>0</v>
      </c>
      <c r="HC137">
        <f t="shared" si="166"/>
        <v>0</v>
      </c>
      <c r="IK137">
        <v>0</v>
      </c>
    </row>
    <row r="138" spans="1:255" x14ac:dyDescent="0.2">
      <c r="A138" s="2">
        <v>17</v>
      </c>
      <c r="B138" s="2">
        <v>1</v>
      </c>
      <c r="C138" s="2">
        <f>ROW(SmtRes!A444)</f>
        <v>444</v>
      </c>
      <c r="D138" s="2">
        <f>ROW(EtalonRes!A459)</f>
        <v>459</v>
      </c>
      <c r="E138" s="2" t="s">
        <v>595</v>
      </c>
      <c r="F138" s="2" t="s">
        <v>596</v>
      </c>
      <c r="G138" s="2" t="s">
        <v>597</v>
      </c>
      <c r="H138" s="2" t="s">
        <v>444</v>
      </c>
      <c r="I138" s="2">
        <v>7.6</v>
      </c>
      <c r="J138" s="2">
        <v>0</v>
      </c>
      <c r="K138" s="2"/>
      <c r="L138" s="2"/>
      <c r="M138" s="2"/>
      <c r="N138" s="2"/>
      <c r="O138" s="2">
        <f t="shared" si="127"/>
        <v>5685.87</v>
      </c>
      <c r="P138" s="2">
        <f t="shared" si="128"/>
        <v>784.17</v>
      </c>
      <c r="Q138" s="2">
        <f t="shared" si="129"/>
        <v>3257.82</v>
      </c>
      <c r="R138" s="2">
        <f t="shared" si="130"/>
        <v>417.62</v>
      </c>
      <c r="S138" s="2">
        <f t="shared" si="131"/>
        <v>1643.88</v>
      </c>
      <c r="T138" s="2">
        <f t="shared" si="132"/>
        <v>0</v>
      </c>
      <c r="U138" s="2">
        <f t="shared" si="133"/>
        <v>163.24799999999999</v>
      </c>
      <c r="V138" s="2">
        <f t="shared" si="134"/>
        <v>0</v>
      </c>
      <c r="W138" s="2">
        <f t="shared" si="135"/>
        <v>0</v>
      </c>
      <c r="X138" s="2">
        <f t="shared" si="136"/>
        <v>1958.43</v>
      </c>
      <c r="Y138" s="2">
        <f t="shared" si="137"/>
        <v>1319.36</v>
      </c>
      <c r="Z138" s="2"/>
      <c r="AA138" s="2">
        <v>28185840</v>
      </c>
      <c r="AB138" s="2">
        <f t="shared" si="138"/>
        <v>748.14</v>
      </c>
      <c r="AC138" s="2">
        <f t="shared" si="139"/>
        <v>103.18</v>
      </c>
      <c r="AD138" s="2">
        <f t="shared" si="140"/>
        <v>428.66</v>
      </c>
      <c r="AE138" s="2">
        <f t="shared" si="141"/>
        <v>54.95</v>
      </c>
      <c r="AF138" s="2">
        <f t="shared" si="142"/>
        <v>216.3</v>
      </c>
      <c r="AG138" s="2">
        <f t="shared" si="143"/>
        <v>0</v>
      </c>
      <c r="AH138" s="2">
        <f t="shared" si="144"/>
        <v>21.48</v>
      </c>
      <c r="AI138" s="2">
        <f t="shared" si="145"/>
        <v>0</v>
      </c>
      <c r="AJ138" s="2">
        <f t="shared" si="146"/>
        <v>0</v>
      </c>
      <c r="AK138" s="2">
        <v>748.14</v>
      </c>
      <c r="AL138" s="2">
        <v>103.18</v>
      </c>
      <c r="AM138" s="2">
        <v>428.66</v>
      </c>
      <c r="AN138" s="2">
        <v>54.95</v>
      </c>
      <c r="AO138" s="2">
        <v>216.3</v>
      </c>
      <c r="AP138" s="2">
        <v>0</v>
      </c>
      <c r="AQ138" s="2">
        <v>21.48</v>
      </c>
      <c r="AR138" s="2">
        <v>0</v>
      </c>
      <c r="AS138" s="2">
        <v>0</v>
      </c>
      <c r="AT138" s="2">
        <v>95</v>
      </c>
      <c r="AU138" s="2">
        <v>64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420</v>
      </c>
      <c r="BE138" s="2" t="s">
        <v>420</v>
      </c>
      <c r="BF138" s="2" t="s">
        <v>420</v>
      </c>
      <c r="BG138" s="2" t="s">
        <v>420</v>
      </c>
      <c r="BH138" s="2">
        <v>0</v>
      </c>
      <c r="BI138" s="2">
        <v>1</v>
      </c>
      <c r="BJ138" s="2" t="s">
        <v>598</v>
      </c>
      <c r="BK138" s="2"/>
      <c r="BL138" s="2"/>
      <c r="BM138" s="2">
        <v>45001</v>
      </c>
      <c r="BN138" s="2">
        <v>0</v>
      </c>
      <c r="BO138" s="2" t="s">
        <v>420</v>
      </c>
      <c r="BP138" s="2">
        <v>0</v>
      </c>
      <c r="BQ138" s="2">
        <v>2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420</v>
      </c>
      <c r="BZ138" s="2">
        <v>105</v>
      </c>
      <c r="CA138" s="2">
        <v>75</v>
      </c>
      <c r="CB138" s="2"/>
      <c r="CC138" s="2"/>
      <c r="CD138" s="2"/>
      <c r="CE138" s="2">
        <v>0</v>
      </c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420</v>
      </c>
      <c r="CO138" s="2">
        <v>0</v>
      </c>
      <c r="CP138" s="2">
        <f t="shared" si="147"/>
        <v>5685.8700000000008</v>
      </c>
      <c r="CQ138" s="2">
        <f t="shared" si="148"/>
        <v>103.18</v>
      </c>
      <c r="CR138" s="2">
        <f t="shared" si="149"/>
        <v>428.66</v>
      </c>
      <c r="CS138" s="2">
        <f t="shared" si="150"/>
        <v>54.95</v>
      </c>
      <c r="CT138" s="2">
        <f t="shared" si="151"/>
        <v>216.3</v>
      </c>
      <c r="CU138" s="2">
        <f t="shared" si="152"/>
        <v>0</v>
      </c>
      <c r="CV138" s="2">
        <f t="shared" si="153"/>
        <v>21.48</v>
      </c>
      <c r="CW138" s="2">
        <f t="shared" si="154"/>
        <v>0</v>
      </c>
      <c r="CX138" s="2">
        <f t="shared" si="155"/>
        <v>0</v>
      </c>
      <c r="CY138" s="2">
        <f t="shared" si="156"/>
        <v>1958.425</v>
      </c>
      <c r="CZ138" s="2">
        <f t="shared" si="157"/>
        <v>1319.36</v>
      </c>
      <c r="DA138" s="2"/>
      <c r="DB138" s="2"/>
      <c r="DC138" s="2" t="s">
        <v>420</v>
      </c>
      <c r="DD138" s="2" t="s">
        <v>420</v>
      </c>
      <c r="DE138" s="2" t="s">
        <v>420</v>
      </c>
      <c r="DF138" s="2" t="s">
        <v>420</v>
      </c>
      <c r="DG138" s="2" t="s">
        <v>420</v>
      </c>
      <c r="DH138" s="2" t="s">
        <v>420</v>
      </c>
      <c r="DI138" s="2" t="s">
        <v>420</v>
      </c>
      <c r="DJ138" s="2" t="s">
        <v>420</v>
      </c>
      <c r="DK138" s="2" t="s">
        <v>420</v>
      </c>
      <c r="DL138" s="2" t="s">
        <v>420</v>
      </c>
      <c r="DM138" s="2" t="s">
        <v>420</v>
      </c>
      <c r="DN138" s="2">
        <v>0</v>
      </c>
      <c r="DO138" s="2">
        <v>0</v>
      </c>
      <c r="DP138" s="2">
        <v>1</v>
      </c>
      <c r="DQ138" s="2">
        <v>1</v>
      </c>
      <c r="DR138" s="2"/>
      <c r="DS138" s="2"/>
      <c r="DT138" s="2"/>
      <c r="DU138" s="2">
        <v>1007</v>
      </c>
      <c r="DV138" s="2" t="s">
        <v>444</v>
      </c>
      <c r="DW138" s="2" t="s">
        <v>444</v>
      </c>
      <c r="DX138" s="2">
        <v>1</v>
      </c>
      <c r="DY138" s="2"/>
      <c r="DZ138" s="2"/>
      <c r="EA138" s="2"/>
      <c r="EB138" s="2"/>
      <c r="EC138" s="2"/>
      <c r="ED138" s="2"/>
      <c r="EE138" s="2">
        <v>28159428</v>
      </c>
      <c r="EF138" s="2">
        <v>2</v>
      </c>
      <c r="EG138" s="2" t="s">
        <v>446</v>
      </c>
      <c r="EH138" s="2">
        <v>0</v>
      </c>
      <c r="EI138" s="2" t="s">
        <v>420</v>
      </c>
      <c r="EJ138" s="2">
        <v>1</v>
      </c>
      <c r="EK138" s="2">
        <v>45001</v>
      </c>
      <c r="EL138" s="2" t="s">
        <v>447</v>
      </c>
      <c r="EM138" s="2" t="s">
        <v>448</v>
      </c>
      <c r="EN138" s="2"/>
      <c r="EO138" s="2" t="s">
        <v>420</v>
      </c>
      <c r="EP138" s="2"/>
      <c r="EQ138" s="2">
        <v>256</v>
      </c>
      <c r="ER138" s="2">
        <v>748.14</v>
      </c>
      <c r="ES138" s="2">
        <v>103.18</v>
      </c>
      <c r="ET138" s="2">
        <v>428.66</v>
      </c>
      <c r="EU138" s="2">
        <v>54.95</v>
      </c>
      <c r="EV138" s="2">
        <v>216.3</v>
      </c>
      <c r="EW138" s="2">
        <v>21.48</v>
      </c>
      <c r="EX138" s="2">
        <v>0</v>
      </c>
      <c r="EY138" s="2">
        <v>0</v>
      </c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58"/>
        <v>0</v>
      </c>
      <c r="FS138" s="2">
        <v>0</v>
      </c>
      <c r="FT138" s="2" t="s">
        <v>449</v>
      </c>
      <c r="FU138" s="2" t="s">
        <v>450</v>
      </c>
      <c r="FV138" s="2"/>
      <c r="FW138" s="2"/>
      <c r="FX138" s="2">
        <v>94.5</v>
      </c>
      <c r="FY138" s="2">
        <v>63.75</v>
      </c>
      <c r="FZ138" s="2"/>
      <c r="GA138" s="2" t="s">
        <v>420</v>
      </c>
      <c r="GB138" s="2"/>
      <c r="GC138" s="2"/>
      <c r="GD138" s="2">
        <v>1</v>
      </c>
      <c r="GE138" s="2"/>
      <c r="GF138" s="2">
        <v>-886912504</v>
      </c>
      <c r="GG138" s="2">
        <v>2</v>
      </c>
      <c r="GH138" s="2">
        <v>1</v>
      </c>
      <c r="GI138" s="2">
        <v>-2</v>
      </c>
      <c r="GJ138" s="2">
        <v>0</v>
      </c>
      <c r="GK138" s="2">
        <v>0</v>
      </c>
      <c r="GL138" s="2">
        <f t="shared" si="159"/>
        <v>0</v>
      </c>
      <c r="GM138" s="2">
        <f t="shared" si="160"/>
        <v>8963.66</v>
      </c>
      <c r="GN138" s="2">
        <f t="shared" si="161"/>
        <v>8963.66</v>
      </c>
      <c r="GO138" s="2">
        <f t="shared" si="162"/>
        <v>0</v>
      </c>
      <c r="GP138" s="2">
        <f t="shared" si="163"/>
        <v>0</v>
      </c>
      <c r="GQ138" s="2"/>
      <c r="GR138" s="2">
        <v>0</v>
      </c>
      <c r="GS138" s="2">
        <v>3</v>
      </c>
      <c r="GT138" s="2">
        <v>0</v>
      </c>
      <c r="GU138" s="2" t="s">
        <v>420</v>
      </c>
      <c r="GV138" s="2">
        <f t="shared" si="164"/>
        <v>0</v>
      </c>
      <c r="GW138" s="2">
        <v>1</v>
      </c>
      <c r="GX138" s="2">
        <f t="shared" si="165"/>
        <v>0</v>
      </c>
      <c r="GY138" s="2"/>
      <c r="GZ138" s="2"/>
      <c r="HA138" s="2">
        <v>0</v>
      </c>
      <c r="HB138" s="2">
        <v>0</v>
      </c>
      <c r="HC138" s="2">
        <f t="shared" si="166"/>
        <v>0</v>
      </c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17</v>
      </c>
      <c r="B139">
        <v>1</v>
      </c>
      <c r="C139">
        <f>ROW(SmtRes!A456)</f>
        <v>456</v>
      </c>
      <c r="D139">
        <f>ROW(EtalonRes!A472)</f>
        <v>472</v>
      </c>
      <c r="E139" t="s">
        <v>595</v>
      </c>
      <c r="F139" t="s">
        <v>596</v>
      </c>
      <c r="G139" t="s">
        <v>597</v>
      </c>
      <c r="H139" t="s">
        <v>444</v>
      </c>
      <c r="I139">
        <v>7.6</v>
      </c>
      <c r="J139">
        <v>0</v>
      </c>
      <c r="O139">
        <f t="shared" si="127"/>
        <v>40199.06</v>
      </c>
      <c r="P139">
        <f t="shared" si="128"/>
        <v>5544.07</v>
      </c>
      <c r="Q139">
        <f t="shared" si="129"/>
        <v>23032.76</v>
      </c>
      <c r="R139">
        <f t="shared" si="130"/>
        <v>2952.57</v>
      </c>
      <c r="S139">
        <f t="shared" si="131"/>
        <v>11622.23</v>
      </c>
      <c r="T139">
        <f t="shared" si="132"/>
        <v>0</v>
      </c>
      <c r="U139">
        <f t="shared" si="133"/>
        <v>163.24799999999999</v>
      </c>
      <c r="V139">
        <f t="shared" si="134"/>
        <v>0</v>
      </c>
      <c r="W139">
        <f t="shared" si="135"/>
        <v>0</v>
      </c>
      <c r="X139">
        <f t="shared" si="136"/>
        <v>13846.06</v>
      </c>
      <c r="Y139">
        <f t="shared" si="137"/>
        <v>9327.8700000000008</v>
      </c>
      <c r="AA139">
        <v>28185841</v>
      </c>
      <c r="AB139">
        <f t="shared" si="138"/>
        <v>748.14</v>
      </c>
      <c r="AC139">
        <f t="shared" si="139"/>
        <v>103.18</v>
      </c>
      <c r="AD139">
        <f t="shared" si="140"/>
        <v>428.66</v>
      </c>
      <c r="AE139">
        <f t="shared" si="141"/>
        <v>54.95</v>
      </c>
      <c r="AF139">
        <f t="shared" si="142"/>
        <v>216.3</v>
      </c>
      <c r="AG139">
        <f t="shared" si="143"/>
        <v>0</v>
      </c>
      <c r="AH139">
        <f t="shared" si="144"/>
        <v>21.48</v>
      </c>
      <c r="AI139">
        <f t="shared" si="145"/>
        <v>0</v>
      </c>
      <c r="AJ139">
        <f t="shared" si="146"/>
        <v>0</v>
      </c>
      <c r="AK139">
        <v>748.14</v>
      </c>
      <c r="AL139">
        <v>103.18</v>
      </c>
      <c r="AM139">
        <v>428.66</v>
      </c>
      <c r="AN139">
        <v>54.95</v>
      </c>
      <c r="AO139">
        <v>216.3</v>
      </c>
      <c r="AP139">
        <v>0</v>
      </c>
      <c r="AQ139">
        <v>21.48</v>
      </c>
      <c r="AR139">
        <v>0</v>
      </c>
      <c r="AS139">
        <v>0</v>
      </c>
      <c r="AT139">
        <v>95</v>
      </c>
      <c r="AU139">
        <v>64</v>
      </c>
      <c r="AV139">
        <v>1</v>
      </c>
      <c r="AW139">
        <v>1</v>
      </c>
      <c r="AZ139">
        <v>7.07</v>
      </c>
      <c r="BA139">
        <v>7.07</v>
      </c>
      <c r="BB139">
        <v>7.07</v>
      </c>
      <c r="BC139">
        <v>7.07</v>
      </c>
      <c r="BD139" t="s">
        <v>420</v>
      </c>
      <c r="BE139" t="s">
        <v>420</v>
      </c>
      <c r="BF139" t="s">
        <v>420</v>
      </c>
      <c r="BG139" t="s">
        <v>420</v>
      </c>
      <c r="BH139">
        <v>0</v>
      </c>
      <c r="BI139">
        <v>1</v>
      </c>
      <c r="BJ139" t="s">
        <v>598</v>
      </c>
      <c r="BM139">
        <v>45001</v>
      </c>
      <c r="BN139">
        <v>0</v>
      </c>
      <c r="BO139" t="s">
        <v>451</v>
      </c>
      <c r="BP139">
        <v>1</v>
      </c>
      <c r="BQ139">
        <v>2</v>
      </c>
      <c r="BR139">
        <v>0</v>
      </c>
      <c r="BS139">
        <v>7.07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420</v>
      </c>
      <c r="BZ139">
        <v>105</v>
      </c>
      <c r="CA139">
        <v>75</v>
      </c>
      <c r="CE139">
        <v>0</v>
      </c>
      <c r="CF139">
        <v>0</v>
      </c>
      <c r="CG139">
        <v>0</v>
      </c>
      <c r="CM139">
        <v>0</v>
      </c>
      <c r="CN139" t="s">
        <v>420</v>
      </c>
      <c r="CO139">
        <v>0</v>
      </c>
      <c r="CP139">
        <f t="shared" si="147"/>
        <v>40199.06</v>
      </c>
      <c r="CQ139">
        <f t="shared" si="148"/>
        <v>729.48260000000005</v>
      </c>
      <c r="CR139">
        <f t="shared" si="149"/>
        <v>3030.6262000000002</v>
      </c>
      <c r="CS139">
        <f t="shared" si="150"/>
        <v>388.49650000000003</v>
      </c>
      <c r="CT139">
        <f t="shared" si="151"/>
        <v>1529.2410000000002</v>
      </c>
      <c r="CU139">
        <f t="shared" si="152"/>
        <v>0</v>
      </c>
      <c r="CV139">
        <f t="shared" si="153"/>
        <v>21.48</v>
      </c>
      <c r="CW139">
        <f t="shared" si="154"/>
        <v>0</v>
      </c>
      <c r="CX139">
        <f t="shared" si="155"/>
        <v>0</v>
      </c>
      <c r="CY139">
        <f t="shared" si="156"/>
        <v>13846.06</v>
      </c>
      <c r="CZ139">
        <f t="shared" si="157"/>
        <v>9327.8719999999994</v>
      </c>
      <c r="DC139" t="s">
        <v>420</v>
      </c>
      <c r="DD139" t="s">
        <v>420</v>
      </c>
      <c r="DE139" t="s">
        <v>420</v>
      </c>
      <c r="DF139" t="s">
        <v>420</v>
      </c>
      <c r="DG139" t="s">
        <v>420</v>
      </c>
      <c r="DH139" t="s">
        <v>420</v>
      </c>
      <c r="DI139" t="s">
        <v>420</v>
      </c>
      <c r="DJ139" t="s">
        <v>420</v>
      </c>
      <c r="DK139" t="s">
        <v>420</v>
      </c>
      <c r="DL139" t="s">
        <v>420</v>
      </c>
      <c r="DM139" t="s">
        <v>420</v>
      </c>
      <c r="DN139">
        <v>0</v>
      </c>
      <c r="DO139">
        <v>0</v>
      </c>
      <c r="DP139">
        <v>1</v>
      </c>
      <c r="DQ139">
        <v>1</v>
      </c>
      <c r="DU139">
        <v>1007</v>
      </c>
      <c r="DV139" t="s">
        <v>444</v>
      </c>
      <c r="DW139" t="s">
        <v>444</v>
      </c>
      <c r="DX139">
        <v>1</v>
      </c>
      <c r="EE139">
        <v>28159428</v>
      </c>
      <c r="EF139">
        <v>2</v>
      </c>
      <c r="EG139" t="s">
        <v>446</v>
      </c>
      <c r="EH139">
        <v>0</v>
      </c>
      <c r="EI139" t="s">
        <v>420</v>
      </c>
      <c r="EJ139">
        <v>1</v>
      </c>
      <c r="EK139">
        <v>45001</v>
      </c>
      <c r="EL139" t="s">
        <v>447</v>
      </c>
      <c r="EM139" t="s">
        <v>448</v>
      </c>
      <c r="EO139" t="s">
        <v>420</v>
      </c>
      <c r="EQ139">
        <v>256</v>
      </c>
      <c r="ER139">
        <v>748.14</v>
      </c>
      <c r="ES139">
        <v>103.18</v>
      </c>
      <c r="ET139">
        <v>428.66</v>
      </c>
      <c r="EU139">
        <v>54.95</v>
      </c>
      <c r="EV139">
        <v>216.3</v>
      </c>
      <c r="EW139">
        <v>21.48</v>
      </c>
      <c r="EX139">
        <v>0</v>
      </c>
      <c r="EY139">
        <v>0</v>
      </c>
      <c r="FQ139">
        <v>0</v>
      </c>
      <c r="FR139">
        <f t="shared" si="158"/>
        <v>0</v>
      </c>
      <c r="FS139">
        <v>0</v>
      </c>
      <c r="FT139" t="s">
        <v>449</v>
      </c>
      <c r="FU139" t="s">
        <v>450</v>
      </c>
      <c r="FX139">
        <v>94.5</v>
      </c>
      <c r="FY139">
        <v>63.75</v>
      </c>
      <c r="GA139" t="s">
        <v>420</v>
      </c>
      <c r="GD139">
        <v>1</v>
      </c>
      <c r="GF139">
        <v>-886912504</v>
      </c>
      <c r="GG139">
        <v>1</v>
      </c>
      <c r="GH139">
        <v>1</v>
      </c>
      <c r="GI139">
        <v>4</v>
      </c>
      <c r="GJ139">
        <v>0</v>
      </c>
      <c r="GK139">
        <v>0</v>
      </c>
      <c r="GL139">
        <f t="shared" si="159"/>
        <v>0</v>
      </c>
      <c r="GM139">
        <f t="shared" si="160"/>
        <v>63372.99</v>
      </c>
      <c r="GN139">
        <f t="shared" si="161"/>
        <v>63372.99</v>
      </c>
      <c r="GO139">
        <f t="shared" si="162"/>
        <v>0</v>
      </c>
      <c r="GP139">
        <f t="shared" si="163"/>
        <v>0</v>
      </c>
      <c r="GR139">
        <v>0</v>
      </c>
      <c r="GS139">
        <v>3</v>
      </c>
      <c r="GT139">
        <v>0</v>
      </c>
      <c r="GU139" t="s">
        <v>420</v>
      </c>
      <c r="GV139">
        <f t="shared" si="164"/>
        <v>0</v>
      </c>
      <c r="GW139">
        <v>1</v>
      </c>
      <c r="GX139">
        <f t="shared" si="165"/>
        <v>0</v>
      </c>
      <c r="HA139">
        <v>0</v>
      </c>
      <c r="HB139">
        <v>0</v>
      </c>
      <c r="HC139">
        <f t="shared" si="166"/>
        <v>0</v>
      </c>
      <c r="IK139">
        <v>0</v>
      </c>
    </row>
    <row r="140" spans="1:255" x14ac:dyDescent="0.2">
      <c r="A140" s="2">
        <v>17</v>
      </c>
      <c r="B140" s="2">
        <v>1</v>
      </c>
      <c r="C140" s="2"/>
      <c r="D140" s="2"/>
      <c r="E140" s="2" t="s">
        <v>599</v>
      </c>
      <c r="F140" s="2" t="s">
        <v>592</v>
      </c>
      <c r="G140" s="2" t="s">
        <v>593</v>
      </c>
      <c r="H140" s="2" t="s">
        <v>476</v>
      </c>
      <c r="I140" s="2">
        <v>14.82</v>
      </c>
      <c r="J140" s="2">
        <v>0</v>
      </c>
      <c r="K140" s="2"/>
      <c r="L140" s="2"/>
      <c r="M140" s="2"/>
      <c r="N140" s="2"/>
      <c r="O140" s="2">
        <f t="shared" si="127"/>
        <v>21729.68</v>
      </c>
      <c r="P140" s="2">
        <f t="shared" si="128"/>
        <v>21729.68</v>
      </c>
      <c r="Q140" s="2">
        <f t="shared" si="129"/>
        <v>0</v>
      </c>
      <c r="R140" s="2">
        <f t="shared" si="130"/>
        <v>0</v>
      </c>
      <c r="S140" s="2">
        <f t="shared" si="131"/>
        <v>0</v>
      </c>
      <c r="T140" s="2">
        <f t="shared" si="132"/>
        <v>0</v>
      </c>
      <c r="U140" s="2">
        <f t="shared" si="133"/>
        <v>0</v>
      </c>
      <c r="V140" s="2">
        <f t="shared" si="134"/>
        <v>0</v>
      </c>
      <c r="W140" s="2">
        <f t="shared" si="135"/>
        <v>0</v>
      </c>
      <c r="X140" s="2">
        <f t="shared" si="136"/>
        <v>0</v>
      </c>
      <c r="Y140" s="2">
        <f t="shared" si="137"/>
        <v>0</v>
      </c>
      <c r="Z140" s="2"/>
      <c r="AA140" s="2">
        <v>28185840</v>
      </c>
      <c r="AB140" s="2">
        <f t="shared" si="138"/>
        <v>1466.24</v>
      </c>
      <c r="AC140" s="2">
        <f t="shared" si="139"/>
        <v>1466.24</v>
      </c>
      <c r="AD140" s="2">
        <f t="shared" si="140"/>
        <v>0</v>
      </c>
      <c r="AE140" s="2">
        <f t="shared" si="141"/>
        <v>0</v>
      </c>
      <c r="AF140" s="2">
        <f t="shared" si="142"/>
        <v>0</v>
      </c>
      <c r="AG140" s="2">
        <f t="shared" si="143"/>
        <v>0</v>
      </c>
      <c r="AH140" s="2">
        <f t="shared" si="144"/>
        <v>0</v>
      </c>
      <c r="AI140" s="2">
        <f t="shared" si="145"/>
        <v>0</v>
      </c>
      <c r="AJ140" s="2">
        <f t="shared" si="146"/>
        <v>0</v>
      </c>
      <c r="AK140" s="2">
        <v>1466.24</v>
      </c>
      <c r="AL140" s="2">
        <v>1466.24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420</v>
      </c>
      <c r="BE140" s="2" t="s">
        <v>420</v>
      </c>
      <c r="BF140" s="2" t="s">
        <v>420</v>
      </c>
      <c r="BG140" s="2" t="s">
        <v>420</v>
      </c>
      <c r="BH140" s="2">
        <v>3</v>
      </c>
      <c r="BI140" s="2">
        <v>1</v>
      </c>
      <c r="BJ140" s="2" t="s">
        <v>594</v>
      </c>
      <c r="BK140" s="2"/>
      <c r="BL140" s="2"/>
      <c r="BM140" s="2">
        <v>500001</v>
      </c>
      <c r="BN140" s="2">
        <v>0</v>
      </c>
      <c r="BO140" s="2" t="s">
        <v>420</v>
      </c>
      <c r="BP140" s="2">
        <v>0</v>
      </c>
      <c r="BQ140" s="2">
        <v>8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420</v>
      </c>
      <c r="BZ140" s="2">
        <v>0</v>
      </c>
      <c r="CA140" s="2">
        <v>0</v>
      </c>
      <c r="CB140" s="2"/>
      <c r="CC140" s="2"/>
      <c r="CD140" s="2"/>
      <c r="CE140" s="2">
        <v>0</v>
      </c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420</v>
      </c>
      <c r="CO140" s="2">
        <v>0</v>
      </c>
      <c r="CP140" s="2">
        <f t="shared" si="147"/>
        <v>21729.68</v>
      </c>
      <c r="CQ140" s="2">
        <f t="shared" si="148"/>
        <v>1466.24</v>
      </c>
      <c r="CR140" s="2">
        <f t="shared" si="149"/>
        <v>0</v>
      </c>
      <c r="CS140" s="2">
        <f t="shared" si="150"/>
        <v>0</v>
      </c>
      <c r="CT140" s="2">
        <f t="shared" si="151"/>
        <v>0</v>
      </c>
      <c r="CU140" s="2">
        <f t="shared" si="152"/>
        <v>0</v>
      </c>
      <c r="CV140" s="2">
        <f t="shared" si="153"/>
        <v>0</v>
      </c>
      <c r="CW140" s="2">
        <f t="shared" si="154"/>
        <v>0</v>
      </c>
      <c r="CX140" s="2">
        <f t="shared" si="155"/>
        <v>0</v>
      </c>
      <c r="CY140" s="2">
        <f t="shared" si="156"/>
        <v>0</v>
      </c>
      <c r="CZ140" s="2">
        <f t="shared" si="157"/>
        <v>0</v>
      </c>
      <c r="DA140" s="2"/>
      <c r="DB140" s="2"/>
      <c r="DC140" s="2" t="s">
        <v>420</v>
      </c>
      <c r="DD140" s="2" t="s">
        <v>420</v>
      </c>
      <c r="DE140" s="2" t="s">
        <v>420</v>
      </c>
      <c r="DF140" s="2" t="s">
        <v>420</v>
      </c>
      <c r="DG140" s="2" t="s">
        <v>420</v>
      </c>
      <c r="DH140" s="2" t="s">
        <v>420</v>
      </c>
      <c r="DI140" s="2" t="s">
        <v>420</v>
      </c>
      <c r="DJ140" s="2" t="s">
        <v>420</v>
      </c>
      <c r="DK140" s="2" t="s">
        <v>420</v>
      </c>
      <c r="DL140" s="2" t="s">
        <v>420</v>
      </c>
      <c r="DM140" s="2" t="s">
        <v>420</v>
      </c>
      <c r="DN140" s="2">
        <v>0</v>
      </c>
      <c r="DO140" s="2">
        <v>0</v>
      </c>
      <c r="DP140" s="2">
        <v>1</v>
      </c>
      <c r="DQ140" s="2">
        <v>1</v>
      </c>
      <c r="DR140" s="2"/>
      <c r="DS140" s="2"/>
      <c r="DT140" s="2"/>
      <c r="DU140" s="2">
        <v>1009</v>
      </c>
      <c r="DV140" s="2" t="s">
        <v>476</v>
      </c>
      <c r="DW140" s="2" t="s">
        <v>476</v>
      </c>
      <c r="DX140" s="2">
        <v>1000</v>
      </c>
      <c r="DY140" s="2"/>
      <c r="DZ140" s="2"/>
      <c r="EA140" s="2"/>
      <c r="EB140" s="2"/>
      <c r="EC140" s="2"/>
      <c r="ED140" s="2"/>
      <c r="EE140" s="2">
        <v>28159294</v>
      </c>
      <c r="EF140" s="2">
        <v>8</v>
      </c>
      <c r="EG140" s="2" t="s">
        <v>574</v>
      </c>
      <c r="EH140" s="2">
        <v>0</v>
      </c>
      <c r="EI140" s="2" t="s">
        <v>420</v>
      </c>
      <c r="EJ140" s="2">
        <v>1</v>
      </c>
      <c r="EK140" s="2">
        <v>500001</v>
      </c>
      <c r="EL140" s="2" t="s">
        <v>575</v>
      </c>
      <c r="EM140" s="2" t="s">
        <v>576</v>
      </c>
      <c r="EN140" s="2"/>
      <c r="EO140" s="2" t="s">
        <v>420</v>
      </c>
      <c r="EP140" s="2"/>
      <c r="EQ140" s="2">
        <v>0</v>
      </c>
      <c r="ER140" s="2">
        <v>1466.24</v>
      </c>
      <c r="ES140" s="2">
        <v>1466.24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58"/>
        <v>0</v>
      </c>
      <c r="FS140" s="2">
        <v>0</v>
      </c>
      <c r="FT140" s="2"/>
      <c r="FU140" s="2"/>
      <c r="FV140" s="2"/>
      <c r="FW140" s="2"/>
      <c r="FX140" s="2">
        <v>0</v>
      </c>
      <c r="FY140" s="2">
        <v>0</v>
      </c>
      <c r="FZ140" s="2"/>
      <c r="GA140" s="2" t="s">
        <v>420</v>
      </c>
      <c r="GB140" s="2"/>
      <c r="GC140" s="2"/>
      <c r="GD140" s="2">
        <v>1</v>
      </c>
      <c r="GE140" s="2"/>
      <c r="GF140" s="2">
        <v>-992524431</v>
      </c>
      <c r="GG140" s="2">
        <v>2</v>
      </c>
      <c r="GH140" s="2">
        <v>1</v>
      </c>
      <c r="GI140" s="2">
        <v>-2</v>
      </c>
      <c r="GJ140" s="2">
        <v>0</v>
      </c>
      <c r="GK140" s="2">
        <v>0</v>
      </c>
      <c r="GL140" s="2">
        <f t="shared" si="159"/>
        <v>0</v>
      </c>
      <c r="GM140" s="2">
        <f t="shared" si="160"/>
        <v>21729.68</v>
      </c>
      <c r="GN140" s="2">
        <f t="shared" si="161"/>
        <v>21729.68</v>
      </c>
      <c r="GO140" s="2">
        <f t="shared" si="162"/>
        <v>0</v>
      </c>
      <c r="GP140" s="2">
        <f t="shared" si="163"/>
        <v>0</v>
      </c>
      <c r="GQ140" s="2"/>
      <c r="GR140" s="2">
        <v>0</v>
      </c>
      <c r="GS140" s="2">
        <v>3</v>
      </c>
      <c r="GT140" s="2">
        <v>0</v>
      </c>
      <c r="GU140" s="2" t="s">
        <v>420</v>
      </c>
      <c r="GV140" s="2">
        <f t="shared" si="164"/>
        <v>0</v>
      </c>
      <c r="GW140" s="2">
        <v>1</v>
      </c>
      <c r="GX140" s="2">
        <f t="shared" si="165"/>
        <v>0</v>
      </c>
      <c r="GY140" s="2"/>
      <c r="GZ140" s="2"/>
      <c r="HA140" s="2">
        <v>0</v>
      </c>
      <c r="HB140" s="2">
        <v>0</v>
      </c>
      <c r="HC140" s="2">
        <f t="shared" si="166"/>
        <v>0</v>
      </c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17</v>
      </c>
      <c r="B141">
        <v>1</v>
      </c>
      <c r="E141" t="s">
        <v>599</v>
      </c>
      <c r="F141" t="s">
        <v>592</v>
      </c>
      <c r="G141" t="s">
        <v>593</v>
      </c>
      <c r="H141" t="s">
        <v>476</v>
      </c>
      <c r="I141">
        <v>14.82</v>
      </c>
      <c r="J141">
        <v>0</v>
      </c>
      <c r="O141">
        <f t="shared" si="127"/>
        <v>153628.81</v>
      </c>
      <c r="P141">
        <f t="shared" si="128"/>
        <v>153628.81</v>
      </c>
      <c r="Q141">
        <f t="shared" si="129"/>
        <v>0</v>
      </c>
      <c r="R141">
        <f t="shared" si="130"/>
        <v>0</v>
      </c>
      <c r="S141">
        <f t="shared" si="131"/>
        <v>0</v>
      </c>
      <c r="T141">
        <f t="shared" si="132"/>
        <v>0</v>
      </c>
      <c r="U141">
        <f t="shared" si="133"/>
        <v>0</v>
      </c>
      <c r="V141">
        <f t="shared" si="134"/>
        <v>0</v>
      </c>
      <c r="W141">
        <f t="shared" si="135"/>
        <v>0</v>
      </c>
      <c r="X141">
        <f t="shared" si="136"/>
        <v>0</v>
      </c>
      <c r="Y141">
        <f t="shared" si="137"/>
        <v>0</v>
      </c>
      <c r="AA141">
        <v>28185841</v>
      </c>
      <c r="AB141">
        <f t="shared" si="138"/>
        <v>1466.24</v>
      </c>
      <c r="AC141">
        <f t="shared" si="139"/>
        <v>1466.24</v>
      </c>
      <c r="AD141">
        <f t="shared" si="140"/>
        <v>0</v>
      </c>
      <c r="AE141">
        <f t="shared" si="141"/>
        <v>0</v>
      </c>
      <c r="AF141">
        <f t="shared" si="142"/>
        <v>0</v>
      </c>
      <c r="AG141">
        <f t="shared" si="143"/>
        <v>0</v>
      </c>
      <c r="AH141">
        <f t="shared" si="144"/>
        <v>0</v>
      </c>
      <c r="AI141">
        <f t="shared" si="145"/>
        <v>0</v>
      </c>
      <c r="AJ141">
        <f t="shared" si="146"/>
        <v>0</v>
      </c>
      <c r="AK141">
        <v>1466.24</v>
      </c>
      <c r="AL141">
        <v>1466.24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7.07</v>
      </c>
      <c r="BA141">
        <v>1</v>
      </c>
      <c r="BB141">
        <v>1</v>
      </c>
      <c r="BC141">
        <v>7.07</v>
      </c>
      <c r="BD141" t="s">
        <v>420</v>
      </c>
      <c r="BE141" t="s">
        <v>420</v>
      </c>
      <c r="BF141" t="s">
        <v>420</v>
      </c>
      <c r="BG141" t="s">
        <v>420</v>
      </c>
      <c r="BH141">
        <v>3</v>
      </c>
      <c r="BI141">
        <v>1</v>
      </c>
      <c r="BJ141" t="s">
        <v>594</v>
      </c>
      <c r="BM141">
        <v>500001</v>
      </c>
      <c r="BN141">
        <v>0</v>
      </c>
      <c r="BO141" t="s">
        <v>451</v>
      </c>
      <c r="BP141">
        <v>1</v>
      </c>
      <c r="BQ141">
        <v>8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420</v>
      </c>
      <c r="BZ141">
        <v>0</v>
      </c>
      <c r="CA141">
        <v>0</v>
      </c>
      <c r="CE141">
        <v>0</v>
      </c>
      <c r="CF141">
        <v>0</v>
      </c>
      <c r="CG141">
        <v>0</v>
      </c>
      <c r="CM141">
        <v>0</v>
      </c>
      <c r="CN141" t="s">
        <v>420</v>
      </c>
      <c r="CO141">
        <v>0</v>
      </c>
      <c r="CP141">
        <f t="shared" si="147"/>
        <v>153628.81</v>
      </c>
      <c r="CQ141">
        <f t="shared" si="148"/>
        <v>10366.316800000001</v>
      </c>
      <c r="CR141">
        <f t="shared" si="149"/>
        <v>0</v>
      </c>
      <c r="CS141">
        <f t="shared" si="150"/>
        <v>0</v>
      </c>
      <c r="CT141">
        <f t="shared" si="151"/>
        <v>0</v>
      </c>
      <c r="CU141">
        <f t="shared" si="152"/>
        <v>0</v>
      </c>
      <c r="CV141">
        <f t="shared" si="153"/>
        <v>0</v>
      </c>
      <c r="CW141">
        <f t="shared" si="154"/>
        <v>0</v>
      </c>
      <c r="CX141">
        <f t="shared" si="155"/>
        <v>0</v>
      </c>
      <c r="CY141">
        <f t="shared" si="156"/>
        <v>0</v>
      </c>
      <c r="CZ141">
        <f t="shared" si="157"/>
        <v>0</v>
      </c>
      <c r="DC141" t="s">
        <v>420</v>
      </c>
      <c r="DD141" t="s">
        <v>420</v>
      </c>
      <c r="DE141" t="s">
        <v>420</v>
      </c>
      <c r="DF141" t="s">
        <v>420</v>
      </c>
      <c r="DG141" t="s">
        <v>420</v>
      </c>
      <c r="DH141" t="s">
        <v>420</v>
      </c>
      <c r="DI141" t="s">
        <v>420</v>
      </c>
      <c r="DJ141" t="s">
        <v>420</v>
      </c>
      <c r="DK141" t="s">
        <v>420</v>
      </c>
      <c r="DL141" t="s">
        <v>420</v>
      </c>
      <c r="DM141" t="s">
        <v>420</v>
      </c>
      <c r="DN141">
        <v>0</v>
      </c>
      <c r="DO141">
        <v>0</v>
      </c>
      <c r="DP141">
        <v>1</v>
      </c>
      <c r="DQ141">
        <v>1</v>
      </c>
      <c r="DU141">
        <v>1009</v>
      </c>
      <c r="DV141" t="s">
        <v>476</v>
      </c>
      <c r="DW141" t="s">
        <v>476</v>
      </c>
      <c r="DX141">
        <v>1000</v>
      </c>
      <c r="EE141">
        <v>28159294</v>
      </c>
      <c r="EF141">
        <v>8</v>
      </c>
      <c r="EG141" t="s">
        <v>574</v>
      </c>
      <c r="EH141">
        <v>0</v>
      </c>
      <c r="EI141" t="s">
        <v>420</v>
      </c>
      <c r="EJ141">
        <v>1</v>
      </c>
      <c r="EK141">
        <v>500001</v>
      </c>
      <c r="EL141" t="s">
        <v>575</v>
      </c>
      <c r="EM141" t="s">
        <v>576</v>
      </c>
      <c r="EO141" t="s">
        <v>420</v>
      </c>
      <c r="EQ141">
        <v>0</v>
      </c>
      <c r="ER141">
        <v>1466.24</v>
      </c>
      <c r="ES141">
        <v>1466.24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58"/>
        <v>0</v>
      </c>
      <c r="FS141">
        <v>0</v>
      </c>
      <c r="FX141">
        <v>0</v>
      </c>
      <c r="FY141">
        <v>0</v>
      </c>
      <c r="GA141" t="s">
        <v>420</v>
      </c>
      <c r="GD141">
        <v>1</v>
      </c>
      <c r="GF141">
        <v>-992524431</v>
      </c>
      <c r="GG141">
        <v>1</v>
      </c>
      <c r="GH141">
        <v>1</v>
      </c>
      <c r="GI141">
        <v>4</v>
      </c>
      <c r="GJ141">
        <v>0</v>
      </c>
      <c r="GK141">
        <v>0</v>
      </c>
      <c r="GL141">
        <f t="shared" si="159"/>
        <v>0</v>
      </c>
      <c r="GM141">
        <f t="shared" si="160"/>
        <v>153628.81</v>
      </c>
      <c r="GN141">
        <f t="shared" si="161"/>
        <v>153628.81</v>
      </c>
      <c r="GO141">
        <f t="shared" si="162"/>
        <v>0</v>
      </c>
      <c r="GP141">
        <f t="shared" si="163"/>
        <v>0</v>
      </c>
      <c r="GR141">
        <v>0</v>
      </c>
      <c r="GS141">
        <v>3</v>
      </c>
      <c r="GT141">
        <v>0</v>
      </c>
      <c r="GU141" t="s">
        <v>420</v>
      </c>
      <c r="GV141">
        <f t="shared" si="164"/>
        <v>0</v>
      </c>
      <c r="GW141">
        <v>1</v>
      </c>
      <c r="GX141">
        <f t="shared" si="165"/>
        <v>0</v>
      </c>
      <c r="HA141">
        <v>0</v>
      </c>
      <c r="HB141">
        <v>0</v>
      </c>
      <c r="HC141">
        <f t="shared" si="166"/>
        <v>0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ROW(SmtRes!A468)</f>
        <v>468</v>
      </c>
      <c r="D142" s="2">
        <f>ROW(EtalonRes!A485)</f>
        <v>485</v>
      </c>
      <c r="E142" s="2" t="s">
        <v>600</v>
      </c>
      <c r="F142" s="2" t="s">
        <v>601</v>
      </c>
      <c r="G142" s="2" t="s">
        <v>602</v>
      </c>
      <c r="H142" s="2" t="s">
        <v>444</v>
      </c>
      <c r="I142" s="2">
        <v>1.3</v>
      </c>
      <c r="J142" s="2">
        <v>0</v>
      </c>
      <c r="K142" s="2"/>
      <c r="L142" s="2"/>
      <c r="M142" s="2"/>
      <c r="N142" s="2"/>
      <c r="O142" s="2">
        <f t="shared" si="127"/>
        <v>1177.3800000000001</v>
      </c>
      <c r="P142" s="2">
        <f t="shared" si="128"/>
        <v>105.39</v>
      </c>
      <c r="Q142" s="2">
        <f t="shared" si="129"/>
        <v>559.48</v>
      </c>
      <c r="R142" s="2">
        <f t="shared" si="130"/>
        <v>72.83</v>
      </c>
      <c r="S142" s="2">
        <f t="shared" si="131"/>
        <v>512.51</v>
      </c>
      <c r="T142" s="2">
        <f t="shared" si="132"/>
        <v>0</v>
      </c>
      <c r="U142" s="2">
        <f t="shared" si="133"/>
        <v>50.895000000000003</v>
      </c>
      <c r="V142" s="2">
        <f t="shared" si="134"/>
        <v>0</v>
      </c>
      <c r="W142" s="2">
        <f t="shared" si="135"/>
        <v>0</v>
      </c>
      <c r="X142" s="2">
        <f t="shared" si="136"/>
        <v>556.07000000000005</v>
      </c>
      <c r="Y142" s="2">
        <f t="shared" si="137"/>
        <v>374.62</v>
      </c>
      <c r="Z142" s="2"/>
      <c r="AA142" s="2">
        <v>28185840</v>
      </c>
      <c r="AB142" s="2">
        <f t="shared" si="138"/>
        <v>905.68</v>
      </c>
      <c r="AC142" s="2">
        <f t="shared" si="139"/>
        <v>81.069999999999993</v>
      </c>
      <c r="AD142" s="2">
        <f t="shared" si="140"/>
        <v>430.37</v>
      </c>
      <c r="AE142" s="2">
        <f t="shared" si="141"/>
        <v>56.02</v>
      </c>
      <c r="AF142" s="2">
        <f t="shared" si="142"/>
        <v>394.24</v>
      </c>
      <c r="AG142" s="2">
        <f t="shared" si="143"/>
        <v>0</v>
      </c>
      <c r="AH142" s="2">
        <f t="shared" si="144"/>
        <v>39.15</v>
      </c>
      <c r="AI142" s="2">
        <f t="shared" si="145"/>
        <v>0</v>
      </c>
      <c r="AJ142" s="2">
        <f t="shared" si="146"/>
        <v>0</v>
      </c>
      <c r="AK142" s="2">
        <v>905.68</v>
      </c>
      <c r="AL142" s="2">
        <v>81.069999999999993</v>
      </c>
      <c r="AM142" s="2">
        <v>430.37</v>
      </c>
      <c r="AN142" s="2">
        <v>56.02</v>
      </c>
      <c r="AO142" s="2">
        <v>394.24</v>
      </c>
      <c r="AP142" s="2">
        <v>0</v>
      </c>
      <c r="AQ142" s="2">
        <v>39.15</v>
      </c>
      <c r="AR142" s="2">
        <v>0</v>
      </c>
      <c r="AS142" s="2">
        <v>0</v>
      </c>
      <c r="AT142" s="2">
        <v>95</v>
      </c>
      <c r="AU142" s="2">
        <v>64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420</v>
      </c>
      <c r="BE142" s="2" t="s">
        <v>420</v>
      </c>
      <c r="BF142" s="2" t="s">
        <v>420</v>
      </c>
      <c r="BG142" s="2" t="s">
        <v>420</v>
      </c>
      <c r="BH142" s="2">
        <v>0</v>
      </c>
      <c r="BI142" s="2">
        <v>1</v>
      </c>
      <c r="BJ142" s="2" t="s">
        <v>603</v>
      </c>
      <c r="BK142" s="2"/>
      <c r="BL142" s="2"/>
      <c r="BM142" s="2">
        <v>45001</v>
      </c>
      <c r="BN142" s="2">
        <v>0</v>
      </c>
      <c r="BO142" s="2" t="s">
        <v>420</v>
      </c>
      <c r="BP142" s="2">
        <v>0</v>
      </c>
      <c r="BQ142" s="2">
        <v>2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420</v>
      </c>
      <c r="BZ142" s="2">
        <v>105</v>
      </c>
      <c r="CA142" s="2">
        <v>75</v>
      </c>
      <c r="CB142" s="2"/>
      <c r="CC142" s="2"/>
      <c r="CD142" s="2"/>
      <c r="CE142" s="2">
        <v>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420</v>
      </c>
      <c r="CO142" s="2">
        <v>0</v>
      </c>
      <c r="CP142" s="2">
        <f t="shared" si="147"/>
        <v>1177.3800000000001</v>
      </c>
      <c r="CQ142" s="2">
        <f t="shared" si="148"/>
        <v>81.069999999999993</v>
      </c>
      <c r="CR142" s="2">
        <f t="shared" si="149"/>
        <v>430.37</v>
      </c>
      <c r="CS142" s="2">
        <f t="shared" si="150"/>
        <v>56.02</v>
      </c>
      <c r="CT142" s="2">
        <f t="shared" si="151"/>
        <v>394.24</v>
      </c>
      <c r="CU142" s="2">
        <f t="shared" si="152"/>
        <v>0</v>
      </c>
      <c r="CV142" s="2">
        <f t="shared" si="153"/>
        <v>39.15</v>
      </c>
      <c r="CW142" s="2">
        <f t="shared" si="154"/>
        <v>0</v>
      </c>
      <c r="CX142" s="2">
        <f t="shared" si="155"/>
        <v>0</v>
      </c>
      <c r="CY142" s="2">
        <f t="shared" si="156"/>
        <v>556.07299999999998</v>
      </c>
      <c r="CZ142" s="2">
        <f t="shared" si="157"/>
        <v>374.61760000000004</v>
      </c>
      <c r="DA142" s="2"/>
      <c r="DB142" s="2"/>
      <c r="DC142" s="2" t="s">
        <v>420</v>
      </c>
      <c r="DD142" s="2" t="s">
        <v>420</v>
      </c>
      <c r="DE142" s="2" t="s">
        <v>420</v>
      </c>
      <c r="DF142" s="2" t="s">
        <v>420</v>
      </c>
      <c r="DG142" s="2" t="s">
        <v>420</v>
      </c>
      <c r="DH142" s="2" t="s">
        <v>420</v>
      </c>
      <c r="DI142" s="2" t="s">
        <v>420</v>
      </c>
      <c r="DJ142" s="2" t="s">
        <v>420</v>
      </c>
      <c r="DK142" s="2" t="s">
        <v>420</v>
      </c>
      <c r="DL142" s="2" t="s">
        <v>420</v>
      </c>
      <c r="DM142" s="2" t="s">
        <v>420</v>
      </c>
      <c r="DN142" s="2">
        <v>0</v>
      </c>
      <c r="DO142" s="2">
        <v>0</v>
      </c>
      <c r="DP142" s="2">
        <v>1</v>
      </c>
      <c r="DQ142" s="2">
        <v>1</v>
      </c>
      <c r="DR142" s="2"/>
      <c r="DS142" s="2"/>
      <c r="DT142" s="2"/>
      <c r="DU142" s="2">
        <v>1007</v>
      </c>
      <c r="DV142" s="2" t="s">
        <v>444</v>
      </c>
      <c r="DW142" s="2" t="s">
        <v>444</v>
      </c>
      <c r="DX142" s="2">
        <v>1</v>
      </c>
      <c r="DY142" s="2"/>
      <c r="DZ142" s="2"/>
      <c r="EA142" s="2"/>
      <c r="EB142" s="2"/>
      <c r="EC142" s="2"/>
      <c r="ED142" s="2"/>
      <c r="EE142" s="2">
        <v>28159428</v>
      </c>
      <c r="EF142" s="2">
        <v>2</v>
      </c>
      <c r="EG142" s="2" t="s">
        <v>446</v>
      </c>
      <c r="EH142" s="2">
        <v>0</v>
      </c>
      <c r="EI142" s="2" t="s">
        <v>420</v>
      </c>
      <c r="EJ142" s="2">
        <v>1</v>
      </c>
      <c r="EK142" s="2">
        <v>45001</v>
      </c>
      <c r="EL142" s="2" t="s">
        <v>447</v>
      </c>
      <c r="EM142" s="2" t="s">
        <v>448</v>
      </c>
      <c r="EN142" s="2"/>
      <c r="EO142" s="2" t="s">
        <v>420</v>
      </c>
      <c r="EP142" s="2"/>
      <c r="EQ142" s="2">
        <v>256</v>
      </c>
      <c r="ER142" s="2">
        <v>905.68</v>
      </c>
      <c r="ES142" s="2">
        <v>81.069999999999993</v>
      </c>
      <c r="ET142" s="2">
        <v>430.37</v>
      </c>
      <c r="EU142" s="2">
        <v>56.02</v>
      </c>
      <c r="EV142" s="2">
        <v>394.24</v>
      </c>
      <c r="EW142" s="2">
        <v>39.15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58"/>
        <v>0</v>
      </c>
      <c r="FS142" s="2">
        <v>0</v>
      </c>
      <c r="FT142" s="2" t="s">
        <v>449</v>
      </c>
      <c r="FU142" s="2" t="s">
        <v>450</v>
      </c>
      <c r="FV142" s="2"/>
      <c r="FW142" s="2"/>
      <c r="FX142" s="2">
        <v>94.5</v>
      </c>
      <c r="FY142" s="2">
        <v>63.75</v>
      </c>
      <c r="FZ142" s="2"/>
      <c r="GA142" s="2" t="s">
        <v>420</v>
      </c>
      <c r="GB142" s="2"/>
      <c r="GC142" s="2"/>
      <c r="GD142" s="2">
        <v>1</v>
      </c>
      <c r="GE142" s="2"/>
      <c r="GF142" s="2">
        <v>1754365880</v>
      </c>
      <c r="GG142" s="2">
        <v>2</v>
      </c>
      <c r="GH142" s="2">
        <v>1</v>
      </c>
      <c r="GI142" s="2">
        <v>-2</v>
      </c>
      <c r="GJ142" s="2">
        <v>0</v>
      </c>
      <c r="GK142" s="2">
        <v>0</v>
      </c>
      <c r="GL142" s="2">
        <f t="shared" si="159"/>
        <v>0</v>
      </c>
      <c r="GM142" s="2">
        <f t="shared" si="160"/>
        <v>2108.0700000000002</v>
      </c>
      <c r="GN142" s="2">
        <f t="shared" si="161"/>
        <v>2108.0700000000002</v>
      </c>
      <c r="GO142" s="2">
        <f t="shared" si="162"/>
        <v>0</v>
      </c>
      <c r="GP142" s="2">
        <f t="shared" si="163"/>
        <v>0</v>
      </c>
      <c r="GQ142" s="2"/>
      <c r="GR142" s="2">
        <v>0</v>
      </c>
      <c r="GS142" s="2">
        <v>3</v>
      </c>
      <c r="GT142" s="2">
        <v>0</v>
      </c>
      <c r="GU142" s="2" t="s">
        <v>420</v>
      </c>
      <c r="GV142" s="2">
        <f t="shared" si="164"/>
        <v>0</v>
      </c>
      <c r="GW142" s="2">
        <v>1</v>
      </c>
      <c r="GX142" s="2">
        <f t="shared" si="165"/>
        <v>0</v>
      </c>
      <c r="GY142" s="2"/>
      <c r="GZ142" s="2"/>
      <c r="HA142" s="2">
        <v>0</v>
      </c>
      <c r="HB142" s="2">
        <v>0</v>
      </c>
      <c r="HC142" s="2">
        <f t="shared" si="166"/>
        <v>0</v>
      </c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ROW(SmtRes!A480)</f>
        <v>480</v>
      </c>
      <c r="D143">
        <f>ROW(EtalonRes!A498)</f>
        <v>498</v>
      </c>
      <c r="E143" t="s">
        <v>600</v>
      </c>
      <c r="F143" t="s">
        <v>601</v>
      </c>
      <c r="G143" t="s">
        <v>602</v>
      </c>
      <c r="H143" t="s">
        <v>444</v>
      </c>
      <c r="I143">
        <v>1.3</v>
      </c>
      <c r="J143">
        <v>0</v>
      </c>
      <c r="O143">
        <f t="shared" si="127"/>
        <v>8324.1</v>
      </c>
      <c r="P143">
        <f t="shared" si="128"/>
        <v>745.11</v>
      </c>
      <c r="Q143">
        <f t="shared" si="129"/>
        <v>3955.53</v>
      </c>
      <c r="R143">
        <f t="shared" si="130"/>
        <v>514.88</v>
      </c>
      <c r="S143">
        <f t="shared" si="131"/>
        <v>3623.46</v>
      </c>
      <c r="T143">
        <f t="shared" si="132"/>
        <v>0</v>
      </c>
      <c r="U143">
        <f t="shared" si="133"/>
        <v>50.895000000000003</v>
      </c>
      <c r="V143">
        <f t="shared" si="134"/>
        <v>0</v>
      </c>
      <c r="W143">
        <f t="shared" si="135"/>
        <v>0</v>
      </c>
      <c r="X143">
        <f t="shared" si="136"/>
        <v>3931.42</v>
      </c>
      <c r="Y143">
        <f t="shared" si="137"/>
        <v>2648.54</v>
      </c>
      <c r="AA143">
        <v>28185841</v>
      </c>
      <c r="AB143">
        <f t="shared" si="138"/>
        <v>905.68</v>
      </c>
      <c r="AC143">
        <f t="shared" si="139"/>
        <v>81.069999999999993</v>
      </c>
      <c r="AD143">
        <f t="shared" si="140"/>
        <v>430.37</v>
      </c>
      <c r="AE143">
        <f t="shared" si="141"/>
        <v>56.02</v>
      </c>
      <c r="AF143">
        <f t="shared" si="142"/>
        <v>394.24</v>
      </c>
      <c r="AG143">
        <f t="shared" si="143"/>
        <v>0</v>
      </c>
      <c r="AH143">
        <f t="shared" si="144"/>
        <v>39.15</v>
      </c>
      <c r="AI143">
        <f t="shared" si="145"/>
        <v>0</v>
      </c>
      <c r="AJ143">
        <f t="shared" si="146"/>
        <v>0</v>
      </c>
      <c r="AK143">
        <v>905.68</v>
      </c>
      <c r="AL143">
        <v>81.069999999999993</v>
      </c>
      <c r="AM143">
        <v>430.37</v>
      </c>
      <c r="AN143">
        <v>56.02</v>
      </c>
      <c r="AO143">
        <v>394.24</v>
      </c>
      <c r="AP143">
        <v>0</v>
      </c>
      <c r="AQ143">
        <v>39.15</v>
      </c>
      <c r="AR143">
        <v>0</v>
      </c>
      <c r="AS143">
        <v>0</v>
      </c>
      <c r="AT143">
        <v>95</v>
      </c>
      <c r="AU143">
        <v>64</v>
      </c>
      <c r="AV143">
        <v>1</v>
      </c>
      <c r="AW143">
        <v>1</v>
      </c>
      <c r="AZ143">
        <v>7.07</v>
      </c>
      <c r="BA143">
        <v>7.07</v>
      </c>
      <c r="BB143">
        <v>7.07</v>
      </c>
      <c r="BC143">
        <v>7.07</v>
      </c>
      <c r="BD143" t="s">
        <v>420</v>
      </c>
      <c r="BE143" t="s">
        <v>420</v>
      </c>
      <c r="BF143" t="s">
        <v>420</v>
      </c>
      <c r="BG143" t="s">
        <v>420</v>
      </c>
      <c r="BH143">
        <v>0</v>
      </c>
      <c r="BI143">
        <v>1</v>
      </c>
      <c r="BJ143" t="s">
        <v>603</v>
      </c>
      <c r="BM143">
        <v>45001</v>
      </c>
      <c r="BN143">
        <v>0</v>
      </c>
      <c r="BO143" t="s">
        <v>451</v>
      </c>
      <c r="BP143">
        <v>1</v>
      </c>
      <c r="BQ143">
        <v>2</v>
      </c>
      <c r="BR143">
        <v>0</v>
      </c>
      <c r="BS143">
        <v>7.07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420</v>
      </c>
      <c r="BZ143">
        <v>105</v>
      </c>
      <c r="CA143">
        <v>75</v>
      </c>
      <c r="CE143">
        <v>0</v>
      </c>
      <c r="CF143">
        <v>0</v>
      </c>
      <c r="CG143">
        <v>0</v>
      </c>
      <c r="CM143">
        <v>0</v>
      </c>
      <c r="CN143" t="s">
        <v>420</v>
      </c>
      <c r="CO143">
        <v>0</v>
      </c>
      <c r="CP143">
        <f t="shared" si="147"/>
        <v>8324.1</v>
      </c>
      <c r="CQ143">
        <f t="shared" si="148"/>
        <v>573.16489999999999</v>
      </c>
      <c r="CR143">
        <f t="shared" si="149"/>
        <v>3042.7159000000001</v>
      </c>
      <c r="CS143">
        <f t="shared" si="150"/>
        <v>396.06140000000005</v>
      </c>
      <c r="CT143">
        <f t="shared" si="151"/>
        <v>2787.2768000000001</v>
      </c>
      <c r="CU143">
        <f t="shared" si="152"/>
        <v>0</v>
      </c>
      <c r="CV143">
        <f t="shared" si="153"/>
        <v>39.15</v>
      </c>
      <c r="CW143">
        <f t="shared" si="154"/>
        <v>0</v>
      </c>
      <c r="CX143">
        <f t="shared" si="155"/>
        <v>0</v>
      </c>
      <c r="CY143">
        <f t="shared" si="156"/>
        <v>3931.4229999999998</v>
      </c>
      <c r="CZ143">
        <f t="shared" si="157"/>
        <v>2648.5376000000001</v>
      </c>
      <c r="DC143" t="s">
        <v>420</v>
      </c>
      <c r="DD143" t="s">
        <v>420</v>
      </c>
      <c r="DE143" t="s">
        <v>420</v>
      </c>
      <c r="DF143" t="s">
        <v>420</v>
      </c>
      <c r="DG143" t="s">
        <v>420</v>
      </c>
      <c r="DH143" t="s">
        <v>420</v>
      </c>
      <c r="DI143" t="s">
        <v>420</v>
      </c>
      <c r="DJ143" t="s">
        <v>420</v>
      </c>
      <c r="DK143" t="s">
        <v>420</v>
      </c>
      <c r="DL143" t="s">
        <v>420</v>
      </c>
      <c r="DM143" t="s">
        <v>420</v>
      </c>
      <c r="DN143">
        <v>0</v>
      </c>
      <c r="DO143">
        <v>0</v>
      </c>
      <c r="DP143">
        <v>1</v>
      </c>
      <c r="DQ143">
        <v>1</v>
      </c>
      <c r="DU143">
        <v>1007</v>
      </c>
      <c r="DV143" t="s">
        <v>444</v>
      </c>
      <c r="DW143" t="s">
        <v>444</v>
      </c>
      <c r="DX143">
        <v>1</v>
      </c>
      <c r="EE143">
        <v>28159428</v>
      </c>
      <c r="EF143">
        <v>2</v>
      </c>
      <c r="EG143" t="s">
        <v>446</v>
      </c>
      <c r="EH143">
        <v>0</v>
      </c>
      <c r="EI143" t="s">
        <v>420</v>
      </c>
      <c r="EJ143">
        <v>1</v>
      </c>
      <c r="EK143">
        <v>45001</v>
      </c>
      <c r="EL143" t="s">
        <v>447</v>
      </c>
      <c r="EM143" t="s">
        <v>448</v>
      </c>
      <c r="EO143" t="s">
        <v>420</v>
      </c>
      <c r="EQ143">
        <v>256</v>
      </c>
      <c r="ER143">
        <v>905.68</v>
      </c>
      <c r="ES143">
        <v>81.069999999999993</v>
      </c>
      <c r="ET143">
        <v>430.37</v>
      </c>
      <c r="EU143">
        <v>56.02</v>
      </c>
      <c r="EV143">
        <v>394.24</v>
      </c>
      <c r="EW143">
        <v>39.15</v>
      </c>
      <c r="EX143">
        <v>0</v>
      </c>
      <c r="EY143">
        <v>0</v>
      </c>
      <c r="FQ143">
        <v>0</v>
      </c>
      <c r="FR143">
        <f t="shared" si="158"/>
        <v>0</v>
      </c>
      <c r="FS143">
        <v>0</v>
      </c>
      <c r="FT143" t="s">
        <v>449</v>
      </c>
      <c r="FU143" t="s">
        <v>450</v>
      </c>
      <c r="FX143">
        <v>94.5</v>
      </c>
      <c r="FY143">
        <v>63.75</v>
      </c>
      <c r="GA143" t="s">
        <v>420</v>
      </c>
      <c r="GD143">
        <v>1</v>
      </c>
      <c r="GF143">
        <v>1754365880</v>
      </c>
      <c r="GG143">
        <v>1</v>
      </c>
      <c r="GH143">
        <v>1</v>
      </c>
      <c r="GI143">
        <v>4</v>
      </c>
      <c r="GJ143">
        <v>0</v>
      </c>
      <c r="GK143">
        <v>0</v>
      </c>
      <c r="GL143">
        <f t="shared" si="159"/>
        <v>0</v>
      </c>
      <c r="GM143">
        <f t="shared" si="160"/>
        <v>14904.06</v>
      </c>
      <c r="GN143">
        <f t="shared" si="161"/>
        <v>14904.06</v>
      </c>
      <c r="GO143">
        <f t="shared" si="162"/>
        <v>0</v>
      </c>
      <c r="GP143">
        <f t="shared" si="163"/>
        <v>0</v>
      </c>
      <c r="GR143">
        <v>0</v>
      </c>
      <c r="GS143">
        <v>3</v>
      </c>
      <c r="GT143">
        <v>0</v>
      </c>
      <c r="GU143" t="s">
        <v>420</v>
      </c>
      <c r="GV143">
        <f t="shared" si="164"/>
        <v>0</v>
      </c>
      <c r="GW143">
        <v>1</v>
      </c>
      <c r="GX143">
        <f t="shared" si="165"/>
        <v>0</v>
      </c>
      <c r="HA143">
        <v>0</v>
      </c>
      <c r="HB143">
        <v>0</v>
      </c>
      <c r="HC143">
        <f t="shared" si="166"/>
        <v>0</v>
      </c>
      <c r="IK143">
        <v>0</v>
      </c>
    </row>
    <row r="144" spans="1:255" x14ac:dyDescent="0.2">
      <c r="A144" s="2">
        <v>17</v>
      </c>
      <c r="B144" s="2">
        <v>1</v>
      </c>
      <c r="C144" s="2"/>
      <c r="D144" s="2"/>
      <c r="E144" s="2" t="s">
        <v>604</v>
      </c>
      <c r="F144" s="2" t="s">
        <v>605</v>
      </c>
      <c r="G144" s="2" t="s">
        <v>606</v>
      </c>
      <c r="H144" s="2" t="s">
        <v>476</v>
      </c>
      <c r="I144" s="2">
        <v>2.5350000000000001</v>
      </c>
      <c r="J144" s="2">
        <v>0</v>
      </c>
      <c r="K144" s="2"/>
      <c r="L144" s="2"/>
      <c r="M144" s="2"/>
      <c r="N144" s="2"/>
      <c r="O144" s="2">
        <f t="shared" si="127"/>
        <v>3060.15</v>
      </c>
      <c r="P144" s="2">
        <f t="shared" si="128"/>
        <v>3060.15</v>
      </c>
      <c r="Q144" s="2">
        <f t="shared" si="129"/>
        <v>0</v>
      </c>
      <c r="R144" s="2">
        <f t="shared" si="130"/>
        <v>0</v>
      </c>
      <c r="S144" s="2">
        <f t="shared" si="131"/>
        <v>0</v>
      </c>
      <c r="T144" s="2">
        <f t="shared" si="132"/>
        <v>0</v>
      </c>
      <c r="U144" s="2">
        <f t="shared" si="133"/>
        <v>0</v>
      </c>
      <c r="V144" s="2">
        <f t="shared" si="134"/>
        <v>0</v>
      </c>
      <c r="W144" s="2">
        <f t="shared" si="135"/>
        <v>0</v>
      </c>
      <c r="X144" s="2">
        <f t="shared" si="136"/>
        <v>0</v>
      </c>
      <c r="Y144" s="2">
        <f t="shared" si="137"/>
        <v>0</v>
      </c>
      <c r="Z144" s="2"/>
      <c r="AA144" s="2">
        <v>28185840</v>
      </c>
      <c r="AB144" s="2">
        <f t="shared" si="138"/>
        <v>1207.1600000000001</v>
      </c>
      <c r="AC144" s="2">
        <f t="shared" si="139"/>
        <v>1207.1600000000001</v>
      </c>
      <c r="AD144" s="2">
        <f t="shared" si="140"/>
        <v>0</v>
      </c>
      <c r="AE144" s="2">
        <f t="shared" si="141"/>
        <v>0</v>
      </c>
      <c r="AF144" s="2">
        <f t="shared" si="142"/>
        <v>0</v>
      </c>
      <c r="AG144" s="2">
        <f t="shared" si="143"/>
        <v>0</v>
      </c>
      <c r="AH144" s="2">
        <f t="shared" si="144"/>
        <v>0</v>
      </c>
      <c r="AI144" s="2">
        <f t="shared" si="145"/>
        <v>0</v>
      </c>
      <c r="AJ144" s="2">
        <f t="shared" si="146"/>
        <v>0</v>
      </c>
      <c r="AK144" s="2">
        <v>1207.1600000000001</v>
      </c>
      <c r="AL144" s="2">
        <v>1207.1600000000001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420</v>
      </c>
      <c r="BE144" s="2" t="s">
        <v>420</v>
      </c>
      <c r="BF144" s="2" t="s">
        <v>420</v>
      </c>
      <c r="BG144" s="2" t="s">
        <v>420</v>
      </c>
      <c r="BH144" s="2">
        <v>3</v>
      </c>
      <c r="BI144" s="2">
        <v>1</v>
      </c>
      <c r="BJ144" s="2" t="s">
        <v>607</v>
      </c>
      <c r="BK144" s="2"/>
      <c r="BL144" s="2"/>
      <c r="BM144" s="2">
        <v>500001</v>
      </c>
      <c r="BN144" s="2">
        <v>0</v>
      </c>
      <c r="BO144" s="2" t="s">
        <v>420</v>
      </c>
      <c r="BP144" s="2">
        <v>0</v>
      </c>
      <c r="BQ144" s="2">
        <v>8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420</v>
      </c>
      <c r="BZ144" s="2">
        <v>0</v>
      </c>
      <c r="CA144" s="2">
        <v>0</v>
      </c>
      <c r="CB144" s="2"/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420</v>
      </c>
      <c r="CO144" s="2">
        <v>0</v>
      </c>
      <c r="CP144" s="2">
        <f t="shared" si="147"/>
        <v>3060.15</v>
      </c>
      <c r="CQ144" s="2">
        <f t="shared" si="148"/>
        <v>1207.1600000000001</v>
      </c>
      <c r="CR144" s="2">
        <f t="shared" si="149"/>
        <v>0</v>
      </c>
      <c r="CS144" s="2">
        <f t="shared" si="150"/>
        <v>0</v>
      </c>
      <c r="CT144" s="2">
        <f t="shared" si="151"/>
        <v>0</v>
      </c>
      <c r="CU144" s="2">
        <f t="shared" si="152"/>
        <v>0</v>
      </c>
      <c r="CV144" s="2">
        <f t="shared" si="153"/>
        <v>0</v>
      </c>
      <c r="CW144" s="2">
        <f t="shared" si="154"/>
        <v>0</v>
      </c>
      <c r="CX144" s="2">
        <f t="shared" si="155"/>
        <v>0</v>
      </c>
      <c r="CY144" s="2">
        <f t="shared" si="156"/>
        <v>0</v>
      </c>
      <c r="CZ144" s="2">
        <f t="shared" si="157"/>
        <v>0</v>
      </c>
      <c r="DA144" s="2"/>
      <c r="DB144" s="2"/>
      <c r="DC144" s="2" t="s">
        <v>420</v>
      </c>
      <c r="DD144" s="2" t="s">
        <v>420</v>
      </c>
      <c r="DE144" s="2" t="s">
        <v>420</v>
      </c>
      <c r="DF144" s="2" t="s">
        <v>420</v>
      </c>
      <c r="DG144" s="2" t="s">
        <v>420</v>
      </c>
      <c r="DH144" s="2" t="s">
        <v>420</v>
      </c>
      <c r="DI144" s="2" t="s">
        <v>420</v>
      </c>
      <c r="DJ144" s="2" t="s">
        <v>420</v>
      </c>
      <c r="DK144" s="2" t="s">
        <v>420</v>
      </c>
      <c r="DL144" s="2" t="s">
        <v>420</v>
      </c>
      <c r="DM144" s="2" t="s">
        <v>420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1009</v>
      </c>
      <c r="DV144" s="2" t="s">
        <v>476</v>
      </c>
      <c r="DW144" s="2" t="s">
        <v>476</v>
      </c>
      <c r="DX144" s="2">
        <v>1000</v>
      </c>
      <c r="DY144" s="2"/>
      <c r="DZ144" s="2"/>
      <c r="EA144" s="2"/>
      <c r="EB144" s="2"/>
      <c r="EC144" s="2"/>
      <c r="ED144" s="2"/>
      <c r="EE144" s="2">
        <v>28159294</v>
      </c>
      <c r="EF144" s="2">
        <v>8</v>
      </c>
      <c r="EG144" s="2" t="s">
        <v>574</v>
      </c>
      <c r="EH144" s="2">
        <v>0</v>
      </c>
      <c r="EI144" s="2" t="s">
        <v>420</v>
      </c>
      <c r="EJ144" s="2">
        <v>1</v>
      </c>
      <c r="EK144" s="2">
        <v>500001</v>
      </c>
      <c r="EL144" s="2" t="s">
        <v>575</v>
      </c>
      <c r="EM144" s="2" t="s">
        <v>576</v>
      </c>
      <c r="EN144" s="2"/>
      <c r="EO144" s="2" t="s">
        <v>420</v>
      </c>
      <c r="EP144" s="2"/>
      <c r="EQ144" s="2">
        <v>0</v>
      </c>
      <c r="ER144" s="2">
        <v>1207.1600000000001</v>
      </c>
      <c r="ES144" s="2">
        <v>1207.1600000000001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58"/>
        <v>0</v>
      </c>
      <c r="FS144" s="2">
        <v>0</v>
      </c>
      <c r="FT144" s="2"/>
      <c r="FU144" s="2"/>
      <c r="FV144" s="2"/>
      <c r="FW144" s="2"/>
      <c r="FX144" s="2">
        <v>0</v>
      </c>
      <c r="FY144" s="2">
        <v>0</v>
      </c>
      <c r="FZ144" s="2"/>
      <c r="GA144" s="2" t="s">
        <v>420</v>
      </c>
      <c r="GB144" s="2"/>
      <c r="GC144" s="2"/>
      <c r="GD144" s="2">
        <v>1</v>
      </c>
      <c r="GE144" s="2"/>
      <c r="GF144" s="2">
        <v>-52538529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 t="shared" si="159"/>
        <v>0</v>
      </c>
      <c r="GM144" s="2">
        <f t="shared" si="160"/>
        <v>3060.15</v>
      </c>
      <c r="GN144" s="2">
        <f t="shared" si="161"/>
        <v>3060.15</v>
      </c>
      <c r="GO144" s="2">
        <f t="shared" si="162"/>
        <v>0</v>
      </c>
      <c r="GP144" s="2">
        <f t="shared" si="163"/>
        <v>0</v>
      </c>
      <c r="GQ144" s="2"/>
      <c r="GR144" s="2">
        <v>0</v>
      </c>
      <c r="GS144" s="2">
        <v>3</v>
      </c>
      <c r="GT144" s="2">
        <v>0</v>
      </c>
      <c r="GU144" s="2" t="s">
        <v>420</v>
      </c>
      <c r="GV144" s="2">
        <f t="shared" si="164"/>
        <v>0</v>
      </c>
      <c r="GW144" s="2">
        <v>1</v>
      </c>
      <c r="GX144" s="2">
        <f t="shared" si="165"/>
        <v>0</v>
      </c>
      <c r="GY144" s="2"/>
      <c r="GZ144" s="2"/>
      <c r="HA144" s="2">
        <v>0</v>
      </c>
      <c r="HB144" s="2">
        <v>0</v>
      </c>
      <c r="HC144" s="2">
        <f t="shared" si="166"/>
        <v>0</v>
      </c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17</v>
      </c>
      <c r="B145">
        <v>1</v>
      </c>
      <c r="E145" t="s">
        <v>604</v>
      </c>
      <c r="F145" t="s">
        <v>605</v>
      </c>
      <c r="G145" t="s">
        <v>606</v>
      </c>
      <c r="H145" t="s">
        <v>476</v>
      </c>
      <c r="I145">
        <v>2.5350000000000001</v>
      </c>
      <c r="J145">
        <v>0</v>
      </c>
      <c r="O145">
        <f t="shared" si="127"/>
        <v>21635.26</v>
      </c>
      <c r="P145">
        <f t="shared" si="128"/>
        <v>21635.26</v>
      </c>
      <c r="Q145">
        <f t="shared" si="129"/>
        <v>0</v>
      </c>
      <c r="R145">
        <f t="shared" si="130"/>
        <v>0</v>
      </c>
      <c r="S145">
        <f t="shared" si="131"/>
        <v>0</v>
      </c>
      <c r="T145">
        <f t="shared" si="132"/>
        <v>0</v>
      </c>
      <c r="U145">
        <f t="shared" si="133"/>
        <v>0</v>
      </c>
      <c r="V145">
        <f t="shared" si="134"/>
        <v>0</v>
      </c>
      <c r="W145">
        <f t="shared" si="135"/>
        <v>0</v>
      </c>
      <c r="X145">
        <f t="shared" si="136"/>
        <v>0</v>
      </c>
      <c r="Y145">
        <f t="shared" si="137"/>
        <v>0</v>
      </c>
      <c r="AA145">
        <v>28185841</v>
      </c>
      <c r="AB145">
        <f t="shared" si="138"/>
        <v>1207.1600000000001</v>
      </c>
      <c r="AC145">
        <f t="shared" si="139"/>
        <v>1207.1600000000001</v>
      </c>
      <c r="AD145">
        <f t="shared" si="140"/>
        <v>0</v>
      </c>
      <c r="AE145">
        <f t="shared" si="141"/>
        <v>0</v>
      </c>
      <c r="AF145">
        <f t="shared" si="142"/>
        <v>0</v>
      </c>
      <c r="AG145">
        <f t="shared" si="143"/>
        <v>0</v>
      </c>
      <c r="AH145">
        <f t="shared" si="144"/>
        <v>0</v>
      </c>
      <c r="AI145">
        <f t="shared" si="145"/>
        <v>0</v>
      </c>
      <c r="AJ145">
        <f t="shared" si="146"/>
        <v>0</v>
      </c>
      <c r="AK145">
        <v>1207.1600000000001</v>
      </c>
      <c r="AL145">
        <v>1207.1600000000001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7.07</v>
      </c>
      <c r="BA145">
        <v>1</v>
      </c>
      <c r="BB145">
        <v>1</v>
      </c>
      <c r="BC145">
        <v>7.07</v>
      </c>
      <c r="BD145" t="s">
        <v>420</v>
      </c>
      <c r="BE145" t="s">
        <v>420</v>
      </c>
      <c r="BF145" t="s">
        <v>420</v>
      </c>
      <c r="BG145" t="s">
        <v>420</v>
      </c>
      <c r="BH145">
        <v>3</v>
      </c>
      <c r="BI145">
        <v>1</v>
      </c>
      <c r="BJ145" t="s">
        <v>607</v>
      </c>
      <c r="BM145">
        <v>500001</v>
      </c>
      <c r="BN145">
        <v>0</v>
      </c>
      <c r="BO145" t="s">
        <v>451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420</v>
      </c>
      <c r="BZ145">
        <v>0</v>
      </c>
      <c r="CA145">
        <v>0</v>
      </c>
      <c r="CE145">
        <v>0</v>
      </c>
      <c r="CF145">
        <v>0</v>
      </c>
      <c r="CG145">
        <v>0</v>
      </c>
      <c r="CM145">
        <v>0</v>
      </c>
      <c r="CN145" t="s">
        <v>420</v>
      </c>
      <c r="CO145">
        <v>0</v>
      </c>
      <c r="CP145">
        <f t="shared" si="147"/>
        <v>21635.26</v>
      </c>
      <c r="CQ145">
        <f t="shared" si="148"/>
        <v>8534.6212000000014</v>
      </c>
      <c r="CR145">
        <f t="shared" si="149"/>
        <v>0</v>
      </c>
      <c r="CS145">
        <f t="shared" si="150"/>
        <v>0</v>
      </c>
      <c r="CT145">
        <f t="shared" si="151"/>
        <v>0</v>
      </c>
      <c r="CU145">
        <f t="shared" si="152"/>
        <v>0</v>
      </c>
      <c r="CV145">
        <f t="shared" si="153"/>
        <v>0</v>
      </c>
      <c r="CW145">
        <f t="shared" si="154"/>
        <v>0</v>
      </c>
      <c r="CX145">
        <f t="shared" si="155"/>
        <v>0</v>
      </c>
      <c r="CY145">
        <f t="shared" si="156"/>
        <v>0</v>
      </c>
      <c r="CZ145">
        <f t="shared" si="157"/>
        <v>0</v>
      </c>
      <c r="DC145" t="s">
        <v>420</v>
      </c>
      <c r="DD145" t="s">
        <v>420</v>
      </c>
      <c r="DE145" t="s">
        <v>420</v>
      </c>
      <c r="DF145" t="s">
        <v>420</v>
      </c>
      <c r="DG145" t="s">
        <v>420</v>
      </c>
      <c r="DH145" t="s">
        <v>420</v>
      </c>
      <c r="DI145" t="s">
        <v>420</v>
      </c>
      <c r="DJ145" t="s">
        <v>420</v>
      </c>
      <c r="DK145" t="s">
        <v>420</v>
      </c>
      <c r="DL145" t="s">
        <v>420</v>
      </c>
      <c r="DM145" t="s">
        <v>420</v>
      </c>
      <c r="DN145">
        <v>0</v>
      </c>
      <c r="DO145">
        <v>0</v>
      </c>
      <c r="DP145">
        <v>1</v>
      </c>
      <c r="DQ145">
        <v>1</v>
      </c>
      <c r="DU145">
        <v>1009</v>
      </c>
      <c r="DV145" t="s">
        <v>476</v>
      </c>
      <c r="DW145" t="s">
        <v>476</v>
      </c>
      <c r="DX145">
        <v>1000</v>
      </c>
      <c r="EE145">
        <v>28159294</v>
      </c>
      <c r="EF145">
        <v>8</v>
      </c>
      <c r="EG145" t="s">
        <v>574</v>
      </c>
      <c r="EH145">
        <v>0</v>
      </c>
      <c r="EI145" t="s">
        <v>420</v>
      </c>
      <c r="EJ145">
        <v>1</v>
      </c>
      <c r="EK145">
        <v>500001</v>
      </c>
      <c r="EL145" t="s">
        <v>575</v>
      </c>
      <c r="EM145" t="s">
        <v>576</v>
      </c>
      <c r="EO145" t="s">
        <v>420</v>
      </c>
      <c r="EQ145">
        <v>0</v>
      </c>
      <c r="ER145">
        <v>1207.1600000000001</v>
      </c>
      <c r="ES145">
        <v>1207.1600000000001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58"/>
        <v>0</v>
      </c>
      <c r="FS145">
        <v>0</v>
      </c>
      <c r="FX145">
        <v>0</v>
      </c>
      <c r="FY145">
        <v>0</v>
      </c>
      <c r="GA145" t="s">
        <v>420</v>
      </c>
      <c r="GD145">
        <v>1</v>
      </c>
      <c r="GF145">
        <v>-52538529</v>
      </c>
      <c r="GG145">
        <v>1</v>
      </c>
      <c r="GH145">
        <v>1</v>
      </c>
      <c r="GI145">
        <v>4</v>
      </c>
      <c r="GJ145">
        <v>0</v>
      </c>
      <c r="GK145">
        <v>0</v>
      </c>
      <c r="GL145">
        <f t="shared" si="159"/>
        <v>0</v>
      </c>
      <c r="GM145">
        <f t="shared" si="160"/>
        <v>21635.26</v>
      </c>
      <c r="GN145">
        <f t="shared" si="161"/>
        <v>21635.26</v>
      </c>
      <c r="GO145">
        <f t="shared" si="162"/>
        <v>0</v>
      </c>
      <c r="GP145">
        <f t="shared" si="163"/>
        <v>0</v>
      </c>
      <c r="GR145">
        <v>0</v>
      </c>
      <c r="GS145">
        <v>3</v>
      </c>
      <c r="GT145">
        <v>0</v>
      </c>
      <c r="GU145" t="s">
        <v>420</v>
      </c>
      <c r="GV145">
        <f t="shared" si="164"/>
        <v>0</v>
      </c>
      <c r="GW145">
        <v>1</v>
      </c>
      <c r="GX145">
        <f t="shared" si="165"/>
        <v>0</v>
      </c>
      <c r="HA145">
        <v>0</v>
      </c>
      <c r="HB145">
        <v>0</v>
      </c>
      <c r="HC145">
        <f t="shared" si="166"/>
        <v>0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ROW(SmtRes!A492)</f>
        <v>492</v>
      </c>
      <c r="D146" s="2">
        <f>ROW(EtalonRes!A511)</f>
        <v>511</v>
      </c>
      <c r="E146" s="2" t="s">
        <v>608</v>
      </c>
      <c r="F146" s="2" t="s">
        <v>609</v>
      </c>
      <c r="G146" s="2" t="s">
        <v>610</v>
      </c>
      <c r="H146" s="2" t="s">
        <v>444</v>
      </c>
      <c r="I146" s="2">
        <v>1.1000000000000001</v>
      </c>
      <c r="J146" s="2">
        <v>0</v>
      </c>
      <c r="K146" s="2"/>
      <c r="L146" s="2"/>
      <c r="M146" s="2"/>
      <c r="N146" s="2"/>
      <c r="O146" s="2">
        <f t="shared" si="127"/>
        <v>838.89</v>
      </c>
      <c r="P146" s="2">
        <f t="shared" si="128"/>
        <v>89.18</v>
      </c>
      <c r="Q146" s="2">
        <f t="shared" si="129"/>
        <v>475.78</v>
      </c>
      <c r="R146" s="2">
        <f t="shared" si="130"/>
        <v>60.71</v>
      </c>
      <c r="S146" s="2">
        <f t="shared" si="131"/>
        <v>273.93</v>
      </c>
      <c r="T146" s="2">
        <f t="shared" si="132"/>
        <v>0</v>
      </c>
      <c r="U146" s="2">
        <f t="shared" si="133"/>
        <v>25.553000000000001</v>
      </c>
      <c r="V146" s="2">
        <f t="shared" si="134"/>
        <v>0</v>
      </c>
      <c r="W146" s="2">
        <f t="shared" si="135"/>
        <v>0</v>
      </c>
      <c r="X146" s="2">
        <f t="shared" si="136"/>
        <v>317.91000000000003</v>
      </c>
      <c r="Y146" s="2">
        <f t="shared" si="137"/>
        <v>214.17</v>
      </c>
      <c r="Z146" s="2"/>
      <c r="AA146" s="2">
        <v>28185840</v>
      </c>
      <c r="AB146" s="2">
        <f t="shared" si="138"/>
        <v>762.63</v>
      </c>
      <c r="AC146" s="2">
        <f t="shared" si="139"/>
        <v>81.069999999999993</v>
      </c>
      <c r="AD146" s="2">
        <f t="shared" si="140"/>
        <v>432.53</v>
      </c>
      <c r="AE146" s="2">
        <f t="shared" si="141"/>
        <v>55.19</v>
      </c>
      <c r="AF146" s="2">
        <f t="shared" si="142"/>
        <v>249.03</v>
      </c>
      <c r="AG146" s="2">
        <f t="shared" si="143"/>
        <v>0</v>
      </c>
      <c r="AH146" s="2">
        <f t="shared" si="144"/>
        <v>23.23</v>
      </c>
      <c r="AI146" s="2">
        <f t="shared" si="145"/>
        <v>0</v>
      </c>
      <c r="AJ146" s="2">
        <f t="shared" si="146"/>
        <v>0</v>
      </c>
      <c r="AK146" s="2">
        <v>762.63</v>
      </c>
      <c r="AL146" s="2">
        <v>81.069999999999993</v>
      </c>
      <c r="AM146" s="2">
        <v>432.53</v>
      </c>
      <c r="AN146" s="2">
        <v>55.19</v>
      </c>
      <c r="AO146" s="2">
        <v>249.03</v>
      </c>
      <c r="AP146" s="2">
        <v>0</v>
      </c>
      <c r="AQ146" s="2">
        <v>23.23</v>
      </c>
      <c r="AR146" s="2">
        <v>0</v>
      </c>
      <c r="AS146" s="2">
        <v>0</v>
      </c>
      <c r="AT146" s="2">
        <v>95</v>
      </c>
      <c r="AU146" s="2">
        <v>64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420</v>
      </c>
      <c r="BE146" s="2" t="s">
        <v>420</v>
      </c>
      <c r="BF146" s="2" t="s">
        <v>420</v>
      </c>
      <c r="BG146" s="2" t="s">
        <v>420</v>
      </c>
      <c r="BH146" s="2">
        <v>0</v>
      </c>
      <c r="BI146" s="2">
        <v>1</v>
      </c>
      <c r="BJ146" s="2" t="s">
        <v>611</v>
      </c>
      <c r="BK146" s="2"/>
      <c r="BL146" s="2"/>
      <c r="BM146" s="2">
        <v>45001</v>
      </c>
      <c r="BN146" s="2">
        <v>0</v>
      </c>
      <c r="BO146" s="2" t="s">
        <v>420</v>
      </c>
      <c r="BP146" s="2">
        <v>0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420</v>
      </c>
      <c r="BZ146" s="2">
        <v>105</v>
      </c>
      <c r="CA146" s="2">
        <v>75</v>
      </c>
      <c r="CB146" s="2"/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420</v>
      </c>
      <c r="CO146" s="2">
        <v>0</v>
      </c>
      <c r="CP146" s="2">
        <f t="shared" si="147"/>
        <v>838.8900000000001</v>
      </c>
      <c r="CQ146" s="2">
        <f t="shared" si="148"/>
        <v>81.069999999999993</v>
      </c>
      <c r="CR146" s="2">
        <f t="shared" si="149"/>
        <v>432.53</v>
      </c>
      <c r="CS146" s="2">
        <f t="shared" si="150"/>
        <v>55.19</v>
      </c>
      <c r="CT146" s="2">
        <f t="shared" si="151"/>
        <v>249.03</v>
      </c>
      <c r="CU146" s="2">
        <f t="shared" si="152"/>
        <v>0</v>
      </c>
      <c r="CV146" s="2">
        <f t="shared" si="153"/>
        <v>23.23</v>
      </c>
      <c r="CW146" s="2">
        <f t="shared" si="154"/>
        <v>0</v>
      </c>
      <c r="CX146" s="2">
        <f t="shared" si="155"/>
        <v>0</v>
      </c>
      <c r="CY146" s="2">
        <f t="shared" si="156"/>
        <v>317.90800000000002</v>
      </c>
      <c r="CZ146" s="2">
        <f t="shared" si="157"/>
        <v>214.1696</v>
      </c>
      <c r="DA146" s="2"/>
      <c r="DB146" s="2"/>
      <c r="DC146" s="2" t="s">
        <v>420</v>
      </c>
      <c r="DD146" s="2" t="s">
        <v>420</v>
      </c>
      <c r="DE146" s="2" t="s">
        <v>420</v>
      </c>
      <c r="DF146" s="2" t="s">
        <v>420</v>
      </c>
      <c r="DG146" s="2" t="s">
        <v>420</v>
      </c>
      <c r="DH146" s="2" t="s">
        <v>420</v>
      </c>
      <c r="DI146" s="2" t="s">
        <v>420</v>
      </c>
      <c r="DJ146" s="2" t="s">
        <v>420</v>
      </c>
      <c r="DK146" s="2" t="s">
        <v>420</v>
      </c>
      <c r="DL146" s="2" t="s">
        <v>420</v>
      </c>
      <c r="DM146" s="2" t="s">
        <v>420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1007</v>
      </c>
      <c r="DV146" s="2" t="s">
        <v>444</v>
      </c>
      <c r="DW146" s="2" t="s">
        <v>444</v>
      </c>
      <c r="DX146" s="2">
        <v>1</v>
      </c>
      <c r="DY146" s="2"/>
      <c r="DZ146" s="2"/>
      <c r="EA146" s="2"/>
      <c r="EB146" s="2"/>
      <c r="EC146" s="2"/>
      <c r="ED146" s="2"/>
      <c r="EE146" s="2">
        <v>28159428</v>
      </c>
      <c r="EF146" s="2">
        <v>2</v>
      </c>
      <c r="EG146" s="2" t="s">
        <v>446</v>
      </c>
      <c r="EH146" s="2">
        <v>0</v>
      </c>
      <c r="EI146" s="2" t="s">
        <v>420</v>
      </c>
      <c r="EJ146" s="2">
        <v>1</v>
      </c>
      <c r="EK146" s="2">
        <v>45001</v>
      </c>
      <c r="EL146" s="2" t="s">
        <v>447</v>
      </c>
      <c r="EM146" s="2" t="s">
        <v>448</v>
      </c>
      <c r="EN146" s="2"/>
      <c r="EO146" s="2" t="s">
        <v>420</v>
      </c>
      <c r="EP146" s="2"/>
      <c r="EQ146" s="2">
        <v>256</v>
      </c>
      <c r="ER146" s="2">
        <v>762.63</v>
      </c>
      <c r="ES146" s="2">
        <v>81.069999999999993</v>
      </c>
      <c r="ET146" s="2">
        <v>432.53</v>
      </c>
      <c r="EU146" s="2">
        <v>55.19</v>
      </c>
      <c r="EV146" s="2">
        <v>249.03</v>
      </c>
      <c r="EW146" s="2">
        <v>23.23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58"/>
        <v>0</v>
      </c>
      <c r="FS146" s="2">
        <v>0</v>
      </c>
      <c r="FT146" s="2" t="s">
        <v>449</v>
      </c>
      <c r="FU146" s="2" t="s">
        <v>450</v>
      </c>
      <c r="FV146" s="2"/>
      <c r="FW146" s="2"/>
      <c r="FX146" s="2">
        <v>94.5</v>
      </c>
      <c r="FY146" s="2">
        <v>63.75</v>
      </c>
      <c r="FZ146" s="2"/>
      <c r="GA146" s="2" t="s">
        <v>420</v>
      </c>
      <c r="GB146" s="2"/>
      <c r="GC146" s="2"/>
      <c r="GD146" s="2">
        <v>1</v>
      </c>
      <c r="GE146" s="2"/>
      <c r="GF146" s="2">
        <v>1939871252</v>
      </c>
      <c r="GG146" s="2">
        <v>2</v>
      </c>
      <c r="GH146" s="2">
        <v>1</v>
      </c>
      <c r="GI146" s="2">
        <v>-2</v>
      </c>
      <c r="GJ146" s="2">
        <v>0</v>
      </c>
      <c r="GK146" s="2">
        <v>0</v>
      </c>
      <c r="GL146" s="2">
        <f t="shared" si="159"/>
        <v>0</v>
      </c>
      <c r="GM146" s="2">
        <f t="shared" si="160"/>
        <v>1370.97</v>
      </c>
      <c r="GN146" s="2">
        <f t="shared" si="161"/>
        <v>1370.97</v>
      </c>
      <c r="GO146" s="2">
        <f t="shared" si="162"/>
        <v>0</v>
      </c>
      <c r="GP146" s="2">
        <f t="shared" si="163"/>
        <v>0</v>
      </c>
      <c r="GQ146" s="2"/>
      <c r="GR146" s="2">
        <v>0</v>
      </c>
      <c r="GS146" s="2">
        <v>3</v>
      </c>
      <c r="GT146" s="2">
        <v>0</v>
      </c>
      <c r="GU146" s="2" t="s">
        <v>420</v>
      </c>
      <c r="GV146" s="2">
        <f t="shared" si="164"/>
        <v>0</v>
      </c>
      <c r="GW146" s="2">
        <v>1</v>
      </c>
      <c r="GX146" s="2">
        <f t="shared" si="165"/>
        <v>0</v>
      </c>
      <c r="GY146" s="2"/>
      <c r="GZ146" s="2"/>
      <c r="HA146" s="2">
        <v>0</v>
      </c>
      <c r="HB146" s="2">
        <v>0</v>
      </c>
      <c r="HC146" s="2">
        <f t="shared" si="166"/>
        <v>0</v>
      </c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ROW(SmtRes!A504)</f>
        <v>504</v>
      </c>
      <c r="D147">
        <f>ROW(EtalonRes!A524)</f>
        <v>524</v>
      </c>
      <c r="E147" t="s">
        <v>608</v>
      </c>
      <c r="F147" t="s">
        <v>609</v>
      </c>
      <c r="G147" t="s">
        <v>610</v>
      </c>
      <c r="H147" t="s">
        <v>444</v>
      </c>
      <c r="I147">
        <v>1.1000000000000001</v>
      </c>
      <c r="J147">
        <v>0</v>
      </c>
      <c r="O147">
        <f t="shared" si="127"/>
        <v>5930.98</v>
      </c>
      <c r="P147">
        <f t="shared" si="128"/>
        <v>630.48</v>
      </c>
      <c r="Q147">
        <f t="shared" si="129"/>
        <v>3363.79</v>
      </c>
      <c r="R147">
        <f t="shared" si="130"/>
        <v>429.21</v>
      </c>
      <c r="S147">
        <f t="shared" si="131"/>
        <v>1936.71</v>
      </c>
      <c r="T147">
        <f t="shared" si="132"/>
        <v>0</v>
      </c>
      <c r="U147">
        <f t="shared" si="133"/>
        <v>25.553000000000001</v>
      </c>
      <c r="V147">
        <f t="shared" si="134"/>
        <v>0</v>
      </c>
      <c r="W147">
        <f t="shared" si="135"/>
        <v>0</v>
      </c>
      <c r="X147">
        <f t="shared" si="136"/>
        <v>2247.62</v>
      </c>
      <c r="Y147">
        <f t="shared" si="137"/>
        <v>1514.19</v>
      </c>
      <c r="AA147">
        <v>28185841</v>
      </c>
      <c r="AB147">
        <f t="shared" si="138"/>
        <v>762.63</v>
      </c>
      <c r="AC147">
        <f t="shared" si="139"/>
        <v>81.069999999999993</v>
      </c>
      <c r="AD147">
        <f t="shared" si="140"/>
        <v>432.53</v>
      </c>
      <c r="AE147">
        <f t="shared" si="141"/>
        <v>55.19</v>
      </c>
      <c r="AF147">
        <f t="shared" si="142"/>
        <v>249.03</v>
      </c>
      <c r="AG147">
        <f t="shared" si="143"/>
        <v>0</v>
      </c>
      <c r="AH147">
        <f t="shared" si="144"/>
        <v>23.23</v>
      </c>
      <c r="AI147">
        <f t="shared" si="145"/>
        <v>0</v>
      </c>
      <c r="AJ147">
        <f t="shared" si="146"/>
        <v>0</v>
      </c>
      <c r="AK147">
        <v>762.63</v>
      </c>
      <c r="AL147">
        <v>81.069999999999993</v>
      </c>
      <c r="AM147">
        <v>432.53</v>
      </c>
      <c r="AN147">
        <v>55.19</v>
      </c>
      <c r="AO147">
        <v>249.03</v>
      </c>
      <c r="AP147">
        <v>0</v>
      </c>
      <c r="AQ147">
        <v>23.23</v>
      </c>
      <c r="AR147">
        <v>0</v>
      </c>
      <c r="AS147">
        <v>0</v>
      </c>
      <c r="AT147">
        <v>95</v>
      </c>
      <c r="AU147">
        <v>64</v>
      </c>
      <c r="AV147">
        <v>1</v>
      </c>
      <c r="AW147">
        <v>1</v>
      </c>
      <c r="AZ147">
        <v>7.07</v>
      </c>
      <c r="BA147">
        <v>7.07</v>
      </c>
      <c r="BB147">
        <v>7.07</v>
      </c>
      <c r="BC147">
        <v>7.07</v>
      </c>
      <c r="BD147" t="s">
        <v>420</v>
      </c>
      <c r="BE147" t="s">
        <v>420</v>
      </c>
      <c r="BF147" t="s">
        <v>420</v>
      </c>
      <c r="BG147" t="s">
        <v>420</v>
      </c>
      <c r="BH147">
        <v>0</v>
      </c>
      <c r="BI147">
        <v>1</v>
      </c>
      <c r="BJ147" t="s">
        <v>611</v>
      </c>
      <c r="BM147">
        <v>45001</v>
      </c>
      <c r="BN147">
        <v>0</v>
      </c>
      <c r="BO147" t="s">
        <v>451</v>
      </c>
      <c r="BP147">
        <v>1</v>
      </c>
      <c r="BQ147">
        <v>2</v>
      </c>
      <c r="BR147">
        <v>0</v>
      </c>
      <c r="BS147">
        <v>7.07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420</v>
      </c>
      <c r="BZ147">
        <v>105</v>
      </c>
      <c r="CA147">
        <v>75</v>
      </c>
      <c r="CE147">
        <v>0</v>
      </c>
      <c r="CF147">
        <v>0</v>
      </c>
      <c r="CG147">
        <v>0</v>
      </c>
      <c r="CM147">
        <v>0</v>
      </c>
      <c r="CN147" t="s">
        <v>420</v>
      </c>
      <c r="CO147">
        <v>0</v>
      </c>
      <c r="CP147">
        <f t="shared" si="147"/>
        <v>5930.98</v>
      </c>
      <c r="CQ147">
        <f t="shared" si="148"/>
        <v>573.16489999999999</v>
      </c>
      <c r="CR147">
        <f t="shared" si="149"/>
        <v>3057.9870999999998</v>
      </c>
      <c r="CS147">
        <f t="shared" si="150"/>
        <v>390.19330000000002</v>
      </c>
      <c r="CT147">
        <f t="shared" si="151"/>
        <v>1760.6421</v>
      </c>
      <c r="CU147">
        <f t="shared" si="152"/>
        <v>0</v>
      </c>
      <c r="CV147">
        <f t="shared" si="153"/>
        <v>23.23</v>
      </c>
      <c r="CW147">
        <f t="shared" si="154"/>
        <v>0</v>
      </c>
      <c r="CX147">
        <f t="shared" si="155"/>
        <v>0</v>
      </c>
      <c r="CY147">
        <f t="shared" si="156"/>
        <v>2247.6239999999998</v>
      </c>
      <c r="CZ147">
        <f t="shared" si="157"/>
        <v>1514.1888000000001</v>
      </c>
      <c r="DC147" t="s">
        <v>420</v>
      </c>
      <c r="DD147" t="s">
        <v>420</v>
      </c>
      <c r="DE147" t="s">
        <v>420</v>
      </c>
      <c r="DF147" t="s">
        <v>420</v>
      </c>
      <c r="DG147" t="s">
        <v>420</v>
      </c>
      <c r="DH147" t="s">
        <v>420</v>
      </c>
      <c r="DI147" t="s">
        <v>420</v>
      </c>
      <c r="DJ147" t="s">
        <v>420</v>
      </c>
      <c r="DK147" t="s">
        <v>420</v>
      </c>
      <c r="DL147" t="s">
        <v>420</v>
      </c>
      <c r="DM147" t="s">
        <v>420</v>
      </c>
      <c r="DN147">
        <v>0</v>
      </c>
      <c r="DO147">
        <v>0</v>
      </c>
      <c r="DP147">
        <v>1</v>
      </c>
      <c r="DQ147">
        <v>1</v>
      </c>
      <c r="DU147">
        <v>1007</v>
      </c>
      <c r="DV147" t="s">
        <v>444</v>
      </c>
      <c r="DW147" t="s">
        <v>444</v>
      </c>
      <c r="DX147">
        <v>1</v>
      </c>
      <c r="EE147">
        <v>28159428</v>
      </c>
      <c r="EF147">
        <v>2</v>
      </c>
      <c r="EG147" t="s">
        <v>446</v>
      </c>
      <c r="EH147">
        <v>0</v>
      </c>
      <c r="EI147" t="s">
        <v>420</v>
      </c>
      <c r="EJ147">
        <v>1</v>
      </c>
      <c r="EK147">
        <v>45001</v>
      </c>
      <c r="EL147" t="s">
        <v>447</v>
      </c>
      <c r="EM147" t="s">
        <v>448</v>
      </c>
      <c r="EO147" t="s">
        <v>420</v>
      </c>
      <c r="EQ147">
        <v>256</v>
      </c>
      <c r="ER147">
        <v>762.63</v>
      </c>
      <c r="ES147">
        <v>81.069999999999993</v>
      </c>
      <c r="ET147">
        <v>432.53</v>
      </c>
      <c r="EU147">
        <v>55.19</v>
      </c>
      <c r="EV147">
        <v>249.03</v>
      </c>
      <c r="EW147">
        <v>23.23</v>
      </c>
      <c r="EX147">
        <v>0</v>
      </c>
      <c r="EY147">
        <v>0</v>
      </c>
      <c r="FQ147">
        <v>0</v>
      </c>
      <c r="FR147">
        <f t="shared" si="158"/>
        <v>0</v>
      </c>
      <c r="FS147">
        <v>0</v>
      </c>
      <c r="FT147" t="s">
        <v>449</v>
      </c>
      <c r="FU147" t="s">
        <v>450</v>
      </c>
      <c r="FX147">
        <v>94.5</v>
      </c>
      <c r="FY147">
        <v>63.75</v>
      </c>
      <c r="GA147" t="s">
        <v>420</v>
      </c>
      <c r="GD147">
        <v>1</v>
      </c>
      <c r="GF147">
        <v>1939871252</v>
      </c>
      <c r="GG147">
        <v>1</v>
      </c>
      <c r="GH147">
        <v>1</v>
      </c>
      <c r="GI147">
        <v>4</v>
      </c>
      <c r="GJ147">
        <v>0</v>
      </c>
      <c r="GK147">
        <v>0</v>
      </c>
      <c r="GL147">
        <f t="shared" si="159"/>
        <v>0</v>
      </c>
      <c r="GM147">
        <f t="shared" si="160"/>
        <v>9692.7900000000009</v>
      </c>
      <c r="GN147">
        <f t="shared" si="161"/>
        <v>9692.7900000000009</v>
      </c>
      <c r="GO147">
        <f t="shared" si="162"/>
        <v>0</v>
      </c>
      <c r="GP147">
        <f t="shared" si="163"/>
        <v>0</v>
      </c>
      <c r="GR147">
        <v>0</v>
      </c>
      <c r="GS147">
        <v>3</v>
      </c>
      <c r="GT147">
        <v>0</v>
      </c>
      <c r="GU147" t="s">
        <v>420</v>
      </c>
      <c r="GV147">
        <f t="shared" si="164"/>
        <v>0</v>
      </c>
      <c r="GW147">
        <v>1</v>
      </c>
      <c r="GX147">
        <f t="shared" si="165"/>
        <v>0</v>
      </c>
      <c r="HA147">
        <v>0</v>
      </c>
      <c r="HB147">
        <v>0</v>
      </c>
      <c r="HC147">
        <f t="shared" si="166"/>
        <v>0</v>
      </c>
      <c r="IK147">
        <v>0</v>
      </c>
    </row>
    <row r="148" spans="1:255" x14ac:dyDescent="0.2">
      <c r="A148" s="2">
        <v>17</v>
      </c>
      <c r="B148" s="2">
        <v>1</v>
      </c>
      <c r="C148" s="2"/>
      <c r="D148" s="2"/>
      <c r="E148" s="2" t="s">
        <v>612</v>
      </c>
      <c r="F148" s="2" t="s">
        <v>613</v>
      </c>
      <c r="G148" s="2" t="s">
        <v>614</v>
      </c>
      <c r="H148" s="2" t="s">
        <v>476</v>
      </c>
      <c r="I148" s="2">
        <v>2.2549999999999999</v>
      </c>
      <c r="J148" s="2">
        <v>0</v>
      </c>
      <c r="K148" s="2"/>
      <c r="L148" s="2"/>
      <c r="M148" s="2"/>
      <c r="N148" s="2"/>
      <c r="O148" s="2">
        <f t="shared" si="127"/>
        <v>6103</v>
      </c>
      <c r="P148" s="2">
        <f t="shared" si="128"/>
        <v>6103</v>
      </c>
      <c r="Q148" s="2">
        <f t="shared" si="129"/>
        <v>0</v>
      </c>
      <c r="R148" s="2">
        <f t="shared" si="130"/>
        <v>0</v>
      </c>
      <c r="S148" s="2">
        <f t="shared" si="131"/>
        <v>0</v>
      </c>
      <c r="T148" s="2">
        <f t="shared" si="132"/>
        <v>0</v>
      </c>
      <c r="U148" s="2">
        <f t="shared" si="133"/>
        <v>0</v>
      </c>
      <c r="V148" s="2">
        <f t="shared" si="134"/>
        <v>0</v>
      </c>
      <c r="W148" s="2">
        <f t="shared" si="135"/>
        <v>0</v>
      </c>
      <c r="X148" s="2">
        <f t="shared" si="136"/>
        <v>0</v>
      </c>
      <c r="Y148" s="2">
        <f t="shared" si="137"/>
        <v>0</v>
      </c>
      <c r="Z148" s="2"/>
      <c r="AA148" s="2">
        <v>28185840</v>
      </c>
      <c r="AB148" s="2">
        <f t="shared" si="138"/>
        <v>2706.43</v>
      </c>
      <c r="AC148" s="2">
        <f t="shared" si="139"/>
        <v>2706.43</v>
      </c>
      <c r="AD148" s="2">
        <f t="shared" si="140"/>
        <v>0</v>
      </c>
      <c r="AE148" s="2">
        <f t="shared" si="141"/>
        <v>0</v>
      </c>
      <c r="AF148" s="2">
        <f t="shared" si="142"/>
        <v>0</v>
      </c>
      <c r="AG148" s="2">
        <f t="shared" si="143"/>
        <v>0</v>
      </c>
      <c r="AH148" s="2">
        <f t="shared" si="144"/>
        <v>0</v>
      </c>
      <c r="AI148" s="2">
        <f t="shared" si="145"/>
        <v>0</v>
      </c>
      <c r="AJ148" s="2">
        <f t="shared" si="146"/>
        <v>0</v>
      </c>
      <c r="AK148" s="2">
        <v>2706.43</v>
      </c>
      <c r="AL148" s="2">
        <v>2706.43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420</v>
      </c>
      <c r="BE148" s="2" t="s">
        <v>420</v>
      </c>
      <c r="BF148" s="2" t="s">
        <v>420</v>
      </c>
      <c r="BG148" s="2" t="s">
        <v>420</v>
      </c>
      <c r="BH148" s="2">
        <v>3</v>
      </c>
      <c r="BI148" s="2">
        <v>1</v>
      </c>
      <c r="BJ148" s="2" t="s">
        <v>615</v>
      </c>
      <c r="BK148" s="2"/>
      <c r="BL148" s="2"/>
      <c r="BM148" s="2">
        <v>500001</v>
      </c>
      <c r="BN148" s="2">
        <v>0</v>
      </c>
      <c r="BO148" s="2" t="s">
        <v>420</v>
      </c>
      <c r="BP148" s="2">
        <v>0</v>
      </c>
      <c r="BQ148" s="2">
        <v>8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420</v>
      </c>
      <c r="BZ148" s="2">
        <v>0</v>
      </c>
      <c r="CA148" s="2">
        <v>0</v>
      </c>
      <c r="CB148" s="2"/>
      <c r="CC148" s="2"/>
      <c r="CD148" s="2"/>
      <c r="CE148" s="2">
        <v>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420</v>
      </c>
      <c r="CO148" s="2">
        <v>0</v>
      </c>
      <c r="CP148" s="2">
        <f t="shared" si="147"/>
        <v>6103</v>
      </c>
      <c r="CQ148" s="2">
        <f t="shared" si="148"/>
        <v>2706.43</v>
      </c>
      <c r="CR148" s="2">
        <f t="shared" si="149"/>
        <v>0</v>
      </c>
      <c r="CS148" s="2">
        <f t="shared" si="150"/>
        <v>0</v>
      </c>
      <c r="CT148" s="2">
        <f t="shared" si="151"/>
        <v>0</v>
      </c>
      <c r="CU148" s="2">
        <f t="shared" si="152"/>
        <v>0</v>
      </c>
      <c r="CV148" s="2">
        <f t="shared" si="153"/>
        <v>0</v>
      </c>
      <c r="CW148" s="2">
        <f t="shared" si="154"/>
        <v>0</v>
      </c>
      <c r="CX148" s="2">
        <f t="shared" si="155"/>
        <v>0</v>
      </c>
      <c r="CY148" s="2">
        <f t="shared" si="156"/>
        <v>0</v>
      </c>
      <c r="CZ148" s="2">
        <f t="shared" si="157"/>
        <v>0</v>
      </c>
      <c r="DA148" s="2"/>
      <c r="DB148" s="2"/>
      <c r="DC148" s="2" t="s">
        <v>420</v>
      </c>
      <c r="DD148" s="2" t="s">
        <v>420</v>
      </c>
      <c r="DE148" s="2" t="s">
        <v>420</v>
      </c>
      <c r="DF148" s="2" t="s">
        <v>420</v>
      </c>
      <c r="DG148" s="2" t="s">
        <v>420</v>
      </c>
      <c r="DH148" s="2" t="s">
        <v>420</v>
      </c>
      <c r="DI148" s="2" t="s">
        <v>420</v>
      </c>
      <c r="DJ148" s="2" t="s">
        <v>420</v>
      </c>
      <c r="DK148" s="2" t="s">
        <v>420</v>
      </c>
      <c r="DL148" s="2" t="s">
        <v>420</v>
      </c>
      <c r="DM148" s="2" t="s">
        <v>420</v>
      </c>
      <c r="DN148" s="2">
        <v>0</v>
      </c>
      <c r="DO148" s="2">
        <v>0</v>
      </c>
      <c r="DP148" s="2">
        <v>1</v>
      </c>
      <c r="DQ148" s="2">
        <v>1</v>
      </c>
      <c r="DR148" s="2"/>
      <c r="DS148" s="2"/>
      <c r="DT148" s="2"/>
      <c r="DU148" s="2">
        <v>1009</v>
      </c>
      <c r="DV148" s="2" t="s">
        <v>476</v>
      </c>
      <c r="DW148" s="2" t="s">
        <v>476</v>
      </c>
      <c r="DX148" s="2">
        <v>1000</v>
      </c>
      <c r="DY148" s="2"/>
      <c r="DZ148" s="2"/>
      <c r="EA148" s="2"/>
      <c r="EB148" s="2"/>
      <c r="EC148" s="2"/>
      <c r="ED148" s="2"/>
      <c r="EE148" s="2">
        <v>28159294</v>
      </c>
      <c r="EF148" s="2">
        <v>8</v>
      </c>
      <c r="EG148" s="2" t="s">
        <v>574</v>
      </c>
      <c r="EH148" s="2">
        <v>0</v>
      </c>
      <c r="EI148" s="2" t="s">
        <v>420</v>
      </c>
      <c r="EJ148" s="2">
        <v>1</v>
      </c>
      <c r="EK148" s="2">
        <v>500001</v>
      </c>
      <c r="EL148" s="2" t="s">
        <v>575</v>
      </c>
      <c r="EM148" s="2" t="s">
        <v>576</v>
      </c>
      <c r="EN148" s="2"/>
      <c r="EO148" s="2" t="s">
        <v>420</v>
      </c>
      <c r="EP148" s="2"/>
      <c r="EQ148" s="2">
        <v>0</v>
      </c>
      <c r="ER148" s="2">
        <v>2706.43</v>
      </c>
      <c r="ES148" s="2">
        <v>2706.43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58"/>
        <v>0</v>
      </c>
      <c r="FS148" s="2">
        <v>0</v>
      </c>
      <c r="FT148" s="2"/>
      <c r="FU148" s="2"/>
      <c r="FV148" s="2"/>
      <c r="FW148" s="2"/>
      <c r="FX148" s="2">
        <v>0</v>
      </c>
      <c r="FY148" s="2">
        <v>0</v>
      </c>
      <c r="FZ148" s="2"/>
      <c r="GA148" s="2" t="s">
        <v>420</v>
      </c>
      <c r="GB148" s="2"/>
      <c r="GC148" s="2"/>
      <c r="GD148" s="2">
        <v>1</v>
      </c>
      <c r="GE148" s="2"/>
      <c r="GF148" s="2">
        <v>-92991334</v>
      </c>
      <c r="GG148" s="2">
        <v>2</v>
      </c>
      <c r="GH148" s="2">
        <v>1</v>
      </c>
      <c r="GI148" s="2">
        <v>-2</v>
      </c>
      <c r="GJ148" s="2">
        <v>0</v>
      </c>
      <c r="GK148" s="2">
        <v>0</v>
      </c>
      <c r="GL148" s="2">
        <f t="shared" si="159"/>
        <v>0</v>
      </c>
      <c r="GM148" s="2">
        <f t="shared" si="160"/>
        <v>6103</v>
      </c>
      <c r="GN148" s="2">
        <f t="shared" si="161"/>
        <v>6103</v>
      </c>
      <c r="GO148" s="2">
        <f t="shared" si="162"/>
        <v>0</v>
      </c>
      <c r="GP148" s="2">
        <f t="shared" si="163"/>
        <v>0</v>
      </c>
      <c r="GQ148" s="2"/>
      <c r="GR148" s="2">
        <v>0</v>
      </c>
      <c r="GS148" s="2">
        <v>3</v>
      </c>
      <c r="GT148" s="2">
        <v>0</v>
      </c>
      <c r="GU148" s="2" t="s">
        <v>420</v>
      </c>
      <c r="GV148" s="2">
        <f t="shared" si="164"/>
        <v>0</v>
      </c>
      <c r="GW148" s="2">
        <v>1</v>
      </c>
      <c r="GX148" s="2">
        <f t="shared" si="165"/>
        <v>0</v>
      </c>
      <c r="GY148" s="2"/>
      <c r="GZ148" s="2"/>
      <c r="HA148" s="2">
        <v>0</v>
      </c>
      <c r="HB148" s="2">
        <v>0</v>
      </c>
      <c r="HC148" s="2">
        <f t="shared" si="166"/>
        <v>0</v>
      </c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17</v>
      </c>
      <c r="B149">
        <v>1</v>
      </c>
      <c r="E149" t="s">
        <v>612</v>
      </c>
      <c r="F149" t="s">
        <v>613</v>
      </c>
      <c r="G149" t="s">
        <v>614</v>
      </c>
      <c r="H149" t="s">
        <v>476</v>
      </c>
      <c r="I149">
        <v>2.2549999999999999</v>
      </c>
      <c r="J149">
        <v>0</v>
      </c>
      <c r="O149">
        <f t="shared" si="127"/>
        <v>43148.21</v>
      </c>
      <c r="P149">
        <f t="shared" si="128"/>
        <v>43148.21</v>
      </c>
      <c r="Q149">
        <f t="shared" si="129"/>
        <v>0</v>
      </c>
      <c r="R149">
        <f t="shared" si="130"/>
        <v>0</v>
      </c>
      <c r="S149">
        <f t="shared" si="131"/>
        <v>0</v>
      </c>
      <c r="T149">
        <f t="shared" si="132"/>
        <v>0</v>
      </c>
      <c r="U149">
        <f t="shared" si="133"/>
        <v>0</v>
      </c>
      <c r="V149">
        <f t="shared" si="134"/>
        <v>0</v>
      </c>
      <c r="W149">
        <f t="shared" si="135"/>
        <v>0</v>
      </c>
      <c r="X149">
        <f t="shared" si="136"/>
        <v>0</v>
      </c>
      <c r="Y149">
        <f t="shared" si="137"/>
        <v>0</v>
      </c>
      <c r="AA149">
        <v>28185841</v>
      </c>
      <c r="AB149">
        <f t="shared" si="138"/>
        <v>2706.43</v>
      </c>
      <c r="AC149">
        <f t="shared" si="139"/>
        <v>2706.43</v>
      </c>
      <c r="AD149">
        <f t="shared" si="140"/>
        <v>0</v>
      </c>
      <c r="AE149">
        <f t="shared" si="141"/>
        <v>0</v>
      </c>
      <c r="AF149">
        <f t="shared" si="142"/>
        <v>0</v>
      </c>
      <c r="AG149">
        <f t="shared" si="143"/>
        <v>0</v>
      </c>
      <c r="AH149">
        <f t="shared" si="144"/>
        <v>0</v>
      </c>
      <c r="AI149">
        <f t="shared" si="145"/>
        <v>0</v>
      </c>
      <c r="AJ149">
        <f t="shared" si="146"/>
        <v>0</v>
      </c>
      <c r="AK149">
        <v>2706.43</v>
      </c>
      <c r="AL149">
        <v>2706.43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7.07</v>
      </c>
      <c r="BA149">
        <v>1</v>
      </c>
      <c r="BB149">
        <v>1</v>
      </c>
      <c r="BC149">
        <v>7.07</v>
      </c>
      <c r="BD149" t="s">
        <v>420</v>
      </c>
      <c r="BE149" t="s">
        <v>420</v>
      </c>
      <c r="BF149" t="s">
        <v>420</v>
      </c>
      <c r="BG149" t="s">
        <v>420</v>
      </c>
      <c r="BH149">
        <v>3</v>
      </c>
      <c r="BI149">
        <v>1</v>
      </c>
      <c r="BJ149" t="s">
        <v>615</v>
      </c>
      <c r="BM149">
        <v>500001</v>
      </c>
      <c r="BN149">
        <v>0</v>
      </c>
      <c r="BO149" t="s">
        <v>451</v>
      </c>
      <c r="BP149">
        <v>1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420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420</v>
      </c>
      <c r="CO149">
        <v>0</v>
      </c>
      <c r="CP149">
        <f t="shared" si="147"/>
        <v>43148.21</v>
      </c>
      <c r="CQ149">
        <f t="shared" si="148"/>
        <v>19134.4601</v>
      </c>
      <c r="CR149">
        <f t="shared" si="149"/>
        <v>0</v>
      </c>
      <c r="CS149">
        <f t="shared" si="150"/>
        <v>0</v>
      </c>
      <c r="CT149">
        <f t="shared" si="151"/>
        <v>0</v>
      </c>
      <c r="CU149">
        <f t="shared" si="152"/>
        <v>0</v>
      </c>
      <c r="CV149">
        <f t="shared" si="153"/>
        <v>0</v>
      </c>
      <c r="CW149">
        <f t="shared" si="154"/>
        <v>0</v>
      </c>
      <c r="CX149">
        <f t="shared" si="155"/>
        <v>0</v>
      </c>
      <c r="CY149">
        <f t="shared" si="156"/>
        <v>0</v>
      </c>
      <c r="CZ149">
        <f t="shared" si="157"/>
        <v>0</v>
      </c>
      <c r="DC149" t="s">
        <v>420</v>
      </c>
      <c r="DD149" t="s">
        <v>420</v>
      </c>
      <c r="DE149" t="s">
        <v>420</v>
      </c>
      <c r="DF149" t="s">
        <v>420</v>
      </c>
      <c r="DG149" t="s">
        <v>420</v>
      </c>
      <c r="DH149" t="s">
        <v>420</v>
      </c>
      <c r="DI149" t="s">
        <v>420</v>
      </c>
      <c r="DJ149" t="s">
        <v>420</v>
      </c>
      <c r="DK149" t="s">
        <v>420</v>
      </c>
      <c r="DL149" t="s">
        <v>420</v>
      </c>
      <c r="DM149" t="s">
        <v>420</v>
      </c>
      <c r="DN149">
        <v>0</v>
      </c>
      <c r="DO149">
        <v>0</v>
      </c>
      <c r="DP149">
        <v>1</v>
      </c>
      <c r="DQ149">
        <v>1</v>
      </c>
      <c r="DU149">
        <v>1009</v>
      </c>
      <c r="DV149" t="s">
        <v>476</v>
      </c>
      <c r="DW149" t="s">
        <v>476</v>
      </c>
      <c r="DX149">
        <v>1000</v>
      </c>
      <c r="EE149">
        <v>28159294</v>
      </c>
      <c r="EF149">
        <v>8</v>
      </c>
      <c r="EG149" t="s">
        <v>574</v>
      </c>
      <c r="EH149">
        <v>0</v>
      </c>
      <c r="EI149" t="s">
        <v>420</v>
      </c>
      <c r="EJ149">
        <v>1</v>
      </c>
      <c r="EK149">
        <v>500001</v>
      </c>
      <c r="EL149" t="s">
        <v>575</v>
      </c>
      <c r="EM149" t="s">
        <v>576</v>
      </c>
      <c r="EO149" t="s">
        <v>420</v>
      </c>
      <c r="EQ149">
        <v>0</v>
      </c>
      <c r="ER149">
        <v>2706.43</v>
      </c>
      <c r="ES149">
        <v>2706.43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158"/>
        <v>0</v>
      </c>
      <c r="FS149">
        <v>0</v>
      </c>
      <c r="FX149">
        <v>0</v>
      </c>
      <c r="FY149">
        <v>0</v>
      </c>
      <c r="GA149" t="s">
        <v>420</v>
      </c>
      <c r="GD149">
        <v>1</v>
      </c>
      <c r="GF149">
        <v>-92991334</v>
      </c>
      <c r="GG149">
        <v>1</v>
      </c>
      <c r="GH149">
        <v>1</v>
      </c>
      <c r="GI149">
        <v>4</v>
      </c>
      <c r="GJ149">
        <v>0</v>
      </c>
      <c r="GK149">
        <v>0</v>
      </c>
      <c r="GL149">
        <f t="shared" si="159"/>
        <v>0</v>
      </c>
      <c r="GM149">
        <f t="shared" si="160"/>
        <v>43148.21</v>
      </c>
      <c r="GN149">
        <f t="shared" si="161"/>
        <v>43148.21</v>
      </c>
      <c r="GO149">
        <f t="shared" si="162"/>
        <v>0</v>
      </c>
      <c r="GP149">
        <f t="shared" si="163"/>
        <v>0</v>
      </c>
      <c r="GR149">
        <v>0</v>
      </c>
      <c r="GS149">
        <v>3</v>
      </c>
      <c r="GT149">
        <v>0</v>
      </c>
      <c r="GU149" t="s">
        <v>420</v>
      </c>
      <c r="GV149">
        <f t="shared" si="164"/>
        <v>0</v>
      </c>
      <c r="GW149">
        <v>1</v>
      </c>
      <c r="GX149">
        <f t="shared" si="165"/>
        <v>0</v>
      </c>
      <c r="HA149">
        <v>0</v>
      </c>
      <c r="HB149">
        <v>0</v>
      </c>
      <c r="HC149">
        <f t="shared" si="166"/>
        <v>0</v>
      </c>
      <c r="IK149">
        <v>0</v>
      </c>
    </row>
    <row r="150" spans="1:255" x14ac:dyDescent="0.2">
      <c r="A150" s="2">
        <v>17</v>
      </c>
      <c r="B150" s="2">
        <v>1</v>
      </c>
      <c r="C150" s="2">
        <f>ROW(SmtRes!A516)</f>
        <v>516</v>
      </c>
      <c r="D150" s="2">
        <f>ROW(EtalonRes!A537)</f>
        <v>537</v>
      </c>
      <c r="E150" s="2" t="s">
        <v>616</v>
      </c>
      <c r="F150" s="2" t="s">
        <v>617</v>
      </c>
      <c r="G150" s="2" t="s">
        <v>618</v>
      </c>
      <c r="H150" s="2" t="s">
        <v>444</v>
      </c>
      <c r="I150" s="2">
        <v>0.9</v>
      </c>
      <c r="J150" s="2">
        <v>0</v>
      </c>
      <c r="K150" s="2"/>
      <c r="L150" s="2"/>
      <c r="M150" s="2"/>
      <c r="N150" s="2"/>
      <c r="O150" s="2">
        <f t="shared" si="127"/>
        <v>753.19</v>
      </c>
      <c r="P150" s="2">
        <f t="shared" si="128"/>
        <v>72.959999999999994</v>
      </c>
      <c r="Q150" s="2">
        <f t="shared" si="129"/>
        <v>389.94</v>
      </c>
      <c r="R150" s="2">
        <f t="shared" si="130"/>
        <v>50.09</v>
      </c>
      <c r="S150" s="2">
        <f t="shared" si="131"/>
        <v>290.29000000000002</v>
      </c>
      <c r="T150" s="2">
        <f t="shared" si="132"/>
        <v>0</v>
      </c>
      <c r="U150" s="2">
        <f t="shared" si="133"/>
        <v>25.155000000000001</v>
      </c>
      <c r="V150" s="2">
        <f t="shared" si="134"/>
        <v>0</v>
      </c>
      <c r="W150" s="2">
        <f t="shared" si="135"/>
        <v>0</v>
      </c>
      <c r="X150" s="2">
        <f t="shared" si="136"/>
        <v>323.36</v>
      </c>
      <c r="Y150" s="2">
        <f t="shared" si="137"/>
        <v>217.84</v>
      </c>
      <c r="Z150" s="2"/>
      <c r="AA150" s="2">
        <v>28185840</v>
      </c>
      <c r="AB150" s="2">
        <f t="shared" si="138"/>
        <v>836.88</v>
      </c>
      <c r="AC150" s="2">
        <f t="shared" si="139"/>
        <v>81.069999999999993</v>
      </c>
      <c r="AD150" s="2">
        <f t="shared" si="140"/>
        <v>433.27</v>
      </c>
      <c r="AE150" s="2">
        <f t="shared" si="141"/>
        <v>55.66</v>
      </c>
      <c r="AF150" s="2">
        <f t="shared" si="142"/>
        <v>322.54000000000002</v>
      </c>
      <c r="AG150" s="2">
        <f t="shared" si="143"/>
        <v>0</v>
      </c>
      <c r="AH150" s="2">
        <f t="shared" si="144"/>
        <v>27.95</v>
      </c>
      <c r="AI150" s="2">
        <f t="shared" si="145"/>
        <v>0</v>
      </c>
      <c r="AJ150" s="2">
        <f t="shared" si="146"/>
        <v>0</v>
      </c>
      <c r="AK150" s="2">
        <v>836.88</v>
      </c>
      <c r="AL150" s="2">
        <v>81.069999999999993</v>
      </c>
      <c r="AM150" s="2">
        <v>433.27</v>
      </c>
      <c r="AN150" s="2">
        <v>55.66</v>
      </c>
      <c r="AO150" s="2">
        <v>322.54000000000002</v>
      </c>
      <c r="AP150" s="2">
        <v>0</v>
      </c>
      <c r="AQ150" s="2">
        <v>27.95</v>
      </c>
      <c r="AR150" s="2">
        <v>0</v>
      </c>
      <c r="AS150" s="2">
        <v>0</v>
      </c>
      <c r="AT150" s="2">
        <v>95</v>
      </c>
      <c r="AU150" s="2">
        <v>64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420</v>
      </c>
      <c r="BE150" s="2" t="s">
        <v>420</v>
      </c>
      <c r="BF150" s="2" t="s">
        <v>420</v>
      </c>
      <c r="BG150" s="2" t="s">
        <v>420</v>
      </c>
      <c r="BH150" s="2">
        <v>0</v>
      </c>
      <c r="BI150" s="2">
        <v>1</v>
      </c>
      <c r="BJ150" s="2" t="s">
        <v>619</v>
      </c>
      <c r="BK150" s="2"/>
      <c r="BL150" s="2"/>
      <c r="BM150" s="2">
        <v>45001</v>
      </c>
      <c r="BN150" s="2">
        <v>0</v>
      </c>
      <c r="BO150" s="2" t="s">
        <v>420</v>
      </c>
      <c r="BP150" s="2">
        <v>0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420</v>
      </c>
      <c r="BZ150" s="2">
        <v>105</v>
      </c>
      <c r="CA150" s="2">
        <v>75</v>
      </c>
      <c r="CB150" s="2"/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420</v>
      </c>
      <c r="CO150" s="2">
        <v>0</v>
      </c>
      <c r="CP150" s="2">
        <f t="shared" si="147"/>
        <v>753.19</v>
      </c>
      <c r="CQ150" s="2">
        <f t="shared" si="148"/>
        <v>81.069999999999993</v>
      </c>
      <c r="CR150" s="2">
        <f t="shared" si="149"/>
        <v>433.27</v>
      </c>
      <c r="CS150" s="2">
        <f t="shared" si="150"/>
        <v>55.66</v>
      </c>
      <c r="CT150" s="2">
        <f t="shared" si="151"/>
        <v>322.54000000000002</v>
      </c>
      <c r="CU150" s="2">
        <f t="shared" si="152"/>
        <v>0</v>
      </c>
      <c r="CV150" s="2">
        <f t="shared" si="153"/>
        <v>27.95</v>
      </c>
      <c r="CW150" s="2">
        <f t="shared" si="154"/>
        <v>0</v>
      </c>
      <c r="CX150" s="2">
        <f t="shared" si="155"/>
        <v>0</v>
      </c>
      <c r="CY150" s="2">
        <f t="shared" si="156"/>
        <v>323.36099999999999</v>
      </c>
      <c r="CZ150" s="2">
        <f t="shared" si="157"/>
        <v>217.8432</v>
      </c>
      <c r="DA150" s="2"/>
      <c r="DB150" s="2"/>
      <c r="DC150" s="2" t="s">
        <v>420</v>
      </c>
      <c r="DD150" s="2" t="s">
        <v>420</v>
      </c>
      <c r="DE150" s="2" t="s">
        <v>420</v>
      </c>
      <c r="DF150" s="2" t="s">
        <v>420</v>
      </c>
      <c r="DG150" s="2" t="s">
        <v>420</v>
      </c>
      <c r="DH150" s="2" t="s">
        <v>420</v>
      </c>
      <c r="DI150" s="2" t="s">
        <v>420</v>
      </c>
      <c r="DJ150" s="2" t="s">
        <v>420</v>
      </c>
      <c r="DK150" s="2" t="s">
        <v>420</v>
      </c>
      <c r="DL150" s="2" t="s">
        <v>420</v>
      </c>
      <c r="DM150" s="2" t="s">
        <v>420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1007</v>
      </c>
      <c r="DV150" s="2" t="s">
        <v>444</v>
      </c>
      <c r="DW150" s="2" t="s">
        <v>444</v>
      </c>
      <c r="DX150" s="2">
        <v>1</v>
      </c>
      <c r="DY150" s="2"/>
      <c r="DZ150" s="2"/>
      <c r="EA150" s="2"/>
      <c r="EB150" s="2"/>
      <c r="EC150" s="2"/>
      <c r="ED150" s="2"/>
      <c r="EE150" s="2">
        <v>28159428</v>
      </c>
      <c r="EF150" s="2">
        <v>2</v>
      </c>
      <c r="EG150" s="2" t="s">
        <v>446</v>
      </c>
      <c r="EH150" s="2">
        <v>0</v>
      </c>
      <c r="EI150" s="2" t="s">
        <v>420</v>
      </c>
      <c r="EJ150" s="2">
        <v>1</v>
      </c>
      <c r="EK150" s="2">
        <v>45001</v>
      </c>
      <c r="EL150" s="2" t="s">
        <v>447</v>
      </c>
      <c r="EM150" s="2" t="s">
        <v>448</v>
      </c>
      <c r="EN150" s="2"/>
      <c r="EO150" s="2" t="s">
        <v>420</v>
      </c>
      <c r="EP150" s="2"/>
      <c r="EQ150" s="2">
        <v>256</v>
      </c>
      <c r="ER150" s="2">
        <v>836.88</v>
      </c>
      <c r="ES150" s="2">
        <v>81.069999999999993</v>
      </c>
      <c r="ET150" s="2">
        <v>433.27</v>
      </c>
      <c r="EU150" s="2">
        <v>55.66</v>
      </c>
      <c r="EV150" s="2">
        <v>322.54000000000002</v>
      </c>
      <c r="EW150" s="2">
        <v>27.95</v>
      </c>
      <c r="EX150" s="2">
        <v>0</v>
      </c>
      <c r="EY150" s="2">
        <v>0</v>
      </c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58"/>
        <v>0</v>
      </c>
      <c r="FS150" s="2">
        <v>0</v>
      </c>
      <c r="FT150" s="2" t="s">
        <v>449</v>
      </c>
      <c r="FU150" s="2" t="s">
        <v>450</v>
      </c>
      <c r="FV150" s="2"/>
      <c r="FW150" s="2"/>
      <c r="FX150" s="2">
        <v>94.5</v>
      </c>
      <c r="FY150" s="2">
        <v>63.75</v>
      </c>
      <c r="FZ150" s="2"/>
      <c r="GA150" s="2" t="s">
        <v>420</v>
      </c>
      <c r="GB150" s="2"/>
      <c r="GC150" s="2"/>
      <c r="GD150" s="2">
        <v>1</v>
      </c>
      <c r="GE150" s="2"/>
      <c r="GF150" s="2">
        <v>694932256</v>
      </c>
      <c r="GG150" s="2">
        <v>2</v>
      </c>
      <c r="GH150" s="2">
        <v>1</v>
      </c>
      <c r="GI150" s="2">
        <v>-2</v>
      </c>
      <c r="GJ150" s="2">
        <v>0</v>
      </c>
      <c r="GK150" s="2">
        <v>0</v>
      </c>
      <c r="GL150" s="2">
        <f t="shared" si="159"/>
        <v>0</v>
      </c>
      <c r="GM150" s="2">
        <f t="shared" si="160"/>
        <v>1294.3900000000001</v>
      </c>
      <c r="GN150" s="2">
        <f t="shared" si="161"/>
        <v>1294.3900000000001</v>
      </c>
      <c r="GO150" s="2">
        <f t="shared" si="162"/>
        <v>0</v>
      </c>
      <c r="GP150" s="2">
        <f t="shared" si="163"/>
        <v>0</v>
      </c>
      <c r="GQ150" s="2"/>
      <c r="GR150" s="2">
        <v>0</v>
      </c>
      <c r="GS150" s="2">
        <v>3</v>
      </c>
      <c r="GT150" s="2">
        <v>0</v>
      </c>
      <c r="GU150" s="2" t="s">
        <v>420</v>
      </c>
      <c r="GV150" s="2">
        <f t="shared" si="164"/>
        <v>0</v>
      </c>
      <c r="GW150" s="2">
        <v>1</v>
      </c>
      <c r="GX150" s="2">
        <f t="shared" si="165"/>
        <v>0</v>
      </c>
      <c r="GY150" s="2"/>
      <c r="GZ150" s="2"/>
      <c r="HA150" s="2">
        <v>0</v>
      </c>
      <c r="HB150" s="2">
        <v>0</v>
      </c>
      <c r="HC150" s="2">
        <f t="shared" si="166"/>
        <v>0</v>
      </c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17</v>
      </c>
      <c r="B151">
        <v>1</v>
      </c>
      <c r="C151">
        <f>ROW(SmtRes!A528)</f>
        <v>528</v>
      </c>
      <c r="D151">
        <f>ROW(EtalonRes!A550)</f>
        <v>550</v>
      </c>
      <c r="E151" t="s">
        <v>616</v>
      </c>
      <c r="F151" t="s">
        <v>617</v>
      </c>
      <c r="G151" t="s">
        <v>618</v>
      </c>
      <c r="H151" t="s">
        <v>444</v>
      </c>
      <c r="I151">
        <v>0.9</v>
      </c>
      <c r="J151">
        <v>0</v>
      </c>
      <c r="O151">
        <f t="shared" si="127"/>
        <v>5325.07</v>
      </c>
      <c r="P151">
        <f t="shared" si="128"/>
        <v>515.85</v>
      </c>
      <c r="Q151">
        <f t="shared" si="129"/>
        <v>2756.9</v>
      </c>
      <c r="R151">
        <f t="shared" si="130"/>
        <v>354.16</v>
      </c>
      <c r="S151">
        <f t="shared" si="131"/>
        <v>2052.3200000000002</v>
      </c>
      <c r="T151">
        <f t="shared" si="132"/>
        <v>0</v>
      </c>
      <c r="U151">
        <f t="shared" si="133"/>
        <v>25.155000000000001</v>
      </c>
      <c r="V151">
        <f t="shared" si="134"/>
        <v>0</v>
      </c>
      <c r="W151">
        <f t="shared" si="135"/>
        <v>0</v>
      </c>
      <c r="X151">
        <f t="shared" si="136"/>
        <v>2286.16</v>
      </c>
      <c r="Y151">
        <f t="shared" si="137"/>
        <v>1540.15</v>
      </c>
      <c r="AA151">
        <v>28185841</v>
      </c>
      <c r="AB151">
        <f t="shared" si="138"/>
        <v>836.88</v>
      </c>
      <c r="AC151">
        <f t="shared" si="139"/>
        <v>81.069999999999993</v>
      </c>
      <c r="AD151">
        <f t="shared" si="140"/>
        <v>433.27</v>
      </c>
      <c r="AE151">
        <f t="shared" si="141"/>
        <v>55.66</v>
      </c>
      <c r="AF151">
        <f t="shared" si="142"/>
        <v>322.54000000000002</v>
      </c>
      <c r="AG151">
        <f t="shared" si="143"/>
        <v>0</v>
      </c>
      <c r="AH151">
        <f t="shared" si="144"/>
        <v>27.95</v>
      </c>
      <c r="AI151">
        <f t="shared" si="145"/>
        <v>0</v>
      </c>
      <c r="AJ151">
        <f t="shared" si="146"/>
        <v>0</v>
      </c>
      <c r="AK151">
        <v>836.88</v>
      </c>
      <c r="AL151">
        <v>81.069999999999993</v>
      </c>
      <c r="AM151">
        <v>433.27</v>
      </c>
      <c r="AN151">
        <v>55.66</v>
      </c>
      <c r="AO151">
        <v>322.54000000000002</v>
      </c>
      <c r="AP151">
        <v>0</v>
      </c>
      <c r="AQ151">
        <v>27.95</v>
      </c>
      <c r="AR151">
        <v>0</v>
      </c>
      <c r="AS151">
        <v>0</v>
      </c>
      <c r="AT151">
        <v>95</v>
      </c>
      <c r="AU151">
        <v>64</v>
      </c>
      <c r="AV151">
        <v>1</v>
      </c>
      <c r="AW151">
        <v>1</v>
      </c>
      <c r="AZ151">
        <v>7.07</v>
      </c>
      <c r="BA151">
        <v>7.07</v>
      </c>
      <c r="BB151">
        <v>7.07</v>
      </c>
      <c r="BC151">
        <v>7.07</v>
      </c>
      <c r="BD151" t="s">
        <v>420</v>
      </c>
      <c r="BE151" t="s">
        <v>420</v>
      </c>
      <c r="BF151" t="s">
        <v>420</v>
      </c>
      <c r="BG151" t="s">
        <v>420</v>
      </c>
      <c r="BH151">
        <v>0</v>
      </c>
      <c r="BI151">
        <v>1</v>
      </c>
      <c r="BJ151" t="s">
        <v>619</v>
      </c>
      <c r="BM151">
        <v>45001</v>
      </c>
      <c r="BN151">
        <v>0</v>
      </c>
      <c r="BO151" t="s">
        <v>451</v>
      </c>
      <c r="BP151">
        <v>1</v>
      </c>
      <c r="BQ151">
        <v>2</v>
      </c>
      <c r="BR151">
        <v>0</v>
      </c>
      <c r="BS151">
        <v>7.07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420</v>
      </c>
      <c r="BZ151">
        <v>105</v>
      </c>
      <c r="CA151">
        <v>75</v>
      </c>
      <c r="CE151">
        <v>0</v>
      </c>
      <c r="CF151">
        <v>0</v>
      </c>
      <c r="CG151">
        <v>0</v>
      </c>
      <c r="CM151">
        <v>0</v>
      </c>
      <c r="CN151" t="s">
        <v>420</v>
      </c>
      <c r="CO151">
        <v>0</v>
      </c>
      <c r="CP151">
        <f t="shared" si="147"/>
        <v>5325.07</v>
      </c>
      <c r="CQ151">
        <f t="shared" si="148"/>
        <v>573.16489999999999</v>
      </c>
      <c r="CR151">
        <f t="shared" si="149"/>
        <v>3063.2188999999998</v>
      </c>
      <c r="CS151">
        <f t="shared" si="150"/>
        <v>393.51619999999997</v>
      </c>
      <c r="CT151">
        <f t="shared" si="151"/>
        <v>2280.3578000000002</v>
      </c>
      <c r="CU151">
        <f t="shared" si="152"/>
        <v>0</v>
      </c>
      <c r="CV151">
        <f t="shared" si="153"/>
        <v>27.95</v>
      </c>
      <c r="CW151">
        <f t="shared" si="154"/>
        <v>0</v>
      </c>
      <c r="CX151">
        <f t="shared" si="155"/>
        <v>0</v>
      </c>
      <c r="CY151">
        <f t="shared" si="156"/>
        <v>2286.1559999999999</v>
      </c>
      <c r="CZ151">
        <f t="shared" si="157"/>
        <v>1540.1472000000001</v>
      </c>
      <c r="DC151" t="s">
        <v>420</v>
      </c>
      <c r="DD151" t="s">
        <v>420</v>
      </c>
      <c r="DE151" t="s">
        <v>420</v>
      </c>
      <c r="DF151" t="s">
        <v>420</v>
      </c>
      <c r="DG151" t="s">
        <v>420</v>
      </c>
      <c r="DH151" t="s">
        <v>420</v>
      </c>
      <c r="DI151" t="s">
        <v>420</v>
      </c>
      <c r="DJ151" t="s">
        <v>420</v>
      </c>
      <c r="DK151" t="s">
        <v>420</v>
      </c>
      <c r="DL151" t="s">
        <v>420</v>
      </c>
      <c r="DM151" t="s">
        <v>420</v>
      </c>
      <c r="DN151">
        <v>0</v>
      </c>
      <c r="DO151">
        <v>0</v>
      </c>
      <c r="DP151">
        <v>1</v>
      </c>
      <c r="DQ151">
        <v>1</v>
      </c>
      <c r="DU151">
        <v>1007</v>
      </c>
      <c r="DV151" t="s">
        <v>444</v>
      </c>
      <c r="DW151" t="s">
        <v>444</v>
      </c>
      <c r="DX151">
        <v>1</v>
      </c>
      <c r="EE151">
        <v>28159428</v>
      </c>
      <c r="EF151">
        <v>2</v>
      </c>
      <c r="EG151" t="s">
        <v>446</v>
      </c>
      <c r="EH151">
        <v>0</v>
      </c>
      <c r="EI151" t="s">
        <v>420</v>
      </c>
      <c r="EJ151">
        <v>1</v>
      </c>
      <c r="EK151">
        <v>45001</v>
      </c>
      <c r="EL151" t="s">
        <v>447</v>
      </c>
      <c r="EM151" t="s">
        <v>448</v>
      </c>
      <c r="EO151" t="s">
        <v>420</v>
      </c>
      <c r="EQ151">
        <v>256</v>
      </c>
      <c r="ER151">
        <v>836.88</v>
      </c>
      <c r="ES151">
        <v>81.069999999999993</v>
      </c>
      <c r="ET151">
        <v>433.27</v>
      </c>
      <c r="EU151">
        <v>55.66</v>
      </c>
      <c r="EV151">
        <v>322.54000000000002</v>
      </c>
      <c r="EW151">
        <v>27.95</v>
      </c>
      <c r="EX151">
        <v>0</v>
      </c>
      <c r="EY151">
        <v>0</v>
      </c>
      <c r="FQ151">
        <v>0</v>
      </c>
      <c r="FR151">
        <f t="shared" si="158"/>
        <v>0</v>
      </c>
      <c r="FS151">
        <v>0</v>
      </c>
      <c r="FT151" t="s">
        <v>449</v>
      </c>
      <c r="FU151" t="s">
        <v>450</v>
      </c>
      <c r="FX151">
        <v>94.5</v>
      </c>
      <c r="FY151">
        <v>63.75</v>
      </c>
      <c r="GA151" t="s">
        <v>420</v>
      </c>
      <c r="GD151">
        <v>1</v>
      </c>
      <c r="GF151">
        <v>694932256</v>
      </c>
      <c r="GG151">
        <v>1</v>
      </c>
      <c r="GH151">
        <v>1</v>
      </c>
      <c r="GI151">
        <v>4</v>
      </c>
      <c r="GJ151">
        <v>0</v>
      </c>
      <c r="GK151">
        <v>0</v>
      </c>
      <c r="GL151">
        <f t="shared" si="159"/>
        <v>0</v>
      </c>
      <c r="GM151">
        <f t="shared" si="160"/>
        <v>9151.3799999999992</v>
      </c>
      <c r="GN151">
        <f t="shared" si="161"/>
        <v>9151.3799999999992</v>
      </c>
      <c r="GO151">
        <f t="shared" si="162"/>
        <v>0</v>
      </c>
      <c r="GP151">
        <f t="shared" si="163"/>
        <v>0</v>
      </c>
      <c r="GR151">
        <v>0</v>
      </c>
      <c r="GS151">
        <v>3</v>
      </c>
      <c r="GT151">
        <v>0</v>
      </c>
      <c r="GU151" t="s">
        <v>420</v>
      </c>
      <c r="GV151">
        <f t="shared" si="164"/>
        <v>0</v>
      </c>
      <c r="GW151">
        <v>1</v>
      </c>
      <c r="GX151">
        <f t="shared" si="165"/>
        <v>0</v>
      </c>
      <c r="HA151">
        <v>0</v>
      </c>
      <c r="HB151">
        <v>0</v>
      </c>
      <c r="HC151">
        <f t="shared" si="166"/>
        <v>0</v>
      </c>
      <c r="IK151">
        <v>0</v>
      </c>
    </row>
    <row r="152" spans="1:255" x14ac:dyDescent="0.2">
      <c r="A152" s="2">
        <v>17</v>
      </c>
      <c r="B152" s="2">
        <v>1</v>
      </c>
      <c r="C152" s="2"/>
      <c r="D152" s="2"/>
      <c r="E152" s="2" t="s">
        <v>620</v>
      </c>
      <c r="F152" s="2" t="s">
        <v>613</v>
      </c>
      <c r="G152" s="2" t="s">
        <v>614</v>
      </c>
      <c r="H152" s="2" t="s">
        <v>476</v>
      </c>
      <c r="I152" s="2">
        <v>1.845</v>
      </c>
      <c r="J152" s="2">
        <v>0</v>
      </c>
      <c r="K152" s="2"/>
      <c r="L152" s="2"/>
      <c r="M152" s="2"/>
      <c r="N152" s="2"/>
      <c r="O152" s="2">
        <f t="shared" si="127"/>
        <v>4993.3599999999997</v>
      </c>
      <c r="P152" s="2">
        <f t="shared" si="128"/>
        <v>4993.3599999999997</v>
      </c>
      <c r="Q152" s="2">
        <f t="shared" si="129"/>
        <v>0</v>
      </c>
      <c r="R152" s="2">
        <f t="shared" si="130"/>
        <v>0</v>
      </c>
      <c r="S152" s="2">
        <f t="shared" si="131"/>
        <v>0</v>
      </c>
      <c r="T152" s="2">
        <f t="shared" si="132"/>
        <v>0</v>
      </c>
      <c r="U152" s="2">
        <f t="shared" si="133"/>
        <v>0</v>
      </c>
      <c r="V152" s="2">
        <f t="shared" si="134"/>
        <v>0</v>
      </c>
      <c r="W152" s="2">
        <f t="shared" si="135"/>
        <v>0</v>
      </c>
      <c r="X152" s="2">
        <f t="shared" si="136"/>
        <v>0</v>
      </c>
      <c r="Y152" s="2">
        <f t="shared" si="137"/>
        <v>0</v>
      </c>
      <c r="Z152" s="2"/>
      <c r="AA152" s="2">
        <v>28185840</v>
      </c>
      <c r="AB152" s="2">
        <f t="shared" si="138"/>
        <v>2706.43</v>
      </c>
      <c r="AC152" s="2">
        <f t="shared" si="139"/>
        <v>2706.43</v>
      </c>
      <c r="AD152" s="2">
        <f t="shared" si="140"/>
        <v>0</v>
      </c>
      <c r="AE152" s="2">
        <f t="shared" si="141"/>
        <v>0</v>
      </c>
      <c r="AF152" s="2">
        <f t="shared" si="142"/>
        <v>0</v>
      </c>
      <c r="AG152" s="2">
        <f t="shared" si="143"/>
        <v>0</v>
      </c>
      <c r="AH152" s="2">
        <f t="shared" si="144"/>
        <v>0</v>
      </c>
      <c r="AI152" s="2">
        <f t="shared" si="145"/>
        <v>0</v>
      </c>
      <c r="AJ152" s="2">
        <f t="shared" si="146"/>
        <v>0</v>
      </c>
      <c r="AK152" s="2">
        <v>2706.43</v>
      </c>
      <c r="AL152" s="2">
        <v>2706.43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420</v>
      </c>
      <c r="BE152" s="2" t="s">
        <v>420</v>
      </c>
      <c r="BF152" s="2" t="s">
        <v>420</v>
      </c>
      <c r="BG152" s="2" t="s">
        <v>420</v>
      </c>
      <c r="BH152" s="2">
        <v>3</v>
      </c>
      <c r="BI152" s="2">
        <v>1</v>
      </c>
      <c r="BJ152" s="2" t="s">
        <v>615</v>
      </c>
      <c r="BK152" s="2"/>
      <c r="BL152" s="2"/>
      <c r="BM152" s="2">
        <v>500001</v>
      </c>
      <c r="BN152" s="2">
        <v>0</v>
      </c>
      <c r="BO152" s="2" t="s">
        <v>420</v>
      </c>
      <c r="BP152" s="2">
        <v>0</v>
      </c>
      <c r="BQ152" s="2">
        <v>8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420</v>
      </c>
      <c r="BZ152" s="2">
        <v>0</v>
      </c>
      <c r="CA152" s="2">
        <v>0</v>
      </c>
      <c r="CB152" s="2"/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420</v>
      </c>
      <c r="CO152" s="2">
        <v>0</v>
      </c>
      <c r="CP152" s="2">
        <f t="shared" si="147"/>
        <v>4993.3599999999997</v>
      </c>
      <c r="CQ152" s="2">
        <f t="shared" si="148"/>
        <v>2706.43</v>
      </c>
      <c r="CR152" s="2">
        <f t="shared" si="149"/>
        <v>0</v>
      </c>
      <c r="CS152" s="2">
        <f t="shared" si="150"/>
        <v>0</v>
      </c>
      <c r="CT152" s="2">
        <f t="shared" si="151"/>
        <v>0</v>
      </c>
      <c r="CU152" s="2">
        <f t="shared" si="152"/>
        <v>0</v>
      </c>
      <c r="CV152" s="2">
        <f t="shared" si="153"/>
        <v>0</v>
      </c>
      <c r="CW152" s="2">
        <f t="shared" si="154"/>
        <v>0</v>
      </c>
      <c r="CX152" s="2">
        <f t="shared" si="155"/>
        <v>0</v>
      </c>
      <c r="CY152" s="2">
        <f t="shared" si="156"/>
        <v>0</v>
      </c>
      <c r="CZ152" s="2">
        <f t="shared" si="157"/>
        <v>0</v>
      </c>
      <c r="DA152" s="2"/>
      <c r="DB152" s="2"/>
      <c r="DC152" s="2" t="s">
        <v>420</v>
      </c>
      <c r="DD152" s="2" t="s">
        <v>420</v>
      </c>
      <c r="DE152" s="2" t="s">
        <v>420</v>
      </c>
      <c r="DF152" s="2" t="s">
        <v>420</v>
      </c>
      <c r="DG152" s="2" t="s">
        <v>420</v>
      </c>
      <c r="DH152" s="2" t="s">
        <v>420</v>
      </c>
      <c r="DI152" s="2" t="s">
        <v>420</v>
      </c>
      <c r="DJ152" s="2" t="s">
        <v>420</v>
      </c>
      <c r="DK152" s="2" t="s">
        <v>420</v>
      </c>
      <c r="DL152" s="2" t="s">
        <v>420</v>
      </c>
      <c r="DM152" s="2" t="s">
        <v>420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1009</v>
      </c>
      <c r="DV152" s="2" t="s">
        <v>476</v>
      </c>
      <c r="DW152" s="2" t="s">
        <v>476</v>
      </c>
      <c r="DX152" s="2">
        <v>1000</v>
      </c>
      <c r="DY152" s="2"/>
      <c r="DZ152" s="2"/>
      <c r="EA152" s="2"/>
      <c r="EB152" s="2"/>
      <c r="EC152" s="2"/>
      <c r="ED152" s="2"/>
      <c r="EE152" s="2">
        <v>28159294</v>
      </c>
      <c r="EF152" s="2">
        <v>8</v>
      </c>
      <c r="EG152" s="2" t="s">
        <v>574</v>
      </c>
      <c r="EH152" s="2">
        <v>0</v>
      </c>
      <c r="EI152" s="2" t="s">
        <v>420</v>
      </c>
      <c r="EJ152" s="2">
        <v>1</v>
      </c>
      <c r="EK152" s="2">
        <v>500001</v>
      </c>
      <c r="EL152" s="2" t="s">
        <v>575</v>
      </c>
      <c r="EM152" s="2" t="s">
        <v>576</v>
      </c>
      <c r="EN152" s="2"/>
      <c r="EO152" s="2" t="s">
        <v>420</v>
      </c>
      <c r="EP152" s="2"/>
      <c r="EQ152" s="2">
        <v>0</v>
      </c>
      <c r="ER152" s="2">
        <v>2706.43</v>
      </c>
      <c r="ES152" s="2">
        <v>2706.43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58"/>
        <v>0</v>
      </c>
      <c r="FS152" s="2">
        <v>0</v>
      </c>
      <c r="FT152" s="2"/>
      <c r="FU152" s="2"/>
      <c r="FV152" s="2"/>
      <c r="FW152" s="2"/>
      <c r="FX152" s="2">
        <v>0</v>
      </c>
      <c r="FY152" s="2">
        <v>0</v>
      </c>
      <c r="FZ152" s="2"/>
      <c r="GA152" s="2" t="s">
        <v>420</v>
      </c>
      <c r="GB152" s="2"/>
      <c r="GC152" s="2"/>
      <c r="GD152" s="2">
        <v>1</v>
      </c>
      <c r="GE152" s="2"/>
      <c r="GF152" s="2">
        <v>-92991334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 t="shared" si="159"/>
        <v>0</v>
      </c>
      <c r="GM152" s="2">
        <f t="shared" si="160"/>
        <v>4993.3599999999997</v>
      </c>
      <c r="GN152" s="2">
        <f t="shared" si="161"/>
        <v>4993.3599999999997</v>
      </c>
      <c r="GO152" s="2">
        <f t="shared" si="162"/>
        <v>0</v>
      </c>
      <c r="GP152" s="2">
        <f t="shared" si="163"/>
        <v>0</v>
      </c>
      <c r="GQ152" s="2"/>
      <c r="GR152" s="2">
        <v>0</v>
      </c>
      <c r="GS152" s="2">
        <v>3</v>
      </c>
      <c r="GT152" s="2">
        <v>0</v>
      </c>
      <c r="GU152" s="2" t="s">
        <v>420</v>
      </c>
      <c r="GV152" s="2">
        <f t="shared" si="164"/>
        <v>0</v>
      </c>
      <c r="GW152" s="2">
        <v>1</v>
      </c>
      <c r="GX152" s="2">
        <f t="shared" si="165"/>
        <v>0</v>
      </c>
      <c r="GY152" s="2"/>
      <c r="GZ152" s="2"/>
      <c r="HA152" s="2">
        <v>0</v>
      </c>
      <c r="HB152" s="2">
        <v>0</v>
      </c>
      <c r="HC152" s="2">
        <f t="shared" si="166"/>
        <v>0</v>
      </c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E153" t="s">
        <v>620</v>
      </c>
      <c r="F153" t="s">
        <v>613</v>
      </c>
      <c r="G153" t="s">
        <v>614</v>
      </c>
      <c r="H153" t="s">
        <v>476</v>
      </c>
      <c r="I153">
        <v>1.845</v>
      </c>
      <c r="J153">
        <v>0</v>
      </c>
      <c r="O153">
        <f t="shared" si="127"/>
        <v>35303.08</v>
      </c>
      <c r="P153">
        <f t="shared" si="128"/>
        <v>35303.08</v>
      </c>
      <c r="Q153">
        <f t="shared" si="129"/>
        <v>0</v>
      </c>
      <c r="R153">
        <f t="shared" si="130"/>
        <v>0</v>
      </c>
      <c r="S153">
        <f t="shared" si="131"/>
        <v>0</v>
      </c>
      <c r="T153">
        <f t="shared" si="132"/>
        <v>0</v>
      </c>
      <c r="U153">
        <f t="shared" si="133"/>
        <v>0</v>
      </c>
      <c r="V153">
        <f t="shared" si="134"/>
        <v>0</v>
      </c>
      <c r="W153">
        <f t="shared" si="135"/>
        <v>0</v>
      </c>
      <c r="X153">
        <f t="shared" si="136"/>
        <v>0</v>
      </c>
      <c r="Y153">
        <f t="shared" si="137"/>
        <v>0</v>
      </c>
      <c r="AA153">
        <v>28185841</v>
      </c>
      <c r="AB153">
        <f t="shared" si="138"/>
        <v>2706.43</v>
      </c>
      <c r="AC153">
        <f t="shared" si="139"/>
        <v>2706.43</v>
      </c>
      <c r="AD153">
        <f t="shared" si="140"/>
        <v>0</v>
      </c>
      <c r="AE153">
        <f t="shared" si="141"/>
        <v>0</v>
      </c>
      <c r="AF153">
        <f t="shared" si="142"/>
        <v>0</v>
      </c>
      <c r="AG153">
        <f t="shared" si="143"/>
        <v>0</v>
      </c>
      <c r="AH153">
        <f t="shared" si="144"/>
        <v>0</v>
      </c>
      <c r="AI153">
        <f t="shared" si="145"/>
        <v>0</v>
      </c>
      <c r="AJ153">
        <f t="shared" si="146"/>
        <v>0</v>
      </c>
      <c r="AK153">
        <v>2706.43</v>
      </c>
      <c r="AL153">
        <v>2706.43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7.07</v>
      </c>
      <c r="BA153">
        <v>1</v>
      </c>
      <c r="BB153">
        <v>1</v>
      </c>
      <c r="BC153">
        <v>7.07</v>
      </c>
      <c r="BD153" t="s">
        <v>420</v>
      </c>
      <c r="BE153" t="s">
        <v>420</v>
      </c>
      <c r="BF153" t="s">
        <v>420</v>
      </c>
      <c r="BG153" t="s">
        <v>420</v>
      </c>
      <c r="BH153">
        <v>3</v>
      </c>
      <c r="BI153">
        <v>1</v>
      </c>
      <c r="BJ153" t="s">
        <v>615</v>
      </c>
      <c r="BM153">
        <v>500001</v>
      </c>
      <c r="BN153">
        <v>0</v>
      </c>
      <c r="BO153" t="s">
        <v>451</v>
      </c>
      <c r="BP153">
        <v>1</v>
      </c>
      <c r="BQ153">
        <v>8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420</v>
      </c>
      <c r="BZ153">
        <v>0</v>
      </c>
      <c r="CA153">
        <v>0</v>
      </c>
      <c r="CE153">
        <v>0</v>
      </c>
      <c r="CF153">
        <v>0</v>
      </c>
      <c r="CG153">
        <v>0</v>
      </c>
      <c r="CM153">
        <v>0</v>
      </c>
      <c r="CN153" t="s">
        <v>420</v>
      </c>
      <c r="CO153">
        <v>0</v>
      </c>
      <c r="CP153">
        <f t="shared" si="147"/>
        <v>35303.08</v>
      </c>
      <c r="CQ153">
        <f t="shared" si="148"/>
        <v>19134.4601</v>
      </c>
      <c r="CR153">
        <f t="shared" si="149"/>
        <v>0</v>
      </c>
      <c r="CS153">
        <f t="shared" si="150"/>
        <v>0</v>
      </c>
      <c r="CT153">
        <f t="shared" si="151"/>
        <v>0</v>
      </c>
      <c r="CU153">
        <f t="shared" si="152"/>
        <v>0</v>
      </c>
      <c r="CV153">
        <f t="shared" si="153"/>
        <v>0</v>
      </c>
      <c r="CW153">
        <f t="shared" si="154"/>
        <v>0</v>
      </c>
      <c r="CX153">
        <f t="shared" si="155"/>
        <v>0</v>
      </c>
      <c r="CY153">
        <f t="shared" si="156"/>
        <v>0</v>
      </c>
      <c r="CZ153">
        <f t="shared" si="157"/>
        <v>0</v>
      </c>
      <c r="DC153" t="s">
        <v>420</v>
      </c>
      <c r="DD153" t="s">
        <v>420</v>
      </c>
      <c r="DE153" t="s">
        <v>420</v>
      </c>
      <c r="DF153" t="s">
        <v>420</v>
      </c>
      <c r="DG153" t="s">
        <v>420</v>
      </c>
      <c r="DH153" t="s">
        <v>420</v>
      </c>
      <c r="DI153" t="s">
        <v>420</v>
      </c>
      <c r="DJ153" t="s">
        <v>420</v>
      </c>
      <c r="DK153" t="s">
        <v>420</v>
      </c>
      <c r="DL153" t="s">
        <v>420</v>
      </c>
      <c r="DM153" t="s">
        <v>420</v>
      </c>
      <c r="DN153">
        <v>0</v>
      </c>
      <c r="DO153">
        <v>0</v>
      </c>
      <c r="DP153">
        <v>1</v>
      </c>
      <c r="DQ153">
        <v>1</v>
      </c>
      <c r="DU153">
        <v>1009</v>
      </c>
      <c r="DV153" t="s">
        <v>476</v>
      </c>
      <c r="DW153" t="s">
        <v>476</v>
      </c>
      <c r="DX153">
        <v>1000</v>
      </c>
      <c r="EE153">
        <v>28159294</v>
      </c>
      <c r="EF153">
        <v>8</v>
      </c>
      <c r="EG153" t="s">
        <v>574</v>
      </c>
      <c r="EH153">
        <v>0</v>
      </c>
      <c r="EI153" t="s">
        <v>420</v>
      </c>
      <c r="EJ153">
        <v>1</v>
      </c>
      <c r="EK153">
        <v>500001</v>
      </c>
      <c r="EL153" t="s">
        <v>575</v>
      </c>
      <c r="EM153" t="s">
        <v>576</v>
      </c>
      <c r="EO153" t="s">
        <v>420</v>
      </c>
      <c r="EQ153">
        <v>0</v>
      </c>
      <c r="ER153">
        <v>2706.43</v>
      </c>
      <c r="ES153">
        <v>2706.43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FQ153">
        <v>0</v>
      </c>
      <c r="FR153">
        <f t="shared" si="158"/>
        <v>0</v>
      </c>
      <c r="FS153">
        <v>0</v>
      </c>
      <c r="FX153">
        <v>0</v>
      </c>
      <c r="FY153">
        <v>0</v>
      </c>
      <c r="GA153" t="s">
        <v>420</v>
      </c>
      <c r="GD153">
        <v>1</v>
      </c>
      <c r="GF153">
        <v>-92991334</v>
      </c>
      <c r="GG153">
        <v>1</v>
      </c>
      <c r="GH153">
        <v>1</v>
      </c>
      <c r="GI153">
        <v>4</v>
      </c>
      <c r="GJ153">
        <v>0</v>
      </c>
      <c r="GK153">
        <v>0</v>
      </c>
      <c r="GL153">
        <f t="shared" si="159"/>
        <v>0</v>
      </c>
      <c r="GM153">
        <f t="shared" si="160"/>
        <v>35303.08</v>
      </c>
      <c r="GN153">
        <f t="shared" si="161"/>
        <v>35303.08</v>
      </c>
      <c r="GO153">
        <f t="shared" si="162"/>
        <v>0</v>
      </c>
      <c r="GP153">
        <f t="shared" si="163"/>
        <v>0</v>
      </c>
      <c r="GR153">
        <v>0</v>
      </c>
      <c r="GS153">
        <v>3</v>
      </c>
      <c r="GT153">
        <v>0</v>
      </c>
      <c r="GU153" t="s">
        <v>420</v>
      </c>
      <c r="GV153">
        <f t="shared" si="164"/>
        <v>0</v>
      </c>
      <c r="GW153">
        <v>1</v>
      </c>
      <c r="GX153">
        <f t="shared" si="165"/>
        <v>0</v>
      </c>
      <c r="HA153">
        <v>0</v>
      </c>
      <c r="HB153">
        <v>0</v>
      </c>
      <c r="HC153">
        <f t="shared" si="166"/>
        <v>0</v>
      </c>
      <c r="IK153">
        <v>0</v>
      </c>
    </row>
    <row r="154" spans="1:255" x14ac:dyDescent="0.2">
      <c r="A154" s="2">
        <v>17</v>
      </c>
      <c r="B154" s="2">
        <v>1</v>
      </c>
      <c r="C154" s="2">
        <f>ROW(SmtRes!A538)</f>
        <v>538</v>
      </c>
      <c r="D154" s="2">
        <f>ROW(EtalonRes!A560)</f>
        <v>560</v>
      </c>
      <c r="E154" s="2" t="s">
        <v>621</v>
      </c>
      <c r="F154" s="2" t="s">
        <v>622</v>
      </c>
      <c r="G154" s="2" t="s">
        <v>623</v>
      </c>
      <c r="H154" s="2" t="s">
        <v>444</v>
      </c>
      <c r="I154" s="2">
        <v>0.3</v>
      </c>
      <c r="J154" s="2">
        <v>0</v>
      </c>
      <c r="K154" s="2"/>
      <c r="L154" s="2"/>
      <c r="M154" s="2"/>
      <c r="N154" s="2"/>
      <c r="O154" s="2">
        <f t="shared" si="127"/>
        <v>2117.4</v>
      </c>
      <c r="P154" s="2">
        <f t="shared" si="128"/>
        <v>1349.6</v>
      </c>
      <c r="Q154" s="2">
        <f t="shared" si="129"/>
        <v>614.61</v>
      </c>
      <c r="R154" s="2">
        <f t="shared" si="130"/>
        <v>43.38</v>
      </c>
      <c r="S154" s="2">
        <f t="shared" si="131"/>
        <v>153.19</v>
      </c>
      <c r="T154" s="2">
        <f t="shared" si="132"/>
        <v>0</v>
      </c>
      <c r="U154" s="2">
        <f t="shared" si="133"/>
        <v>15.473999999999998</v>
      </c>
      <c r="V154" s="2">
        <f t="shared" si="134"/>
        <v>0</v>
      </c>
      <c r="W154" s="2">
        <f t="shared" si="135"/>
        <v>0</v>
      </c>
      <c r="X154" s="2">
        <f t="shared" si="136"/>
        <v>186.74</v>
      </c>
      <c r="Y154" s="2">
        <f t="shared" si="137"/>
        <v>125.8</v>
      </c>
      <c r="Z154" s="2"/>
      <c r="AA154" s="2">
        <v>28185840</v>
      </c>
      <c r="AB154" s="2">
        <f t="shared" si="138"/>
        <v>7057.98</v>
      </c>
      <c r="AC154" s="2">
        <f t="shared" si="139"/>
        <v>4498.6499999999996</v>
      </c>
      <c r="AD154" s="2">
        <f t="shared" si="140"/>
        <v>2048.69</v>
      </c>
      <c r="AE154" s="2">
        <f t="shared" si="141"/>
        <v>144.61000000000001</v>
      </c>
      <c r="AF154" s="2">
        <f t="shared" si="142"/>
        <v>510.64</v>
      </c>
      <c r="AG154" s="2">
        <f t="shared" si="143"/>
        <v>0</v>
      </c>
      <c r="AH154" s="2">
        <f t="shared" si="144"/>
        <v>51.58</v>
      </c>
      <c r="AI154" s="2">
        <f t="shared" si="145"/>
        <v>0</v>
      </c>
      <c r="AJ154" s="2">
        <f t="shared" si="146"/>
        <v>0</v>
      </c>
      <c r="AK154" s="2">
        <v>7057.98</v>
      </c>
      <c r="AL154" s="2">
        <v>4498.6499999999996</v>
      </c>
      <c r="AM154" s="2">
        <v>2048.69</v>
      </c>
      <c r="AN154" s="2">
        <v>144.61000000000001</v>
      </c>
      <c r="AO154" s="2">
        <v>510.64</v>
      </c>
      <c r="AP154" s="2">
        <v>0</v>
      </c>
      <c r="AQ154" s="2">
        <v>51.58</v>
      </c>
      <c r="AR154" s="2">
        <v>0</v>
      </c>
      <c r="AS154" s="2">
        <v>0</v>
      </c>
      <c r="AT154" s="2">
        <v>95</v>
      </c>
      <c r="AU154" s="2">
        <v>64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420</v>
      </c>
      <c r="BE154" s="2" t="s">
        <v>420</v>
      </c>
      <c r="BF154" s="2" t="s">
        <v>420</v>
      </c>
      <c r="BG154" s="2" t="s">
        <v>420</v>
      </c>
      <c r="BH154" s="2">
        <v>0</v>
      </c>
      <c r="BI154" s="2">
        <v>1</v>
      </c>
      <c r="BJ154" s="2" t="s">
        <v>624</v>
      </c>
      <c r="BK154" s="2"/>
      <c r="BL154" s="2"/>
      <c r="BM154" s="2">
        <v>45001</v>
      </c>
      <c r="BN154" s="2">
        <v>0</v>
      </c>
      <c r="BO154" s="2" t="s">
        <v>420</v>
      </c>
      <c r="BP154" s="2">
        <v>0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420</v>
      </c>
      <c r="BZ154" s="2">
        <v>105</v>
      </c>
      <c r="CA154" s="2">
        <v>75</v>
      </c>
      <c r="CB154" s="2"/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420</v>
      </c>
      <c r="CO154" s="2">
        <v>0</v>
      </c>
      <c r="CP154" s="2">
        <f t="shared" si="147"/>
        <v>2117.4</v>
      </c>
      <c r="CQ154" s="2">
        <f t="shared" si="148"/>
        <v>4498.6499999999996</v>
      </c>
      <c r="CR154" s="2">
        <f t="shared" si="149"/>
        <v>2048.69</v>
      </c>
      <c r="CS154" s="2">
        <f t="shared" si="150"/>
        <v>144.61000000000001</v>
      </c>
      <c r="CT154" s="2">
        <f t="shared" si="151"/>
        <v>510.64</v>
      </c>
      <c r="CU154" s="2">
        <f t="shared" si="152"/>
        <v>0</v>
      </c>
      <c r="CV154" s="2">
        <f t="shared" si="153"/>
        <v>51.58</v>
      </c>
      <c r="CW154" s="2">
        <f t="shared" si="154"/>
        <v>0</v>
      </c>
      <c r="CX154" s="2">
        <f t="shared" si="155"/>
        <v>0</v>
      </c>
      <c r="CY154" s="2">
        <f t="shared" si="156"/>
        <v>186.74149999999997</v>
      </c>
      <c r="CZ154" s="2">
        <f t="shared" si="157"/>
        <v>125.8048</v>
      </c>
      <c r="DA154" s="2"/>
      <c r="DB154" s="2"/>
      <c r="DC154" s="2" t="s">
        <v>420</v>
      </c>
      <c r="DD154" s="2" t="s">
        <v>420</v>
      </c>
      <c r="DE154" s="2" t="s">
        <v>420</v>
      </c>
      <c r="DF154" s="2" t="s">
        <v>420</v>
      </c>
      <c r="DG154" s="2" t="s">
        <v>420</v>
      </c>
      <c r="DH154" s="2" t="s">
        <v>420</v>
      </c>
      <c r="DI154" s="2" t="s">
        <v>420</v>
      </c>
      <c r="DJ154" s="2" t="s">
        <v>420</v>
      </c>
      <c r="DK154" s="2" t="s">
        <v>420</v>
      </c>
      <c r="DL154" s="2" t="s">
        <v>420</v>
      </c>
      <c r="DM154" s="2" t="s">
        <v>420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1007</v>
      </c>
      <c r="DV154" s="2" t="s">
        <v>444</v>
      </c>
      <c r="DW154" s="2" t="s">
        <v>444</v>
      </c>
      <c r="DX154" s="2">
        <v>1</v>
      </c>
      <c r="DY154" s="2"/>
      <c r="DZ154" s="2"/>
      <c r="EA154" s="2"/>
      <c r="EB154" s="2"/>
      <c r="EC154" s="2"/>
      <c r="ED154" s="2"/>
      <c r="EE154" s="2">
        <v>28159428</v>
      </c>
      <c r="EF154" s="2">
        <v>2</v>
      </c>
      <c r="EG154" s="2" t="s">
        <v>446</v>
      </c>
      <c r="EH154" s="2">
        <v>0</v>
      </c>
      <c r="EI154" s="2" t="s">
        <v>420</v>
      </c>
      <c r="EJ154" s="2">
        <v>1</v>
      </c>
      <c r="EK154" s="2">
        <v>45001</v>
      </c>
      <c r="EL154" s="2" t="s">
        <v>447</v>
      </c>
      <c r="EM154" s="2" t="s">
        <v>448</v>
      </c>
      <c r="EN154" s="2"/>
      <c r="EO154" s="2" t="s">
        <v>420</v>
      </c>
      <c r="EP154" s="2"/>
      <c r="EQ154" s="2">
        <v>256</v>
      </c>
      <c r="ER154" s="2">
        <v>7057.98</v>
      </c>
      <c r="ES154" s="2">
        <v>4498.6499999999996</v>
      </c>
      <c r="ET154" s="2">
        <v>2048.69</v>
      </c>
      <c r="EU154" s="2">
        <v>144.61000000000001</v>
      </c>
      <c r="EV154" s="2">
        <v>510.64</v>
      </c>
      <c r="EW154" s="2">
        <v>51.58</v>
      </c>
      <c r="EX154" s="2">
        <v>0</v>
      </c>
      <c r="EY154" s="2">
        <v>0</v>
      </c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58"/>
        <v>0</v>
      </c>
      <c r="FS154" s="2">
        <v>0</v>
      </c>
      <c r="FT154" s="2" t="s">
        <v>449</v>
      </c>
      <c r="FU154" s="2" t="s">
        <v>450</v>
      </c>
      <c r="FV154" s="2"/>
      <c r="FW154" s="2"/>
      <c r="FX154" s="2">
        <v>94.5</v>
      </c>
      <c r="FY154" s="2">
        <v>63.75</v>
      </c>
      <c r="FZ154" s="2"/>
      <c r="GA154" s="2" t="s">
        <v>420</v>
      </c>
      <c r="GB154" s="2"/>
      <c r="GC154" s="2"/>
      <c r="GD154" s="2">
        <v>1</v>
      </c>
      <c r="GE154" s="2"/>
      <c r="GF154" s="2">
        <v>-10721832</v>
      </c>
      <c r="GG154" s="2">
        <v>2</v>
      </c>
      <c r="GH154" s="2">
        <v>1</v>
      </c>
      <c r="GI154" s="2">
        <v>-2</v>
      </c>
      <c r="GJ154" s="2">
        <v>0</v>
      </c>
      <c r="GK154" s="2">
        <v>0</v>
      </c>
      <c r="GL154" s="2">
        <f t="shared" si="159"/>
        <v>0</v>
      </c>
      <c r="GM154" s="2">
        <f t="shared" si="160"/>
        <v>2429.94</v>
      </c>
      <c r="GN154" s="2">
        <f t="shared" si="161"/>
        <v>2429.94</v>
      </c>
      <c r="GO154" s="2">
        <f t="shared" si="162"/>
        <v>0</v>
      </c>
      <c r="GP154" s="2">
        <f t="shared" si="163"/>
        <v>0</v>
      </c>
      <c r="GQ154" s="2"/>
      <c r="GR154" s="2">
        <v>0</v>
      </c>
      <c r="GS154" s="2">
        <v>3</v>
      </c>
      <c r="GT154" s="2">
        <v>0</v>
      </c>
      <c r="GU154" s="2" t="s">
        <v>420</v>
      </c>
      <c r="GV154" s="2">
        <f t="shared" si="164"/>
        <v>0</v>
      </c>
      <c r="GW154" s="2">
        <v>1</v>
      </c>
      <c r="GX154" s="2">
        <f t="shared" si="165"/>
        <v>0</v>
      </c>
      <c r="GY154" s="2"/>
      <c r="GZ154" s="2"/>
      <c r="HA154" s="2">
        <v>0</v>
      </c>
      <c r="HB154" s="2">
        <v>0</v>
      </c>
      <c r="HC154" s="2">
        <f t="shared" si="166"/>
        <v>0</v>
      </c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17</v>
      </c>
      <c r="B155">
        <v>1</v>
      </c>
      <c r="C155">
        <f>ROW(SmtRes!A548)</f>
        <v>548</v>
      </c>
      <c r="D155">
        <f>ROW(EtalonRes!A570)</f>
        <v>570</v>
      </c>
      <c r="E155" t="s">
        <v>621</v>
      </c>
      <c r="F155" t="s">
        <v>622</v>
      </c>
      <c r="G155" t="s">
        <v>623</v>
      </c>
      <c r="H155" t="s">
        <v>444</v>
      </c>
      <c r="I155">
        <v>0.3</v>
      </c>
      <c r="J155">
        <v>0</v>
      </c>
      <c r="O155">
        <f t="shared" si="127"/>
        <v>14969.98</v>
      </c>
      <c r="P155">
        <f t="shared" si="128"/>
        <v>9541.64</v>
      </c>
      <c r="Q155">
        <f t="shared" si="129"/>
        <v>4345.2700000000004</v>
      </c>
      <c r="R155">
        <f t="shared" si="130"/>
        <v>306.72000000000003</v>
      </c>
      <c r="S155">
        <f t="shared" si="131"/>
        <v>1083.07</v>
      </c>
      <c r="T155">
        <f t="shared" si="132"/>
        <v>0</v>
      </c>
      <c r="U155">
        <f t="shared" si="133"/>
        <v>15.473999999999998</v>
      </c>
      <c r="V155">
        <f t="shared" si="134"/>
        <v>0</v>
      </c>
      <c r="W155">
        <f t="shared" si="135"/>
        <v>0</v>
      </c>
      <c r="X155">
        <f t="shared" si="136"/>
        <v>1320.3</v>
      </c>
      <c r="Y155">
        <f t="shared" si="137"/>
        <v>889.47</v>
      </c>
      <c r="AA155">
        <v>28185841</v>
      </c>
      <c r="AB155">
        <f t="shared" si="138"/>
        <v>7057.98</v>
      </c>
      <c r="AC155">
        <f t="shared" si="139"/>
        <v>4498.6499999999996</v>
      </c>
      <c r="AD155">
        <f t="shared" si="140"/>
        <v>2048.69</v>
      </c>
      <c r="AE155">
        <f t="shared" si="141"/>
        <v>144.61000000000001</v>
      </c>
      <c r="AF155">
        <f t="shared" si="142"/>
        <v>510.64</v>
      </c>
      <c r="AG155">
        <f t="shared" si="143"/>
        <v>0</v>
      </c>
      <c r="AH155">
        <f t="shared" si="144"/>
        <v>51.58</v>
      </c>
      <c r="AI155">
        <f t="shared" si="145"/>
        <v>0</v>
      </c>
      <c r="AJ155">
        <f t="shared" si="146"/>
        <v>0</v>
      </c>
      <c r="AK155">
        <v>7057.98</v>
      </c>
      <c r="AL155">
        <v>4498.6499999999996</v>
      </c>
      <c r="AM155">
        <v>2048.69</v>
      </c>
      <c r="AN155">
        <v>144.61000000000001</v>
      </c>
      <c r="AO155">
        <v>510.64</v>
      </c>
      <c r="AP155">
        <v>0</v>
      </c>
      <c r="AQ155">
        <v>51.58</v>
      </c>
      <c r="AR155">
        <v>0</v>
      </c>
      <c r="AS155">
        <v>0</v>
      </c>
      <c r="AT155">
        <v>95</v>
      </c>
      <c r="AU155">
        <v>64</v>
      </c>
      <c r="AV155">
        <v>1</v>
      </c>
      <c r="AW155">
        <v>1</v>
      </c>
      <c r="AZ155">
        <v>7.07</v>
      </c>
      <c r="BA155">
        <v>7.07</v>
      </c>
      <c r="BB155">
        <v>7.07</v>
      </c>
      <c r="BC155">
        <v>7.07</v>
      </c>
      <c r="BD155" t="s">
        <v>420</v>
      </c>
      <c r="BE155" t="s">
        <v>420</v>
      </c>
      <c r="BF155" t="s">
        <v>420</v>
      </c>
      <c r="BG155" t="s">
        <v>420</v>
      </c>
      <c r="BH155">
        <v>0</v>
      </c>
      <c r="BI155">
        <v>1</v>
      </c>
      <c r="BJ155" t="s">
        <v>624</v>
      </c>
      <c r="BM155">
        <v>45001</v>
      </c>
      <c r="BN155">
        <v>0</v>
      </c>
      <c r="BO155" t="s">
        <v>451</v>
      </c>
      <c r="BP155">
        <v>1</v>
      </c>
      <c r="BQ155">
        <v>2</v>
      </c>
      <c r="BR155">
        <v>0</v>
      </c>
      <c r="BS155">
        <v>7.07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420</v>
      </c>
      <c r="BZ155">
        <v>105</v>
      </c>
      <c r="CA155">
        <v>75</v>
      </c>
      <c r="CE155">
        <v>0</v>
      </c>
      <c r="CF155">
        <v>0</v>
      </c>
      <c r="CG155">
        <v>0</v>
      </c>
      <c r="CM155">
        <v>0</v>
      </c>
      <c r="CN155" t="s">
        <v>420</v>
      </c>
      <c r="CO155">
        <v>0</v>
      </c>
      <c r="CP155">
        <f t="shared" si="147"/>
        <v>14969.98</v>
      </c>
      <c r="CQ155">
        <f t="shared" si="148"/>
        <v>31805.4555</v>
      </c>
      <c r="CR155">
        <f t="shared" si="149"/>
        <v>14484.238300000001</v>
      </c>
      <c r="CS155">
        <f t="shared" si="150"/>
        <v>1022.3927000000001</v>
      </c>
      <c r="CT155">
        <f t="shared" si="151"/>
        <v>3610.2248</v>
      </c>
      <c r="CU155">
        <f t="shared" si="152"/>
        <v>0</v>
      </c>
      <c r="CV155">
        <f t="shared" si="153"/>
        <v>51.58</v>
      </c>
      <c r="CW155">
        <f t="shared" si="154"/>
        <v>0</v>
      </c>
      <c r="CX155">
        <f t="shared" si="155"/>
        <v>0</v>
      </c>
      <c r="CY155">
        <f t="shared" si="156"/>
        <v>1320.3004999999998</v>
      </c>
      <c r="CZ155">
        <f t="shared" si="157"/>
        <v>889.46559999999999</v>
      </c>
      <c r="DC155" t="s">
        <v>420</v>
      </c>
      <c r="DD155" t="s">
        <v>420</v>
      </c>
      <c r="DE155" t="s">
        <v>420</v>
      </c>
      <c r="DF155" t="s">
        <v>420</v>
      </c>
      <c r="DG155" t="s">
        <v>420</v>
      </c>
      <c r="DH155" t="s">
        <v>420</v>
      </c>
      <c r="DI155" t="s">
        <v>420</v>
      </c>
      <c r="DJ155" t="s">
        <v>420</v>
      </c>
      <c r="DK155" t="s">
        <v>420</v>
      </c>
      <c r="DL155" t="s">
        <v>420</v>
      </c>
      <c r="DM155" t="s">
        <v>420</v>
      </c>
      <c r="DN155">
        <v>0</v>
      </c>
      <c r="DO155">
        <v>0</v>
      </c>
      <c r="DP155">
        <v>1</v>
      </c>
      <c r="DQ155">
        <v>1</v>
      </c>
      <c r="DU155">
        <v>1007</v>
      </c>
      <c r="DV155" t="s">
        <v>444</v>
      </c>
      <c r="DW155" t="s">
        <v>444</v>
      </c>
      <c r="DX155">
        <v>1</v>
      </c>
      <c r="EE155">
        <v>28159428</v>
      </c>
      <c r="EF155">
        <v>2</v>
      </c>
      <c r="EG155" t="s">
        <v>446</v>
      </c>
      <c r="EH155">
        <v>0</v>
      </c>
      <c r="EI155" t="s">
        <v>420</v>
      </c>
      <c r="EJ155">
        <v>1</v>
      </c>
      <c r="EK155">
        <v>45001</v>
      </c>
      <c r="EL155" t="s">
        <v>447</v>
      </c>
      <c r="EM155" t="s">
        <v>448</v>
      </c>
      <c r="EO155" t="s">
        <v>420</v>
      </c>
      <c r="EQ155">
        <v>256</v>
      </c>
      <c r="ER155">
        <v>7057.98</v>
      </c>
      <c r="ES155">
        <v>4498.6499999999996</v>
      </c>
      <c r="ET155">
        <v>2048.69</v>
      </c>
      <c r="EU155">
        <v>144.61000000000001</v>
      </c>
      <c r="EV155">
        <v>510.64</v>
      </c>
      <c r="EW155">
        <v>51.58</v>
      </c>
      <c r="EX155">
        <v>0</v>
      </c>
      <c r="EY155">
        <v>0</v>
      </c>
      <c r="FQ155">
        <v>0</v>
      </c>
      <c r="FR155">
        <f t="shared" si="158"/>
        <v>0</v>
      </c>
      <c r="FS155">
        <v>0</v>
      </c>
      <c r="FT155" t="s">
        <v>449</v>
      </c>
      <c r="FU155" t="s">
        <v>450</v>
      </c>
      <c r="FX155">
        <v>94.5</v>
      </c>
      <c r="FY155">
        <v>63.75</v>
      </c>
      <c r="GA155" t="s">
        <v>420</v>
      </c>
      <c r="GD155">
        <v>1</v>
      </c>
      <c r="GF155">
        <v>-10721832</v>
      </c>
      <c r="GG155">
        <v>1</v>
      </c>
      <c r="GH155">
        <v>1</v>
      </c>
      <c r="GI155">
        <v>4</v>
      </c>
      <c r="GJ155">
        <v>0</v>
      </c>
      <c r="GK155">
        <v>0</v>
      </c>
      <c r="GL155">
        <f t="shared" si="159"/>
        <v>0</v>
      </c>
      <c r="GM155">
        <f t="shared" si="160"/>
        <v>17179.75</v>
      </c>
      <c r="GN155">
        <f t="shared" si="161"/>
        <v>17179.75</v>
      </c>
      <c r="GO155">
        <f t="shared" si="162"/>
        <v>0</v>
      </c>
      <c r="GP155">
        <f t="shared" si="163"/>
        <v>0</v>
      </c>
      <c r="GR155">
        <v>0</v>
      </c>
      <c r="GS155">
        <v>3</v>
      </c>
      <c r="GT155">
        <v>0</v>
      </c>
      <c r="GU155" t="s">
        <v>420</v>
      </c>
      <c r="GV155">
        <f t="shared" si="164"/>
        <v>0</v>
      </c>
      <c r="GW155">
        <v>1</v>
      </c>
      <c r="GX155">
        <f t="shared" si="165"/>
        <v>0</v>
      </c>
      <c r="HA155">
        <v>0</v>
      </c>
      <c r="HB155">
        <v>0</v>
      </c>
      <c r="HC155">
        <f t="shared" si="166"/>
        <v>0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ROW(SmtRes!A560)</f>
        <v>560</v>
      </c>
      <c r="D156" s="2">
        <f>ROW(EtalonRes!A582)</f>
        <v>582</v>
      </c>
      <c r="E156" s="2" t="s">
        <v>625</v>
      </c>
      <c r="F156" s="2" t="s">
        <v>626</v>
      </c>
      <c r="G156" s="2" t="s">
        <v>627</v>
      </c>
      <c r="H156" s="2" t="s">
        <v>444</v>
      </c>
      <c r="I156" s="2">
        <v>0.9</v>
      </c>
      <c r="J156" s="2">
        <v>0</v>
      </c>
      <c r="K156" s="2"/>
      <c r="L156" s="2"/>
      <c r="M156" s="2"/>
      <c r="N156" s="2"/>
      <c r="O156" s="2">
        <f t="shared" si="127"/>
        <v>10658.99</v>
      </c>
      <c r="P156" s="2">
        <f t="shared" si="128"/>
        <v>7260.97</v>
      </c>
      <c r="Q156" s="2">
        <f t="shared" si="129"/>
        <v>3134.3</v>
      </c>
      <c r="R156" s="2">
        <f t="shared" si="130"/>
        <v>309.05</v>
      </c>
      <c r="S156" s="2">
        <f t="shared" si="131"/>
        <v>263.72000000000003</v>
      </c>
      <c r="T156" s="2">
        <f t="shared" si="132"/>
        <v>0</v>
      </c>
      <c r="U156" s="2">
        <f t="shared" si="133"/>
        <v>29.367000000000004</v>
      </c>
      <c r="V156" s="2">
        <f t="shared" si="134"/>
        <v>0</v>
      </c>
      <c r="W156" s="2">
        <f t="shared" si="135"/>
        <v>0</v>
      </c>
      <c r="X156" s="2">
        <f t="shared" si="136"/>
        <v>544.13</v>
      </c>
      <c r="Y156" s="2">
        <f t="shared" si="137"/>
        <v>366.57</v>
      </c>
      <c r="Z156" s="2"/>
      <c r="AA156" s="2">
        <v>28185840</v>
      </c>
      <c r="AB156" s="2">
        <f t="shared" si="138"/>
        <v>11843.31</v>
      </c>
      <c r="AC156" s="2">
        <f t="shared" si="139"/>
        <v>8067.74</v>
      </c>
      <c r="AD156" s="2">
        <f t="shared" si="140"/>
        <v>3482.55</v>
      </c>
      <c r="AE156" s="2">
        <f t="shared" si="141"/>
        <v>343.39</v>
      </c>
      <c r="AF156" s="2">
        <f t="shared" si="142"/>
        <v>293.02</v>
      </c>
      <c r="AG156" s="2">
        <f t="shared" si="143"/>
        <v>0</v>
      </c>
      <c r="AH156" s="2">
        <f t="shared" si="144"/>
        <v>32.630000000000003</v>
      </c>
      <c r="AI156" s="2">
        <f t="shared" si="145"/>
        <v>0</v>
      </c>
      <c r="AJ156" s="2">
        <f t="shared" si="146"/>
        <v>0</v>
      </c>
      <c r="AK156" s="2">
        <v>11843.31</v>
      </c>
      <c r="AL156" s="2">
        <v>8067.74</v>
      </c>
      <c r="AM156" s="2">
        <v>3482.55</v>
      </c>
      <c r="AN156" s="2">
        <v>343.39</v>
      </c>
      <c r="AO156" s="2">
        <v>293.02</v>
      </c>
      <c r="AP156" s="2">
        <v>0</v>
      </c>
      <c r="AQ156" s="2">
        <v>32.630000000000003</v>
      </c>
      <c r="AR156" s="2">
        <v>0</v>
      </c>
      <c r="AS156" s="2">
        <v>0</v>
      </c>
      <c r="AT156" s="2">
        <v>95</v>
      </c>
      <c r="AU156" s="2">
        <v>64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420</v>
      </c>
      <c r="BE156" s="2" t="s">
        <v>420</v>
      </c>
      <c r="BF156" s="2" t="s">
        <v>420</v>
      </c>
      <c r="BG156" s="2" t="s">
        <v>420</v>
      </c>
      <c r="BH156" s="2">
        <v>0</v>
      </c>
      <c r="BI156" s="2">
        <v>1</v>
      </c>
      <c r="BJ156" s="2" t="s">
        <v>628</v>
      </c>
      <c r="BK156" s="2"/>
      <c r="BL156" s="2"/>
      <c r="BM156" s="2">
        <v>45001</v>
      </c>
      <c r="BN156" s="2">
        <v>0</v>
      </c>
      <c r="BO156" s="2" t="s">
        <v>420</v>
      </c>
      <c r="BP156" s="2">
        <v>0</v>
      </c>
      <c r="BQ156" s="2">
        <v>2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420</v>
      </c>
      <c r="BZ156" s="2">
        <v>105</v>
      </c>
      <c r="CA156" s="2">
        <v>75</v>
      </c>
      <c r="CB156" s="2"/>
      <c r="CC156" s="2"/>
      <c r="CD156" s="2"/>
      <c r="CE156" s="2">
        <v>0</v>
      </c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420</v>
      </c>
      <c r="CO156" s="2">
        <v>0</v>
      </c>
      <c r="CP156" s="2">
        <f t="shared" si="147"/>
        <v>10658.99</v>
      </c>
      <c r="CQ156" s="2">
        <f t="shared" si="148"/>
        <v>8067.74</v>
      </c>
      <c r="CR156" s="2">
        <f t="shared" si="149"/>
        <v>3482.55</v>
      </c>
      <c r="CS156" s="2">
        <f t="shared" si="150"/>
        <v>343.39</v>
      </c>
      <c r="CT156" s="2">
        <f t="shared" si="151"/>
        <v>293.02</v>
      </c>
      <c r="CU156" s="2">
        <f t="shared" si="152"/>
        <v>0</v>
      </c>
      <c r="CV156" s="2">
        <f t="shared" si="153"/>
        <v>32.630000000000003</v>
      </c>
      <c r="CW156" s="2">
        <f t="shared" si="154"/>
        <v>0</v>
      </c>
      <c r="CX156" s="2">
        <f t="shared" si="155"/>
        <v>0</v>
      </c>
      <c r="CY156" s="2">
        <f t="shared" si="156"/>
        <v>544.13149999999996</v>
      </c>
      <c r="CZ156" s="2">
        <f t="shared" si="157"/>
        <v>366.57279999999997</v>
      </c>
      <c r="DA156" s="2"/>
      <c r="DB156" s="2"/>
      <c r="DC156" s="2" t="s">
        <v>420</v>
      </c>
      <c r="DD156" s="2" t="s">
        <v>420</v>
      </c>
      <c r="DE156" s="2" t="s">
        <v>420</v>
      </c>
      <c r="DF156" s="2" t="s">
        <v>420</v>
      </c>
      <c r="DG156" s="2" t="s">
        <v>420</v>
      </c>
      <c r="DH156" s="2" t="s">
        <v>420</v>
      </c>
      <c r="DI156" s="2" t="s">
        <v>420</v>
      </c>
      <c r="DJ156" s="2" t="s">
        <v>420</v>
      </c>
      <c r="DK156" s="2" t="s">
        <v>420</v>
      </c>
      <c r="DL156" s="2" t="s">
        <v>420</v>
      </c>
      <c r="DM156" s="2" t="s">
        <v>420</v>
      </c>
      <c r="DN156" s="2">
        <v>0</v>
      </c>
      <c r="DO156" s="2">
        <v>0</v>
      </c>
      <c r="DP156" s="2">
        <v>1</v>
      </c>
      <c r="DQ156" s="2">
        <v>1</v>
      </c>
      <c r="DR156" s="2"/>
      <c r="DS156" s="2"/>
      <c r="DT156" s="2"/>
      <c r="DU156" s="2">
        <v>1007</v>
      </c>
      <c r="DV156" s="2" t="s">
        <v>444</v>
      </c>
      <c r="DW156" s="2" t="s">
        <v>444</v>
      </c>
      <c r="DX156" s="2">
        <v>1</v>
      </c>
      <c r="DY156" s="2"/>
      <c r="DZ156" s="2"/>
      <c r="EA156" s="2"/>
      <c r="EB156" s="2"/>
      <c r="EC156" s="2"/>
      <c r="ED156" s="2"/>
      <c r="EE156" s="2">
        <v>28159428</v>
      </c>
      <c r="EF156" s="2">
        <v>2</v>
      </c>
      <c r="EG156" s="2" t="s">
        <v>446</v>
      </c>
      <c r="EH156" s="2">
        <v>0</v>
      </c>
      <c r="EI156" s="2" t="s">
        <v>420</v>
      </c>
      <c r="EJ156" s="2">
        <v>1</v>
      </c>
      <c r="EK156" s="2">
        <v>45001</v>
      </c>
      <c r="EL156" s="2" t="s">
        <v>447</v>
      </c>
      <c r="EM156" s="2" t="s">
        <v>448</v>
      </c>
      <c r="EN156" s="2"/>
      <c r="EO156" s="2" t="s">
        <v>420</v>
      </c>
      <c r="EP156" s="2"/>
      <c r="EQ156" s="2">
        <v>256</v>
      </c>
      <c r="ER156" s="2">
        <v>11843.31</v>
      </c>
      <c r="ES156" s="2">
        <v>8067.74</v>
      </c>
      <c r="ET156" s="2">
        <v>3482.55</v>
      </c>
      <c r="EU156" s="2">
        <v>343.39</v>
      </c>
      <c r="EV156" s="2">
        <v>293.02</v>
      </c>
      <c r="EW156" s="2">
        <v>32.630000000000003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158"/>
        <v>0</v>
      </c>
      <c r="FS156" s="2">
        <v>0</v>
      </c>
      <c r="FT156" s="2" t="s">
        <v>449</v>
      </c>
      <c r="FU156" s="2" t="s">
        <v>450</v>
      </c>
      <c r="FV156" s="2"/>
      <c r="FW156" s="2"/>
      <c r="FX156" s="2">
        <v>94.5</v>
      </c>
      <c r="FY156" s="2">
        <v>63.75</v>
      </c>
      <c r="FZ156" s="2"/>
      <c r="GA156" s="2" t="s">
        <v>420</v>
      </c>
      <c r="GB156" s="2"/>
      <c r="GC156" s="2"/>
      <c r="GD156" s="2">
        <v>1</v>
      </c>
      <c r="GE156" s="2"/>
      <c r="GF156" s="2">
        <v>-971647070</v>
      </c>
      <c r="GG156" s="2">
        <v>2</v>
      </c>
      <c r="GH156" s="2">
        <v>1</v>
      </c>
      <c r="GI156" s="2">
        <v>-2</v>
      </c>
      <c r="GJ156" s="2">
        <v>0</v>
      </c>
      <c r="GK156" s="2">
        <v>0</v>
      </c>
      <c r="GL156" s="2">
        <f t="shared" si="159"/>
        <v>0</v>
      </c>
      <c r="GM156" s="2">
        <f t="shared" si="160"/>
        <v>11569.69</v>
      </c>
      <c r="GN156" s="2">
        <f t="shared" si="161"/>
        <v>11569.69</v>
      </c>
      <c r="GO156" s="2">
        <f t="shared" si="162"/>
        <v>0</v>
      </c>
      <c r="GP156" s="2">
        <f t="shared" si="163"/>
        <v>0</v>
      </c>
      <c r="GQ156" s="2"/>
      <c r="GR156" s="2">
        <v>0</v>
      </c>
      <c r="GS156" s="2">
        <v>3</v>
      </c>
      <c r="GT156" s="2">
        <v>0</v>
      </c>
      <c r="GU156" s="2" t="s">
        <v>420</v>
      </c>
      <c r="GV156" s="2">
        <f t="shared" si="164"/>
        <v>0</v>
      </c>
      <c r="GW156" s="2">
        <v>1</v>
      </c>
      <c r="GX156" s="2">
        <f t="shared" si="165"/>
        <v>0</v>
      </c>
      <c r="GY156" s="2"/>
      <c r="GZ156" s="2"/>
      <c r="HA156" s="2">
        <v>0</v>
      </c>
      <c r="HB156" s="2">
        <v>0</v>
      </c>
      <c r="HC156" s="2">
        <f t="shared" si="166"/>
        <v>0</v>
      </c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ROW(SmtRes!A572)</f>
        <v>572</v>
      </c>
      <c r="D157">
        <f>ROW(EtalonRes!A594)</f>
        <v>594</v>
      </c>
      <c r="E157" t="s">
        <v>625</v>
      </c>
      <c r="F157" t="s">
        <v>626</v>
      </c>
      <c r="G157" t="s">
        <v>627</v>
      </c>
      <c r="H157" t="s">
        <v>444</v>
      </c>
      <c r="I157">
        <v>0.9</v>
      </c>
      <c r="J157">
        <v>0</v>
      </c>
      <c r="O157">
        <f t="shared" si="127"/>
        <v>75358.990000000005</v>
      </c>
      <c r="P157">
        <f t="shared" si="128"/>
        <v>51335.03</v>
      </c>
      <c r="Q157">
        <f t="shared" si="129"/>
        <v>22159.47</v>
      </c>
      <c r="R157">
        <f t="shared" si="130"/>
        <v>2184.9899999999998</v>
      </c>
      <c r="S157">
        <f t="shared" si="131"/>
        <v>1864.49</v>
      </c>
      <c r="T157">
        <f t="shared" si="132"/>
        <v>0</v>
      </c>
      <c r="U157">
        <f t="shared" si="133"/>
        <v>29.367000000000004</v>
      </c>
      <c r="V157">
        <f t="shared" si="134"/>
        <v>0</v>
      </c>
      <c r="W157">
        <f t="shared" si="135"/>
        <v>0</v>
      </c>
      <c r="X157">
        <f t="shared" si="136"/>
        <v>3847.01</v>
      </c>
      <c r="Y157">
        <f t="shared" si="137"/>
        <v>2591.67</v>
      </c>
      <c r="AA157">
        <v>28185841</v>
      </c>
      <c r="AB157">
        <f t="shared" si="138"/>
        <v>11843.31</v>
      </c>
      <c r="AC157">
        <f t="shared" si="139"/>
        <v>8067.74</v>
      </c>
      <c r="AD157">
        <f t="shared" si="140"/>
        <v>3482.55</v>
      </c>
      <c r="AE157">
        <f t="shared" si="141"/>
        <v>343.39</v>
      </c>
      <c r="AF157">
        <f t="shared" si="142"/>
        <v>293.02</v>
      </c>
      <c r="AG157">
        <f t="shared" si="143"/>
        <v>0</v>
      </c>
      <c r="AH157">
        <f t="shared" si="144"/>
        <v>32.630000000000003</v>
      </c>
      <c r="AI157">
        <f t="shared" si="145"/>
        <v>0</v>
      </c>
      <c r="AJ157">
        <f t="shared" si="146"/>
        <v>0</v>
      </c>
      <c r="AK157">
        <v>11843.31</v>
      </c>
      <c r="AL157">
        <v>8067.74</v>
      </c>
      <c r="AM157">
        <v>3482.55</v>
      </c>
      <c r="AN157">
        <v>343.39</v>
      </c>
      <c r="AO157">
        <v>293.02</v>
      </c>
      <c r="AP157">
        <v>0</v>
      </c>
      <c r="AQ157">
        <v>32.630000000000003</v>
      </c>
      <c r="AR157">
        <v>0</v>
      </c>
      <c r="AS157">
        <v>0</v>
      </c>
      <c r="AT157">
        <v>95</v>
      </c>
      <c r="AU157">
        <v>64</v>
      </c>
      <c r="AV157">
        <v>1</v>
      </c>
      <c r="AW157">
        <v>1</v>
      </c>
      <c r="AZ157">
        <v>7.07</v>
      </c>
      <c r="BA157">
        <v>7.07</v>
      </c>
      <c r="BB157">
        <v>7.07</v>
      </c>
      <c r="BC157">
        <v>7.07</v>
      </c>
      <c r="BD157" t="s">
        <v>420</v>
      </c>
      <c r="BE157" t="s">
        <v>420</v>
      </c>
      <c r="BF157" t="s">
        <v>420</v>
      </c>
      <c r="BG157" t="s">
        <v>420</v>
      </c>
      <c r="BH157">
        <v>0</v>
      </c>
      <c r="BI157">
        <v>1</v>
      </c>
      <c r="BJ157" t="s">
        <v>628</v>
      </c>
      <c r="BM157">
        <v>45001</v>
      </c>
      <c r="BN157">
        <v>0</v>
      </c>
      <c r="BO157" t="s">
        <v>451</v>
      </c>
      <c r="BP157">
        <v>1</v>
      </c>
      <c r="BQ157">
        <v>2</v>
      </c>
      <c r="BR157">
        <v>0</v>
      </c>
      <c r="BS157">
        <v>7.07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420</v>
      </c>
      <c r="BZ157">
        <v>105</v>
      </c>
      <c r="CA157">
        <v>75</v>
      </c>
      <c r="CE157">
        <v>0</v>
      </c>
      <c r="CF157">
        <v>0</v>
      </c>
      <c r="CG157">
        <v>0</v>
      </c>
      <c r="CM157">
        <v>0</v>
      </c>
      <c r="CN157" t="s">
        <v>420</v>
      </c>
      <c r="CO157">
        <v>0</v>
      </c>
      <c r="CP157">
        <f t="shared" si="147"/>
        <v>75358.990000000005</v>
      </c>
      <c r="CQ157">
        <f t="shared" si="148"/>
        <v>57038.921800000004</v>
      </c>
      <c r="CR157">
        <f t="shared" si="149"/>
        <v>24621.628500000003</v>
      </c>
      <c r="CS157">
        <f t="shared" si="150"/>
        <v>2427.7673</v>
      </c>
      <c r="CT157">
        <f t="shared" si="151"/>
        <v>2071.6513999999997</v>
      </c>
      <c r="CU157">
        <f t="shared" si="152"/>
        <v>0</v>
      </c>
      <c r="CV157">
        <f t="shared" si="153"/>
        <v>32.630000000000003</v>
      </c>
      <c r="CW157">
        <f t="shared" si="154"/>
        <v>0</v>
      </c>
      <c r="CX157">
        <f t="shared" si="155"/>
        <v>0</v>
      </c>
      <c r="CY157">
        <f t="shared" si="156"/>
        <v>3847.0059999999999</v>
      </c>
      <c r="CZ157">
        <f t="shared" si="157"/>
        <v>2591.6671999999999</v>
      </c>
      <c r="DC157" t="s">
        <v>420</v>
      </c>
      <c r="DD157" t="s">
        <v>420</v>
      </c>
      <c r="DE157" t="s">
        <v>420</v>
      </c>
      <c r="DF157" t="s">
        <v>420</v>
      </c>
      <c r="DG157" t="s">
        <v>420</v>
      </c>
      <c r="DH157" t="s">
        <v>420</v>
      </c>
      <c r="DI157" t="s">
        <v>420</v>
      </c>
      <c r="DJ157" t="s">
        <v>420</v>
      </c>
      <c r="DK157" t="s">
        <v>420</v>
      </c>
      <c r="DL157" t="s">
        <v>420</v>
      </c>
      <c r="DM157" t="s">
        <v>420</v>
      </c>
      <c r="DN157">
        <v>0</v>
      </c>
      <c r="DO157">
        <v>0</v>
      </c>
      <c r="DP157">
        <v>1</v>
      </c>
      <c r="DQ157">
        <v>1</v>
      </c>
      <c r="DU157">
        <v>1007</v>
      </c>
      <c r="DV157" t="s">
        <v>444</v>
      </c>
      <c r="DW157" t="s">
        <v>444</v>
      </c>
      <c r="DX157">
        <v>1</v>
      </c>
      <c r="EE157">
        <v>28159428</v>
      </c>
      <c r="EF157">
        <v>2</v>
      </c>
      <c r="EG157" t="s">
        <v>446</v>
      </c>
      <c r="EH157">
        <v>0</v>
      </c>
      <c r="EI157" t="s">
        <v>420</v>
      </c>
      <c r="EJ157">
        <v>1</v>
      </c>
      <c r="EK157">
        <v>45001</v>
      </c>
      <c r="EL157" t="s">
        <v>447</v>
      </c>
      <c r="EM157" t="s">
        <v>448</v>
      </c>
      <c r="EO157" t="s">
        <v>420</v>
      </c>
      <c r="EQ157">
        <v>256</v>
      </c>
      <c r="ER157">
        <v>11843.31</v>
      </c>
      <c r="ES157">
        <v>8067.74</v>
      </c>
      <c r="ET157">
        <v>3482.55</v>
      </c>
      <c r="EU157">
        <v>343.39</v>
      </c>
      <c r="EV157">
        <v>293.02</v>
      </c>
      <c r="EW157">
        <v>32.630000000000003</v>
      </c>
      <c r="EX157">
        <v>0</v>
      </c>
      <c r="EY157">
        <v>0</v>
      </c>
      <c r="FQ157">
        <v>0</v>
      </c>
      <c r="FR157">
        <f t="shared" si="158"/>
        <v>0</v>
      </c>
      <c r="FS157">
        <v>0</v>
      </c>
      <c r="FT157" t="s">
        <v>449</v>
      </c>
      <c r="FU157" t="s">
        <v>450</v>
      </c>
      <c r="FX157">
        <v>94.5</v>
      </c>
      <c r="FY157">
        <v>63.75</v>
      </c>
      <c r="GA157" t="s">
        <v>420</v>
      </c>
      <c r="GD157">
        <v>1</v>
      </c>
      <c r="GF157">
        <v>-971647070</v>
      </c>
      <c r="GG157">
        <v>1</v>
      </c>
      <c r="GH157">
        <v>1</v>
      </c>
      <c r="GI157">
        <v>4</v>
      </c>
      <c r="GJ157">
        <v>0</v>
      </c>
      <c r="GK157">
        <v>0</v>
      </c>
      <c r="GL157">
        <f t="shared" si="159"/>
        <v>0</v>
      </c>
      <c r="GM157">
        <f t="shared" si="160"/>
        <v>81797.67</v>
      </c>
      <c r="GN157">
        <f t="shared" si="161"/>
        <v>81797.67</v>
      </c>
      <c r="GO157">
        <f t="shared" si="162"/>
        <v>0</v>
      </c>
      <c r="GP157">
        <f t="shared" si="163"/>
        <v>0</v>
      </c>
      <c r="GR157">
        <v>0</v>
      </c>
      <c r="GS157">
        <v>3</v>
      </c>
      <c r="GT157">
        <v>0</v>
      </c>
      <c r="GU157" t="s">
        <v>420</v>
      </c>
      <c r="GV157">
        <f t="shared" si="164"/>
        <v>0</v>
      </c>
      <c r="GW157">
        <v>1</v>
      </c>
      <c r="GX157">
        <f t="shared" si="165"/>
        <v>0</v>
      </c>
      <c r="HA157">
        <v>0</v>
      </c>
      <c r="HB157">
        <v>0</v>
      </c>
      <c r="HC157">
        <f t="shared" si="166"/>
        <v>0</v>
      </c>
      <c r="IK157">
        <v>0</v>
      </c>
    </row>
    <row r="158" spans="1:255" x14ac:dyDescent="0.2">
      <c r="A158" s="2">
        <v>17</v>
      </c>
      <c r="B158" s="2">
        <v>1</v>
      </c>
      <c r="C158" s="2">
        <f>ROW(SmtRes!A583)</f>
        <v>583</v>
      </c>
      <c r="D158" s="2">
        <f>ROW(EtalonRes!A606)</f>
        <v>606</v>
      </c>
      <c r="E158" s="2" t="s">
        <v>629</v>
      </c>
      <c r="F158" s="2" t="s">
        <v>630</v>
      </c>
      <c r="G158" s="2" t="s">
        <v>631</v>
      </c>
      <c r="H158" s="2" t="s">
        <v>632</v>
      </c>
      <c r="I158" s="2">
        <f>ROUND(50/100,9)</f>
        <v>0.5</v>
      </c>
      <c r="J158" s="2">
        <v>0</v>
      </c>
      <c r="K158" s="2"/>
      <c r="L158" s="2"/>
      <c r="M158" s="2"/>
      <c r="N158" s="2"/>
      <c r="O158" s="2">
        <f t="shared" si="127"/>
        <v>4304.2299999999996</v>
      </c>
      <c r="P158" s="2">
        <f t="shared" si="128"/>
        <v>3409.44</v>
      </c>
      <c r="Q158" s="2">
        <f t="shared" si="129"/>
        <v>323.76</v>
      </c>
      <c r="R158" s="2">
        <f t="shared" si="130"/>
        <v>38.869999999999997</v>
      </c>
      <c r="S158" s="2">
        <f t="shared" si="131"/>
        <v>571.03</v>
      </c>
      <c r="T158" s="2">
        <f t="shared" si="132"/>
        <v>0</v>
      </c>
      <c r="U158" s="2">
        <f t="shared" si="133"/>
        <v>61.8</v>
      </c>
      <c r="V158" s="2">
        <f t="shared" si="134"/>
        <v>0</v>
      </c>
      <c r="W158" s="2">
        <f t="shared" si="135"/>
        <v>0</v>
      </c>
      <c r="X158" s="2">
        <f t="shared" si="136"/>
        <v>579.41</v>
      </c>
      <c r="Y158" s="2">
        <f t="shared" si="137"/>
        <v>390.34</v>
      </c>
      <c r="Z158" s="2"/>
      <c r="AA158" s="2">
        <v>28185840</v>
      </c>
      <c r="AB158" s="2">
        <f t="shared" si="138"/>
        <v>8608.4599999999991</v>
      </c>
      <c r="AC158" s="2">
        <f t="shared" si="139"/>
        <v>6818.88</v>
      </c>
      <c r="AD158" s="2">
        <f t="shared" si="140"/>
        <v>647.52</v>
      </c>
      <c r="AE158" s="2">
        <f t="shared" si="141"/>
        <v>77.73</v>
      </c>
      <c r="AF158" s="2">
        <f t="shared" si="142"/>
        <v>1142.06</v>
      </c>
      <c r="AG158" s="2">
        <f t="shared" si="143"/>
        <v>0</v>
      </c>
      <c r="AH158" s="2">
        <f t="shared" si="144"/>
        <v>123.6</v>
      </c>
      <c r="AI158" s="2">
        <f t="shared" si="145"/>
        <v>0</v>
      </c>
      <c r="AJ158" s="2">
        <f t="shared" si="146"/>
        <v>0</v>
      </c>
      <c r="AK158" s="2">
        <v>8608.4599999999991</v>
      </c>
      <c r="AL158" s="2">
        <v>6818.88</v>
      </c>
      <c r="AM158" s="2">
        <v>647.52</v>
      </c>
      <c r="AN158" s="2">
        <v>77.73</v>
      </c>
      <c r="AO158" s="2">
        <v>1142.06</v>
      </c>
      <c r="AP158" s="2">
        <v>0</v>
      </c>
      <c r="AQ158" s="2">
        <v>123.6</v>
      </c>
      <c r="AR158" s="2">
        <v>0</v>
      </c>
      <c r="AS158" s="2">
        <v>0</v>
      </c>
      <c r="AT158" s="2">
        <v>95</v>
      </c>
      <c r="AU158" s="2">
        <v>64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420</v>
      </c>
      <c r="BE158" s="2" t="s">
        <v>420</v>
      </c>
      <c r="BF158" s="2" t="s">
        <v>420</v>
      </c>
      <c r="BG158" s="2" t="s">
        <v>420</v>
      </c>
      <c r="BH158" s="2">
        <v>0</v>
      </c>
      <c r="BI158" s="2">
        <v>1</v>
      </c>
      <c r="BJ158" s="2" t="s">
        <v>633</v>
      </c>
      <c r="BK158" s="2"/>
      <c r="BL158" s="2"/>
      <c r="BM158" s="2">
        <v>45001</v>
      </c>
      <c r="BN158" s="2">
        <v>0</v>
      </c>
      <c r="BO158" s="2" t="s">
        <v>420</v>
      </c>
      <c r="BP158" s="2">
        <v>0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420</v>
      </c>
      <c r="BZ158" s="2">
        <v>105</v>
      </c>
      <c r="CA158" s="2">
        <v>75</v>
      </c>
      <c r="CB158" s="2"/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420</v>
      </c>
      <c r="CO158" s="2">
        <v>0</v>
      </c>
      <c r="CP158" s="2">
        <f t="shared" si="147"/>
        <v>4304.2299999999996</v>
      </c>
      <c r="CQ158" s="2">
        <f t="shared" si="148"/>
        <v>6818.88</v>
      </c>
      <c r="CR158" s="2">
        <f t="shared" si="149"/>
        <v>647.52</v>
      </c>
      <c r="CS158" s="2">
        <f t="shared" si="150"/>
        <v>77.73</v>
      </c>
      <c r="CT158" s="2">
        <f t="shared" si="151"/>
        <v>1142.06</v>
      </c>
      <c r="CU158" s="2">
        <f t="shared" si="152"/>
        <v>0</v>
      </c>
      <c r="CV158" s="2">
        <f t="shared" si="153"/>
        <v>123.6</v>
      </c>
      <c r="CW158" s="2">
        <f t="shared" si="154"/>
        <v>0</v>
      </c>
      <c r="CX158" s="2">
        <f t="shared" si="155"/>
        <v>0</v>
      </c>
      <c r="CY158" s="2">
        <f t="shared" si="156"/>
        <v>579.40499999999997</v>
      </c>
      <c r="CZ158" s="2">
        <f t="shared" si="157"/>
        <v>390.33600000000001</v>
      </c>
      <c r="DA158" s="2"/>
      <c r="DB158" s="2"/>
      <c r="DC158" s="2" t="s">
        <v>420</v>
      </c>
      <c r="DD158" s="2" t="s">
        <v>420</v>
      </c>
      <c r="DE158" s="2" t="s">
        <v>420</v>
      </c>
      <c r="DF158" s="2" t="s">
        <v>420</v>
      </c>
      <c r="DG158" s="2" t="s">
        <v>420</v>
      </c>
      <c r="DH158" s="2" t="s">
        <v>420</v>
      </c>
      <c r="DI158" s="2" t="s">
        <v>420</v>
      </c>
      <c r="DJ158" s="2" t="s">
        <v>420</v>
      </c>
      <c r="DK158" s="2" t="s">
        <v>420</v>
      </c>
      <c r="DL158" s="2" t="s">
        <v>420</v>
      </c>
      <c r="DM158" s="2" t="s">
        <v>420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1005</v>
      </c>
      <c r="DV158" s="2" t="s">
        <v>632</v>
      </c>
      <c r="DW158" s="2" t="s">
        <v>632</v>
      </c>
      <c r="DX158" s="2">
        <v>100</v>
      </c>
      <c r="DY158" s="2"/>
      <c r="DZ158" s="2"/>
      <c r="EA158" s="2"/>
      <c r="EB158" s="2"/>
      <c r="EC158" s="2"/>
      <c r="ED158" s="2"/>
      <c r="EE158" s="2">
        <v>28159428</v>
      </c>
      <c r="EF158" s="2">
        <v>2</v>
      </c>
      <c r="EG158" s="2" t="s">
        <v>446</v>
      </c>
      <c r="EH158" s="2">
        <v>0</v>
      </c>
      <c r="EI158" s="2" t="s">
        <v>420</v>
      </c>
      <c r="EJ158" s="2">
        <v>1</v>
      </c>
      <c r="EK158" s="2">
        <v>45001</v>
      </c>
      <c r="EL158" s="2" t="s">
        <v>447</v>
      </c>
      <c r="EM158" s="2" t="s">
        <v>448</v>
      </c>
      <c r="EN158" s="2"/>
      <c r="EO158" s="2" t="s">
        <v>420</v>
      </c>
      <c r="EP158" s="2"/>
      <c r="EQ158" s="2">
        <v>256</v>
      </c>
      <c r="ER158" s="2">
        <v>8608.4599999999991</v>
      </c>
      <c r="ES158" s="2">
        <v>6818.88</v>
      </c>
      <c r="ET158" s="2">
        <v>647.52</v>
      </c>
      <c r="EU158" s="2">
        <v>77.73</v>
      </c>
      <c r="EV158" s="2">
        <v>1142.06</v>
      </c>
      <c r="EW158" s="2">
        <v>123.6</v>
      </c>
      <c r="EX158" s="2">
        <v>0</v>
      </c>
      <c r="EY158" s="2">
        <v>0</v>
      </c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158"/>
        <v>0</v>
      </c>
      <c r="FS158" s="2">
        <v>0</v>
      </c>
      <c r="FT158" s="2" t="s">
        <v>449</v>
      </c>
      <c r="FU158" s="2" t="s">
        <v>450</v>
      </c>
      <c r="FV158" s="2"/>
      <c r="FW158" s="2"/>
      <c r="FX158" s="2">
        <v>94.5</v>
      </c>
      <c r="FY158" s="2">
        <v>63.75</v>
      </c>
      <c r="FZ158" s="2"/>
      <c r="GA158" s="2" t="s">
        <v>420</v>
      </c>
      <c r="GB158" s="2"/>
      <c r="GC158" s="2"/>
      <c r="GD158" s="2">
        <v>1</v>
      </c>
      <c r="GE158" s="2"/>
      <c r="GF158" s="2">
        <v>-349275278</v>
      </c>
      <c r="GG158" s="2">
        <v>2</v>
      </c>
      <c r="GH158" s="2">
        <v>1</v>
      </c>
      <c r="GI158" s="2">
        <v>-2</v>
      </c>
      <c r="GJ158" s="2">
        <v>0</v>
      </c>
      <c r="GK158" s="2">
        <v>0</v>
      </c>
      <c r="GL158" s="2">
        <f t="shared" si="159"/>
        <v>0</v>
      </c>
      <c r="GM158" s="2">
        <f t="shared" si="160"/>
        <v>5273.98</v>
      </c>
      <c r="GN158" s="2">
        <f t="shared" si="161"/>
        <v>5273.98</v>
      </c>
      <c r="GO158" s="2">
        <f t="shared" si="162"/>
        <v>0</v>
      </c>
      <c r="GP158" s="2">
        <f t="shared" si="163"/>
        <v>0</v>
      </c>
      <c r="GQ158" s="2"/>
      <c r="GR158" s="2">
        <v>0</v>
      </c>
      <c r="GS158" s="2">
        <v>3</v>
      </c>
      <c r="GT158" s="2">
        <v>0</v>
      </c>
      <c r="GU158" s="2" t="s">
        <v>420</v>
      </c>
      <c r="GV158" s="2">
        <f t="shared" si="164"/>
        <v>0</v>
      </c>
      <c r="GW158" s="2">
        <v>1</v>
      </c>
      <c r="GX158" s="2">
        <f t="shared" si="165"/>
        <v>0</v>
      </c>
      <c r="GY158" s="2"/>
      <c r="GZ158" s="2"/>
      <c r="HA158" s="2">
        <v>0</v>
      </c>
      <c r="HB158" s="2">
        <v>0</v>
      </c>
      <c r="HC158" s="2">
        <f t="shared" si="166"/>
        <v>0</v>
      </c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17</v>
      </c>
      <c r="B159">
        <v>1</v>
      </c>
      <c r="C159">
        <f>ROW(SmtRes!A594)</f>
        <v>594</v>
      </c>
      <c r="D159">
        <f>ROW(EtalonRes!A618)</f>
        <v>618</v>
      </c>
      <c r="E159" t="s">
        <v>629</v>
      </c>
      <c r="F159" t="s">
        <v>630</v>
      </c>
      <c r="G159" t="s">
        <v>631</v>
      </c>
      <c r="H159" t="s">
        <v>632</v>
      </c>
      <c r="I159">
        <f>ROUND(50/100,9)</f>
        <v>0.5</v>
      </c>
      <c r="J159">
        <v>0</v>
      </c>
      <c r="O159">
        <f t="shared" si="127"/>
        <v>30430.9</v>
      </c>
      <c r="P159">
        <f t="shared" si="128"/>
        <v>24104.74</v>
      </c>
      <c r="Q159">
        <f t="shared" si="129"/>
        <v>2288.98</v>
      </c>
      <c r="R159">
        <f t="shared" si="130"/>
        <v>274.77999999999997</v>
      </c>
      <c r="S159">
        <f t="shared" si="131"/>
        <v>4037.18</v>
      </c>
      <c r="T159">
        <f t="shared" si="132"/>
        <v>0</v>
      </c>
      <c r="U159">
        <f t="shared" si="133"/>
        <v>61.8</v>
      </c>
      <c r="V159">
        <f t="shared" si="134"/>
        <v>0</v>
      </c>
      <c r="W159">
        <f t="shared" si="135"/>
        <v>0</v>
      </c>
      <c r="X159">
        <f t="shared" si="136"/>
        <v>4096.3599999999997</v>
      </c>
      <c r="Y159">
        <f t="shared" si="137"/>
        <v>2759.65</v>
      </c>
      <c r="AA159">
        <v>28185841</v>
      </c>
      <c r="AB159">
        <f t="shared" si="138"/>
        <v>8608.4599999999991</v>
      </c>
      <c r="AC159">
        <f t="shared" si="139"/>
        <v>6818.88</v>
      </c>
      <c r="AD159">
        <f t="shared" si="140"/>
        <v>647.52</v>
      </c>
      <c r="AE159">
        <f t="shared" si="141"/>
        <v>77.73</v>
      </c>
      <c r="AF159">
        <f t="shared" si="142"/>
        <v>1142.06</v>
      </c>
      <c r="AG159">
        <f t="shared" si="143"/>
        <v>0</v>
      </c>
      <c r="AH159">
        <f t="shared" si="144"/>
        <v>123.6</v>
      </c>
      <c r="AI159">
        <f t="shared" si="145"/>
        <v>0</v>
      </c>
      <c r="AJ159">
        <f t="shared" si="146"/>
        <v>0</v>
      </c>
      <c r="AK159">
        <v>8608.4599999999991</v>
      </c>
      <c r="AL159">
        <v>6818.88</v>
      </c>
      <c r="AM159">
        <v>647.52</v>
      </c>
      <c r="AN159">
        <v>77.73</v>
      </c>
      <c r="AO159">
        <v>1142.06</v>
      </c>
      <c r="AP159">
        <v>0</v>
      </c>
      <c r="AQ159">
        <v>123.6</v>
      </c>
      <c r="AR159">
        <v>0</v>
      </c>
      <c r="AS159">
        <v>0</v>
      </c>
      <c r="AT159">
        <v>95</v>
      </c>
      <c r="AU159">
        <v>64</v>
      </c>
      <c r="AV159">
        <v>1</v>
      </c>
      <c r="AW159">
        <v>1</v>
      </c>
      <c r="AZ159">
        <v>7.07</v>
      </c>
      <c r="BA159">
        <v>7.07</v>
      </c>
      <c r="BB159">
        <v>7.07</v>
      </c>
      <c r="BC159">
        <v>7.07</v>
      </c>
      <c r="BD159" t="s">
        <v>420</v>
      </c>
      <c r="BE159" t="s">
        <v>420</v>
      </c>
      <c r="BF159" t="s">
        <v>420</v>
      </c>
      <c r="BG159" t="s">
        <v>420</v>
      </c>
      <c r="BH159">
        <v>0</v>
      </c>
      <c r="BI159">
        <v>1</v>
      </c>
      <c r="BJ159" t="s">
        <v>633</v>
      </c>
      <c r="BM159">
        <v>45001</v>
      </c>
      <c r="BN159">
        <v>0</v>
      </c>
      <c r="BO159" t="s">
        <v>451</v>
      </c>
      <c r="BP159">
        <v>1</v>
      </c>
      <c r="BQ159">
        <v>2</v>
      </c>
      <c r="BR159">
        <v>0</v>
      </c>
      <c r="BS159">
        <v>7.07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420</v>
      </c>
      <c r="BZ159">
        <v>105</v>
      </c>
      <c r="CA159">
        <v>75</v>
      </c>
      <c r="CE159">
        <v>0</v>
      </c>
      <c r="CF159">
        <v>0</v>
      </c>
      <c r="CG159">
        <v>0</v>
      </c>
      <c r="CM159">
        <v>0</v>
      </c>
      <c r="CN159" t="s">
        <v>420</v>
      </c>
      <c r="CO159">
        <v>0</v>
      </c>
      <c r="CP159">
        <f t="shared" si="147"/>
        <v>30430.9</v>
      </c>
      <c r="CQ159">
        <f t="shared" si="148"/>
        <v>48209.481599999999</v>
      </c>
      <c r="CR159">
        <f t="shared" si="149"/>
        <v>4577.9664000000002</v>
      </c>
      <c r="CS159">
        <f t="shared" si="150"/>
        <v>549.55110000000002</v>
      </c>
      <c r="CT159">
        <f t="shared" si="151"/>
        <v>8074.3642</v>
      </c>
      <c r="CU159">
        <f t="shared" si="152"/>
        <v>0</v>
      </c>
      <c r="CV159">
        <f t="shared" si="153"/>
        <v>123.6</v>
      </c>
      <c r="CW159">
        <f t="shared" si="154"/>
        <v>0</v>
      </c>
      <c r="CX159">
        <f t="shared" si="155"/>
        <v>0</v>
      </c>
      <c r="CY159">
        <f t="shared" si="156"/>
        <v>4096.3620000000001</v>
      </c>
      <c r="CZ159">
        <f t="shared" si="157"/>
        <v>2759.6543999999999</v>
      </c>
      <c r="DC159" t="s">
        <v>420</v>
      </c>
      <c r="DD159" t="s">
        <v>420</v>
      </c>
      <c r="DE159" t="s">
        <v>420</v>
      </c>
      <c r="DF159" t="s">
        <v>420</v>
      </c>
      <c r="DG159" t="s">
        <v>420</v>
      </c>
      <c r="DH159" t="s">
        <v>420</v>
      </c>
      <c r="DI159" t="s">
        <v>420</v>
      </c>
      <c r="DJ159" t="s">
        <v>420</v>
      </c>
      <c r="DK159" t="s">
        <v>420</v>
      </c>
      <c r="DL159" t="s">
        <v>420</v>
      </c>
      <c r="DM159" t="s">
        <v>420</v>
      </c>
      <c r="DN159">
        <v>0</v>
      </c>
      <c r="DO159">
        <v>0</v>
      </c>
      <c r="DP159">
        <v>1</v>
      </c>
      <c r="DQ159">
        <v>1</v>
      </c>
      <c r="DU159">
        <v>1005</v>
      </c>
      <c r="DV159" t="s">
        <v>632</v>
      </c>
      <c r="DW159" t="s">
        <v>632</v>
      </c>
      <c r="DX159">
        <v>100</v>
      </c>
      <c r="EE159">
        <v>28159428</v>
      </c>
      <c r="EF159">
        <v>2</v>
      </c>
      <c r="EG159" t="s">
        <v>446</v>
      </c>
      <c r="EH159">
        <v>0</v>
      </c>
      <c r="EI159" t="s">
        <v>420</v>
      </c>
      <c r="EJ159">
        <v>1</v>
      </c>
      <c r="EK159">
        <v>45001</v>
      </c>
      <c r="EL159" t="s">
        <v>447</v>
      </c>
      <c r="EM159" t="s">
        <v>448</v>
      </c>
      <c r="EO159" t="s">
        <v>420</v>
      </c>
      <c r="EQ159">
        <v>256</v>
      </c>
      <c r="ER159">
        <v>8608.4599999999991</v>
      </c>
      <c r="ES159">
        <v>6818.88</v>
      </c>
      <c r="ET159">
        <v>647.52</v>
      </c>
      <c r="EU159">
        <v>77.73</v>
      </c>
      <c r="EV159">
        <v>1142.06</v>
      </c>
      <c r="EW159">
        <v>123.6</v>
      </c>
      <c r="EX159">
        <v>0</v>
      </c>
      <c r="EY159">
        <v>0</v>
      </c>
      <c r="FQ159">
        <v>0</v>
      </c>
      <c r="FR159">
        <f t="shared" si="158"/>
        <v>0</v>
      </c>
      <c r="FS159">
        <v>0</v>
      </c>
      <c r="FT159" t="s">
        <v>449</v>
      </c>
      <c r="FU159" t="s">
        <v>450</v>
      </c>
      <c r="FX159">
        <v>94.5</v>
      </c>
      <c r="FY159">
        <v>63.75</v>
      </c>
      <c r="GA159" t="s">
        <v>420</v>
      </c>
      <c r="GD159">
        <v>1</v>
      </c>
      <c r="GF159">
        <v>-349275278</v>
      </c>
      <c r="GG159">
        <v>1</v>
      </c>
      <c r="GH159">
        <v>1</v>
      </c>
      <c r="GI159">
        <v>4</v>
      </c>
      <c r="GJ159">
        <v>0</v>
      </c>
      <c r="GK159">
        <v>0</v>
      </c>
      <c r="GL159">
        <f t="shared" si="159"/>
        <v>0</v>
      </c>
      <c r="GM159">
        <f t="shared" si="160"/>
        <v>37286.910000000003</v>
      </c>
      <c r="GN159">
        <f t="shared" si="161"/>
        <v>37286.910000000003</v>
      </c>
      <c r="GO159">
        <f t="shared" si="162"/>
        <v>0</v>
      </c>
      <c r="GP159">
        <f t="shared" si="163"/>
        <v>0</v>
      </c>
      <c r="GR159">
        <v>0</v>
      </c>
      <c r="GS159">
        <v>3</v>
      </c>
      <c r="GT159">
        <v>0</v>
      </c>
      <c r="GU159" t="s">
        <v>420</v>
      </c>
      <c r="GV159">
        <f t="shared" si="164"/>
        <v>0</v>
      </c>
      <c r="GW159">
        <v>1</v>
      </c>
      <c r="GX159">
        <f t="shared" si="165"/>
        <v>0</v>
      </c>
      <c r="HA159">
        <v>0</v>
      </c>
      <c r="HB159">
        <v>0</v>
      </c>
      <c r="HC159">
        <f t="shared" si="166"/>
        <v>0</v>
      </c>
      <c r="IK159">
        <v>0</v>
      </c>
    </row>
    <row r="160" spans="1:255" x14ac:dyDescent="0.2">
      <c r="A160" s="2">
        <v>17</v>
      </c>
      <c r="B160" s="2">
        <v>1</v>
      </c>
      <c r="C160" s="2"/>
      <c r="D160" s="2"/>
      <c r="E160" s="2" t="s">
        <v>634</v>
      </c>
      <c r="F160" s="2" t="s">
        <v>635</v>
      </c>
      <c r="G160" s="2" t="s">
        <v>636</v>
      </c>
      <c r="H160" s="2" t="s">
        <v>476</v>
      </c>
      <c r="I160" s="2">
        <v>0.5</v>
      </c>
      <c r="J160" s="2">
        <v>0</v>
      </c>
      <c r="K160" s="2"/>
      <c r="L160" s="2"/>
      <c r="M160" s="2"/>
      <c r="N160" s="2"/>
      <c r="O160" s="2">
        <f t="shared" si="127"/>
        <v>259.75</v>
      </c>
      <c r="P160" s="2">
        <f t="shared" si="128"/>
        <v>259.75</v>
      </c>
      <c r="Q160" s="2">
        <f t="shared" si="129"/>
        <v>0</v>
      </c>
      <c r="R160" s="2">
        <f t="shared" si="130"/>
        <v>0</v>
      </c>
      <c r="S160" s="2">
        <f t="shared" si="131"/>
        <v>0</v>
      </c>
      <c r="T160" s="2">
        <f t="shared" si="132"/>
        <v>0</v>
      </c>
      <c r="U160" s="2">
        <f t="shared" si="133"/>
        <v>0</v>
      </c>
      <c r="V160" s="2">
        <f t="shared" si="134"/>
        <v>0</v>
      </c>
      <c r="W160" s="2">
        <f t="shared" si="135"/>
        <v>0</v>
      </c>
      <c r="X160" s="2">
        <f t="shared" si="136"/>
        <v>0</v>
      </c>
      <c r="Y160" s="2">
        <f t="shared" si="137"/>
        <v>0</v>
      </c>
      <c r="Z160" s="2"/>
      <c r="AA160" s="2">
        <v>28185840</v>
      </c>
      <c r="AB160" s="2">
        <f t="shared" si="138"/>
        <v>519.49</v>
      </c>
      <c r="AC160" s="2">
        <f t="shared" si="139"/>
        <v>519.49</v>
      </c>
      <c r="AD160" s="2">
        <f t="shared" si="140"/>
        <v>0</v>
      </c>
      <c r="AE160" s="2">
        <f t="shared" si="141"/>
        <v>0</v>
      </c>
      <c r="AF160" s="2">
        <f t="shared" si="142"/>
        <v>0</v>
      </c>
      <c r="AG160" s="2">
        <f t="shared" si="143"/>
        <v>0</v>
      </c>
      <c r="AH160" s="2">
        <f t="shared" si="144"/>
        <v>0</v>
      </c>
      <c r="AI160" s="2">
        <f t="shared" si="145"/>
        <v>0</v>
      </c>
      <c r="AJ160" s="2">
        <f t="shared" si="146"/>
        <v>0</v>
      </c>
      <c r="AK160" s="2">
        <v>519.49</v>
      </c>
      <c r="AL160" s="2">
        <v>519.49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420</v>
      </c>
      <c r="BE160" s="2" t="s">
        <v>420</v>
      </c>
      <c r="BF160" s="2" t="s">
        <v>420</v>
      </c>
      <c r="BG160" s="2" t="s">
        <v>420</v>
      </c>
      <c r="BH160" s="2">
        <v>3</v>
      </c>
      <c r="BI160" s="2">
        <v>1</v>
      </c>
      <c r="BJ160" s="2" t="s">
        <v>637</v>
      </c>
      <c r="BK160" s="2"/>
      <c r="BL160" s="2"/>
      <c r="BM160" s="2">
        <v>500001</v>
      </c>
      <c r="BN160" s="2">
        <v>0</v>
      </c>
      <c r="BO160" s="2" t="s">
        <v>420</v>
      </c>
      <c r="BP160" s="2">
        <v>0</v>
      </c>
      <c r="BQ160" s="2">
        <v>8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420</v>
      </c>
      <c r="BZ160" s="2">
        <v>0</v>
      </c>
      <c r="CA160" s="2">
        <v>0</v>
      </c>
      <c r="CB160" s="2"/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420</v>
      </c>
      <c r="CO160" s="2">
        <v>0</v>
      </c>
      <c r="CP160" s="2">
        <f t="shared" si="147"/>
        <v>259.75</v>
      </c>
      <c r="CQ160" s="2">
        <f t="shared" si="148"/>
        <v>519.49</v>
      </c>
      <c r="CR160" s="2">
        <f t="shared" si="149"/>
        <v>0</v>
      </c>
      <c r="CS160" s="2">
        <f t="shared" si="150"/>
        <v>0</v>
      </c>
      <c r="CT160" s="2">
        <f t="shared" si="151"/>
        <v>0</v>
      </c>
      <c r="CU160" s="2">
        <f t="shared" si="152"/>
        <v>0</v>
      </c>
      <c r="CV160" s="2">
        <f t="shared" si="153"/>
        <v>0</v>
      </c>
      <c r="CW160" s="2">
        <f t="shared" si="154"/>
        <v>0</v>
      </c>
      <c r="CX160" s="2">
        <f t="shared" si="155"/>
        <v>0</v>
      </c>
      <c r="CY160" s="2">
        <f t="shared" si="156"/>
        <v>0</v>
      </c>
      <c r="CZ160" s="2">
        <f t="shared" si="157"/>
        <v>0</v>
      </c>
      <c r="DA160" s="2"/>
      <c r="DB160" s="2"/>
      <c r="DC160" s="2" t="s">
        <v>420</v>
      </c>
      <c r="DD160" s="2" t="s">
        <v>420</v>
      </c>
      <c r="DE160" s="2" t="s">
        <v>420</v>
      </c>
      <c r="DF160" s="2" t="s">
        <v>420</v>
      </c>
      <c r="DG160" s="2" t="s">
        <v>420</v>
      </c>
      <c r="DH160" s="2" t="s">
        <v>420</v>
      </c>
      <c r="DI160" s="2" t="s">
        <v>420</v>
      </c>
      <c r="DJ160" s="2" t="s">
        <v>420</v>
      </c>
      <c r="DK160" s="2" t="s">
        <v>420</v>
      </c>
      <c r="DL160" s="2" t="s">
        <v>420</v>
      </c>
      <c r="DM160" s="2" t="s">
        <v>420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1009</v>
      </c>
      <c r="DV160" s="2" t="s">
        <v>476</v>
      </c>
      <c r="DW160" s="2" t="s">
        <v>476</v>
      </c>
      <c r="DX160" s="2">
        <v>1000</v>
      </c>
      <c r="DY160" s="2"/>
      <c r="DZ160" s="2"/>
      <c r="EA160" s="2"/>
      <c r="EB160" s="2"/>
      <c r="EC160" s="2"/>
      <c r="ED160" s="2"/>
      <c r="EE160" s="2">
        <v>28159294</v>
      </c>
      <c r="EF160" s="2">
        <v>8</v>
      </c>
      <c r="EG160" s="2" t="s">
        <v>574</v>
      </c>
      <c r="EH160" s="2">
        <v>0</v>
      </c>
      <c r="EI160" s="2" t="s">
        <v>420</v>
      </c>
      <c r="EJ160" s="2">
        <v>1</v>
      </c>
      <c r="EK160" s="2">
        <v>500001</v>
      </c>
      <c r="EL160" s="2" t="s">
        <v>575</v>
      </c>
      <c r="EM160" s="2" t="s">
        <v>576</v>
      </c>
      <c r="EN160" s="2"/>
      <c r="EO160" s="2" t="s">
        <v>420</v>
      </c>
      <c r="EP160" s="2"/>
      <c r="EQ160" s="2">
        <v>0</v>
      </c>
      <c r="ER160" s="2">
        <v>519.49</v>
      </c>
      <c r="ES160" s="2">
        <v>519.49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si="158"/>
        <v>0</v>
      </c>
      <c r="FS160" s="2">
        <v>0</v>
      </c>
      <c r="FT160" s="2"/>
      <c r="FU160" s="2"/>
      <c r="FV160" s="2"/>
      <c r="FW160" s="2"/>
      <c r="FX160" s="2">
        <v>0</v>
      </c>
      <c r="FY160" s="2">
        <v>0</v>
      </c>
      <c r="FZ160" s="2"/>
      <c r="GA160" s="2" t="s">
        <v>420</v>
      </c>
      <c r="GB160" s="2"/>
      <c r="GC160" s="2"/>
      <c r="GD160" s="2">
        <v>1</v>
      </c>
      <c r="GE160" s="2"/>
      <c r="GF160" s="2">
        <v>298289585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 t="shared" si="159"/>
        <v>0</v>
      </c>
      <c r="GM160" s="2">
        <f t="shared" si="160"/>
        <v>259.75</v>
      </c>
      <c r="GN160" s="2">
        <f t="shared" si="161"/>
        <v>259.75</v>
      </c>
      <c r="GO160" s="2">
        <f t="shared" si="162"/>
        <v>0</v>
      </c>
      <c r="GP160" s="2">
        <f t="shared" si="163"/>
        <v>0</v>
      </c>
      <c r="GQ160" s="2"/>
      <c r="GR160" s="2">
        <v>0</v>
      </c>
      <c r="GS160" s="2">
        <v>3</v>
      </c>
      <c r="GT160" s="2">
        <v>0</v>
      </c>
      <c r="GU160" s="2" t="s">
        <v>420</v>
      </c>
      <c r="GV160" s="2">
        <f t="shared" si="164"/>
        <v>0</v>
      </c>
      <c r="GW160" s="2">
        <v>1</v>
      </c>
      <c r="GX160" s="2">
        <f t="shared" si="165"/>
        <v>0</v>
      </c>
      <c r="GY160" s="2"/>
      <c r="GZ160" s="2"/>
      <c r="HA160" s="2">
        <v>0</v>
      </c>
      <c r="HB160" s="2">
        <v>0</v>
      </c>
      <c r="HC160" s="2">
        <f t="shared" si="166"/>
        <v>0</v>
      </c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E161" t="s">
        <v>634</v>
      </c>
      <c r="F161" t="s">
        <v>635</v>
      </c>
      <c r="G161" t="s">
        <v>636</v>
      </c>
      <c r="H161" t="s">
        <v>476</v>
      </c>
      <c r="I161">
        <v>0.5</v>
      </c>
      <c r="J161">
        <v>0</v>
      </c>
      <c r="O161">
        <f t="shared" si="127"/>
        <v>1836.4</v>
      </c>
      <c r="P161">
        <f t="shared" si="128"/>
        <v>1836.4</v>
      </c>
      <c r="Q161">
        <f t="shared" si="129"/>
        <v>0</v>
      </c>
      <c r="R161">
        <f t="shared" si="130"/>
        <v>0</v>
      </c>
      <c r="S161">
        <f t="shared" si="131"/>
        <v>0</v>
      </c>
      <c r="T161">
        <f t="shared" si="132"/>
        <v>0</v>
      </c>
      <c r="U161">
        <f t="shared" si="133"/>
        <v>0</v>
      </c>
      <c r="V161">
        <f t="shared" si="134"/>
        <v>0</v>
      </c>
      <c r="W161">
        <f t="shared" si="135"/>
        <v>0</v>
      </c>
      <c r="X161">
        <f t="shared" si="136"/>
        <v>0</v>
      </c>
      <c r="Y161">
        <f t="shared" si="137"/>
        <v>0</v>
      </c>
      <c r="AA161">
        <v>28185841</v>
      </c>
      <c r="AB161">
        <f t="shared" si="138"/>
        <v>519.49</v>
      </c>
      <c r="AC161">
        <f t="shared" si="139"/>
        <v>519.49</v>
      </c>
      <c r="AD161">
        <f t="shared" si="140"/>
        <v>0</v>
      </c>
      <c r="AE161">
        <f t="shared" si="141"/>
        <v>0</v>
      </c>
      <c r="AF161">
        <f t="shared" si="142"/>
        <v>0</v>
      </c>
      <c r="AG161">
        <f t="shared" si="143"/>
        <v>0</v>
      </c>
      <c r="AH161">
        <f t="shared" si="144"/>
        <v>0</v>
      </c>
      <c r="AI161">
        <f t="shared" si="145"/>
        <v>0</v>
      </c>
      <c r="AJ161">
        <f t="shared" si="146"/>
        <v>0</v>
      </c>
      <c r="AK161">
        <v>519.49</v>
      </c>
      <c r="AL161">
        <v>519.49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1</v>
      </c>
      <c r="AZ161">
        <v>7.07</v>
      </c>
      <c r="BA161">
        <v>1</v>
      </c>
      <c r="BB161">
        <v>1</v>
      </c>
      <c r="BC161">
        <v>7.07</v>
      </c>
      <c r="BD161" t="s">
        <v>420</v>
      </c>
      <c r="BE161" t="s">
        <v>420</v>
      </c>
      <c r="BF161" t="s">
        <v>420</v>
      </c>
      <c r="BG161" t="s">
        <v>420</v>
      </c>
      <c r="BH161">
        <v>3</v>
      </c>
      <c r="BI161">
        <v>1</v>
      </c>
      <c r="BJ161" t="s">
        <v>637</v>
      </c>
      <c r="BM161">
        <v>500001</v>
      </c>
      <c r="BN161">
        <v>0</v>
      </c>
      <c r="BO161" t="s">
        <v>451</v>
      </c>
      <c r="BP161">
        <v>1</v>
      </c>
      <c r="BQ161">
        <v>8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420</v>
      </c>
      <c r="BZ161">
        <v>0</v>
      </c>
      <c r="CA161">
        <v>0</v>
      </c>
      <c r="CE161">
        <v>0</v>
      </c>
      <c r="CF161">
        <v>0</v>
      </c>
      <c r="CG161">
        <v>0</v>
      </c>
      <c r="CM161">
        <v>0</v>
      </c>
      <c r="CN161" t="s">
        <v>420</v>
      </c>
      <c r="CO161">
        <v>0</v>
      </c>
      <c r="CP161">
        <f t="shared" si="147"/>
        <v>1836.4</v>
      </c>
      <c r="CQ161">
        <f t="shared" si="148"/>
        <v>3672.7943</v>
      </c>
      <c r="CR161">
        <f t="shared" si="149"/>
        <v>0</v>
      </c>
      <c r="CS161">
        <f t="shared" si="150"/>
        <v>0</v>
      </c>
      <c r="CT161">
        <f t="shared" si="151"/>
        <v>0</v>
      </c>
      <c r="CU161">
        <f t="shared" si="152"/>
        <v>0</v>
      </c>
      <c r="CV161">
        <f t="shared" si="153"/>
        <v>0</v>
      </c>
      <c r="CW161">
        <f t="shared" si="154"/>
        <v>0</v>
      </c>
      <c r="CX161">
        <f t="shared" si="155"/>
        <v>0</v>
      </c>
      <c r="CY161">
        <f t="shared" si="156"/>
        <v>0</v>
      </c>
      <c r="CZ161">
        <f t="shared" si="157"/>
        <v>0</v>
      </c>
      <c r="DC161" t="s">
        <v>420</v>
      </c>
      <c r="DD161" t="s">
        <v>420</v>
      </c>
      <c r="DE161" t="s">
        <v>420</v>
      </c>
      <c r="DF161" t="s">
        <v>420</v>
      </c>
      <c r="DG161" t="s">
        <v>420</v>
      </c>
      <c r="DH161" t="s">
        <v>420</v>
      </c>
      <c r="DI161" t="s">
        <v>420</v>
      </c>
      <c r="DJ161" t="s">
        <v>420</v>
      </c>
      <c r="DK161" t="s">
        <v>420</v>
      </c>
      <c r="DL161" t="s">
        <v>420</v>
      </c>
      <c r="DM161" t="s">
        <v>420</v>
      </c>
      <c r="DN161">
        <v>0</v>
      </c>
      <c r="DO161">
        <v>0</v>
      </c>
      <c r="DP161">
        <v>1</v>
      </c>
      <c r="DQ161">
        <v>1</v>
      </c>
      <c r="DU161">
        <v>1009</v>
      </c>
      <c r="DV161" t="s">
        <v>476</v>
      </c>
      <c r="DW161" t="s">
        <v>476</v>
      </c>
      <c r="DX161">
        <v>1000</v>
      </c>
      <c r="EE161">
        <v>28159294</v>
      </c>
      <c r="EF161">
        <v>8</v>
      </c>
      <c r="EG161" t="s">
        <v>574</v>
      </c>
      <c r="EH161">
        <v>0</v>
      </c>
      <c r="EI161" t="s">
        <v>420</v>
      </c>
      <c r="EJ161">
        <v>1</v>
      </c>
      <c r="EK161">
        <v>500001</v>
      </c>
      <c r="EL161" t="s">
        <v>575</v>
      </c>
      <c r="EM161" t="s">
        <v>576</v>
      </c>
      <c r="EO161" t="s">
        <v>420</v>
      </c>
      <c r="EQ161">
        <v>0</v>
      </c>
      <c r="ER161">
        <v>519.49</v>
      </c>
      <c r="ES161">
        <v>519.49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FQ161">
        <v>0</v>
      </c>
      <c r="FR161">
        <f t="shared" si="158"/>
        <v>0</v>
      </c>
      <c r="FS161">
        <v>0</v>
      </c>
      <c r="FX161">
        <v>0</v>
      </c>
      <c r="FY161">
        <v>0</v>
      </c>
      <c r="GA161" t="s">
        <v>420</v>
      </c>
      <c r="GD161">
        <v>1</v>
      </c>
      <c r="GF161">
        <v>298289585</v>
      </c>
      <c r="GG161">
        <v>1</v>
      </c>
      <c r="GH161">
        <v>1</v>
      </c>
      <c r="GI161">
        <v>4</v>
      </c>
      <c r="GJ161">
        <v>0</v>
      </c>
      <c r="GK161">
        <v>0</v>
      </c>
      <c r="GL161">
        <f t="shared" si="159"/>
        <v>0</v>
      </c>
      <c r="GM161">
        <f t="shared" si="160"/>
        <v>1836.4</v>
      </c>
      <c r="GN161">
        <f t="shared" si="161"/>
        <v>1836.4</v>
      </c>
      <c r="GO161">
        <f t="shared" si="162"/>
        <v>0</v>
      </c>
      <c r="GP161">
        <f t="shared" si="163"/>
        <v>0</v>
      </c>
      <c r="GR161">
        <v>0</v>
      </c>
      <c r="GS161">
        <v>3</v>
      </c>
      <c r="GT161">
        <v>0</v>
      </c>
      <c r="GU161" t="s">
        <v>420</v>
      </c>
      <c r="GV161">
        <f t="shared" si="164"/>
        <v>0</v>
      </c>
      <c r="GW161">
        <v>1</v>
      </c>
      <c r="GX161">
        <f t="shared" si="165"/>
        <v>0</v>
      </c>
      <c r="HA161">
        <v>0</v>
      </c>
      <c r="HB161">
        <v>0</v>
      </c>
      <c r="HC161">
        <f t="shared" si="166"/>
        <v>0</v>
      </c>
      <c r="IK161">
        <v>0</v>
      </c>
    </row>
    <row r="162" spans="1:255" x14ac:dyDescent="0.2">
      <c r="A162" s="2">
        <v>17</v>
      </c>
      <c r="B162" s="2">
        <v>1</v>
      </c>
      <c r="C162" s="2">
        <f>ROW(SmtRes!A605)</f>
        <v>605</v>
      </c>
      <c r="D162" s="2">
        <f>ROW(EtalonRes!A630)</f>
        <v>630</v>
      </c>
      <c r="E162" s="2" t="s">
        <v>638</v>
      </c>
      <c r="F162" s="2" t="s">
        <v>639</v>
      </c>
      <c r="G162" s="2" t="s">
        <v>640</v>
      </c>
      <c r="H162" s="2" t="s">
        <v>444</v>
      </c>
      <c r="I162" s="2">
        <v>35.4</v>
      </c>
      <c r="J162" s="2">
        <v>0</v>
      </c>
      <c r="K162" s="2"/>
      <c r="L162" s="2"/>
      <c r="M162" s="2"/>
      <c r="N162" s="2"/>
      <c r="O162" s="2">
        <f t="shared" si="127"/>
        <v>20656.25</v>
      </c>
      <c r="P162" s="2">
        <f t="shared" si="128"/>
        <v>5899.76</v>
      </c>
      <c r="Q162" s="2">
        <f t="shared" si="129"/>
        <v>11275.96</v>
      </c>
      <c r="R162" s="2">
        <f t="shared" si="130"/>
        <v>1300.5999999999999</v>
      </c>
      <c r="S162" s="2">
        <f t="shared" si="131"/>
        <v>3480.53</v>
      </c>
      <c r="T162" s="2">
        <f t="shared" si="132"/>
        <v>0</v>
      </c>
      <c r="U162" s="2">
        <f t="shared" si="133"/>
        <v>457.36799999999999</v>
      </c>
      <c r="V162" s="2">
        <f t="shared" si="134"/>
        <v>0</v>
      </c>
      <c r="W162" s="2">
        <f t="shared" si="135"/>
        <v>0</v>
      </c>
      <c r="X162" s="2">
        <f t="shared" si="136"/>
        <v>4542.07</v>
      </c>
      <c r="Y162" s="2">
        <f t="shared" si="137"/>
        <v>3059.92</v>
      </c>
      <c r="Z162" s="2"/>
      <c r="AA162" s="2">
        <v>28185840</v>
      </c>
      <c r="AB162" s="2">
        <f t="shared" si="138"/>
        <v>583.51</v>
      </c>
      <c r="AC162" s="2">
        <f t="shared" si="139"/>
        <v>166.66</v>
      </c>
      <c r="AD162" s="2">
        <f t="shared" si="140"/>
        <v>318.52999999999997</v>
      </c>
      <c r="AE162" s="2">
        <f t="shared" si="141"/>
        <v>36.74</v>
      </c>
      <c r="AF162" s="2">
        <f t="shared" si="142"/>
        <v>98.32</v>
      </c>
      <c r="AG162" s="2">
        <f t="shared" si="143"/>
        <v>0</v>
      </c>
      <c r="AH162" s="2">
        <f t="shared" si="144"/>
        <v>12.92</v>
      </c>
      <c r="AI162" s="2">
        <f t="shared" si="145"/>
        <v>0</v>
      </c>
      <c r="AJ162" s="2">
        <f t="shared" si="146"/>
        <v>0</v>
      </c>
      <c r="AK162" s="2">
        <v>583.51</v>
      </c>
      <c r="AL162" s="2">
        <v>166.66</v>
      </c>
      <c r="AM162" s="2">
        <v>318.52999999999997</v>
      </c>
      <c r="AN162" s="2">
        <v>36.74</v>
      </c>
      <c r="AO162" s="2">
        <v>98.32</v>
      </c>
      <c r="AP162" s="2">
        <v>0</v>
      </c>
      <c r="AQ162" s="2">
        <v>12.92</v>
      </c>
      <c r="AR162" s="2">
        <v>0</v>
      </c>
      <c r="AS162" s="2">
        <v>0</v>
      </c>
      <c r="AT162" s="2">
        <v>95</v>
      </c>
      <c r="AU162" s="2">
        <v>64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420</v>
      </c>
      <c r="BE162" s="2" t="s">
        <v>420</v>
      </c>
      <c r="BF162" s="2" t="s">
        <v>420</v>
      </c>
      <c r="BG162" s="2" t="s">
        <v>420</v>
      </c>
      <c r="BH162" s="2">
        <v>0</v>
      </c>
      <c r="BI162" s="2">
        <v>1</v>
      </c>
      <c r="BJ162" s="2" t="s">
        <v>641</v>
      </c>
      <c r="BK162" s="2"/>
      <c r="BL162" s="2"/>
      <c r="BM162" s="2">
        <v>45001</v>
      </c>
      <c r="BN162" s="2">
        <v>0</v>
      </c>
      <c r="BO162" s="2" t="s">
        <v>420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420</v>
      </c>
      <c r="BZ162" s="2">
        <v>105</v>
      </c>
      <c r="CA162" s="2">
        <v>75</v>
      </c>
      <c r="CB162" s="2"/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420</v>
      </c>
      <c r="CO162" s="2">
        <v>0</v>
      </c>
      <c r="CP162" s="2">
        <f t="shared" si="147"/>
        <v>20656.25</v>
      </c>
      <c r="CQ162" s="2">
        <f t="shared" si="148"/>
        <v>166.66</v>
      </c>
      <c r="CR162" s="2">
        <f t="shared" si="149"/>
        <v>318.52999999999997</v>
      </c>
      <c r="CS162" s="2">
        <f t="shared" si="150"/>
        <v>36.74</v>
      </c>
      <c r="CT162" s="2">
        <f t="shared" si="151"/>
        <v>98.32</v>
      </c>
      <c r="CU162" s="2">
        <f t="shared" si="152"/>
        <v>0</v>
      </c>
      <c r="CV162" s="2">
        <f t="shared" si="153"/>
        <v>12.92</v>
      </c>
      <c r="CW162" s="2">
        <f t="shared" si="154"/>
        <v>0</v>
      </c>
      <c r="CX162" s="2">
        <f t="shared" si="155"/>
        <v>0</v>
      </c>
      <c r="CY162" s="2">
        <f t="shared" si="156"/>
        <v>4542.0735000000004</v>
      </c>
      <c r="CZ162" s="2">
        <f t="shared" si="157"/>
        <v>3059.9232000000002</v>
      </c>
      <c r="DA162" s="2"/>
      <c r="DB162" s="2"/>
      <c r="DC162" s="2" t="s">
        <v>420</v>
      </c>
      <c r="DD162" s="2" t="s">
        <v>420</v>
      </c>
      <c r="DE162" s="2" t="s">
        <v>420</v>
      </c>
      <c r="DF162" s="2" t="s">
        <v>420</v>
      </c>
      <c r="DG162" s="2" t="s">
        <v>420</v>
      </c>
      <c r="DH162" s="2" t="s">
        <v>420</v>
      </c>
      <c r="DI162" s="2" t="s">
        <v>420</v>
      </c>
      <c r="DJ162" s="2" t="s">
        <v>420</v>
      </c>
      <c r="DK162" s="2" t="s">
        <v>420</v>
      </c>
      <c r="DL162" s="2" t="s">
        <v>420</v>
      </c>
      <c r="DM162" s="2" t="s">
        <v>420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1007</v>
      </c>
      <c r="DV162" s="2" t="s">
        <v>444</v>
      </c>
      <c r="DW162" s="2" t="s">
        <v>444</v>
      </c>
      <c r="DX162" s="2">
        <v>1</v>
      </c>
      <c r="DY162" s="2"/>
      <c r="DZ162" s="2"/>
      <c r="EA162" s="2"/>
      <c r="EB162" s="2"/>
      <c r="EC162" s="2"/>
      <c r="ED162" s="2"/>
      <c r="EE162" s="2">
        <v>28159428</v>
      </c>
      <c r="EF162" s="2">
        <v>2</v>
      </c>
      <c r="EG162" s="2" t="s">
        <v>446</v>
      </c>
      <c r="EH162" s="2">
        <v>0</v>
      </c>
      <c r="EI162" s="2" t="s">
        <v>420</v>
      </c>
      <c r="EJ162" s="2">
        <v>1</v>
      </c>
      <c r="EK162" s="2">
        <v>45001</v>
      </c>
      <c r="EL162" s="2" t="s">
        <v>447</v>
      </c>
      <c r="EM162" s="2" t="s">
        <v>448</v>
      </c>
      <c r="EN162" s="2"/>
      <c r="EO162" s="2" t="s">
        <v>420</v>
      </c>
      <c r="EP162" s="2"/>
      <c r="EQ162" s="2">
        <v>256</v>
      </c>
      <c r="ER162" s="2">
        <v>583.51</v>
      </c>
      <c r="ES162" s="2">
        <v>166.66</v>
      </c>
      <c r="ET162" s="2">
        <v>318.52999999999997</v>
      </c>
      <c r="EU162" s="2">
        <v>36.74</v>
      </c>
      <c r="EV162" s="2">
        <v>98.32</v>
      </c>
      <c r="EW162" s="2">
        <v>12.92</v>
      </c>
      <c r="EX162" s="2">
        <v>0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158"/>
        <v>0</v>
      </c>
      <c r="FS162" s="2">
        <v>0</v>
      </c>
      <c r="FT162" s="2" t="s">
        <v>449</v>
      </c>
      <c r="FU162" s="2" t="s">
        <v>450</v>
      </c>
      <c r="FV162" s="2"/>
      <c r="FW162" s="2"/>
      <c r="FX162" s="2">
        <v>94.5</v>
      </c>
      <c r="FY162" s="2">
        <v>63.75</v>
      </c>
      <c r="FZ162" s="2"/>
      <c r="GA162" s="2" t="s">
        <v>420</v>
      </c>
      <c r="GB162" s="2"/>
      <c r="GC162" s="2"/>
      <c r="GD162" s="2">
        <v>1</v>
      </c>
      <c r="GE162" s="2"/>
      <c r="GF162" s="2">
        <v>-1356218654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 t="shared" si="159"/>
        <v>0</v>
      </c>
      <c r="GM162" s="2">
        <f t="shared" si="160"/>
        <v>28258.240000000002</v>
      </c>
      <c r="GN162" s="2">
        <f t="shared" si="161"/>
        <v>28258.240000000002</v>
      </c>
      <c r="GO162" s="2">
        <f t="shared" si="162"/>
        <v>0</v>
      </c>
      <c r="GP162" s="2">
        <f t="shared" si="163"/>
        <v>0</v>
      </c>
      <c r="GQ162" s="2"/>
      <c r="GR162" s="2">
        <v>0</v>
      </c>
      <c r="GS162" s="2">
        <v>3</v>
      </c>
      <c r="GT162" s="2">
        <v>0</v>
      </c>
      <c r="GU162" s="2" t="s">
        <v>420</v>
      </c>
      <c r="GV162" s="2">
        <f t="shared" si="164"/>
        <v>0</v>
      </c>
      <c r="GW162" s="2">
        <v>1</v>
      </c>
      <c r="GX162" s="2">
        <f t="shared" si="165"/>
        <v>0</v>
      </c>
      <c r="GY162" s="2"/>
      <c r="GZ162" s="2"/>
      <c r="HA162" s="2">
        <v>0</v>
      </c>
      <c r="HB162" s="2">
        <v>0</v>
      </c>
      <c r="HC162" s="2">
        <f t="shared" si="166"/>
        <v>0</v>
      </c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17</v>
      </c>
      <c r="B163">
        <v>1</v>
      </c>
      <c r="C163">
        <f>ROW(SmtRes!A616)</f>
        <v>616</v>
      </c>
      <c r="D163">
        <f>ROW(EtalonRes!A642)</f>
        <v>642</v>
      </c>
      <c r="E163" t="s">
        <v>638</v>
      </c>
      <c r="F163" t="s">
        <v>639</v>
      </c>
      <c r="G163" t="s">
        <v>640</v>
      </c>
      <c r="H163" t="s">
        <v>444</v>
      </c>
      <c r="I163">
        <v>35.4</v>
      </c>
      <c r="J163">
        <v>0</v>
      </c>
      <c r="O163">
        <f t="shared" si="127"/>
        <v>146039.71</v>
      </c>
      <c r="P163">
        <f t="shared" si="128"/>
        <v>41711.33</v>
      </c>
      <c r="Q163">
        <f t="shared" si="129"/>
        <v>79721.05</v>
      </c>
      <c r="R163">
        <f t="shared" si="130"/>
        <v>9195.2099999999991</v>
      </c>
      <c r="S163">
        <f t="shared" si="131"/>
        <v>24607.33</v>
      </c>
      <c r="T163">
        <f t="shared" si="132"/>
        <v>0</v>
      </c>
      <c r="U163">
        <f t="shared" si="133"/>
        <v>457.36799999999999</v>
      </c>
      <c r="V163">
        <f t="shared" si="134"/>
        <v>0</v>
      </c>
      <c r="W163">
        <f t="shared" si="135"/>
        <v>0</v>
      </c>
      <c r="X163">
        <f t="shared" si="136"/>
        <v>32112.41</v>
      </c>
      <c r="Y163">
        <f t="shared" si="137"/>
        <v>21633.63</v>
      </c>
      <c r="AA163">
        <v>28185841</v>
      </c>
      <c r="AB163">
        <f t="shared" si="138"/>
        <v>583.51</v>
      </c>
      <c r="AC163">
        <f t="shared" si="139"/>
        <v>166.66</v>
      </c>
      <c r="AD163">
        <f t="shared" si="140"/>
        <v>318.52999999999997</v>
      </c>
      <c r="AE163">
        <f t="shared" si="141"/>
        <v>36.74</v>
      </c>
      <c r="AF163">
        <f t="shared" si="142"/>
        <v>98.32</v>
      </c>
      <c r="AG163">
        <f t="shared" si="143"/>
        <v>0</v>
      </c>
      <c r="AH163">
        <f t="shared" si="144"/>
        <v>12.92</v>
      </c>
      <c r="AI163">
        <f t="shared" si="145"/>
        <v>0</v>
      </c>
      <c r="AJ163">
        <f t="shared" si="146"/>
        <v>0</v>
      </c>
      <c r="AK163">
        <v>583.51</v>
      </c>
      <c r="AL163">
        <v>166.66</v>
      </c>
      <c r="AM163">
        <v>318.52999999999997</v>
      </c>
      <c r="AN163">
        <v>36.74</v>
      </c>
      <c r="AO163">
        <v>98.32</v>
      </c>
      <c r="AP163">
        <v>0</v>
      </c>
      <c r="AQ163">
        <v>12.92</v>
      </c>
      <c r="AR163">
        <v>0</v>
      </c>
      <c r="AS163">
        <v>0</v>
      </c>
      <c r="AT163">
        <v>95</v>
      </c>
      <c r="AU163">
        <v>64</v>
      </c>
      <c r="AV163">
        <v>1</v>
      </c>
      <c r="AW163">
        <v>1</v>
      </c>
      <c r="AZ163">
        <v>7.07</v>
      </c>
      <c r="BA163">
        <v>7.07</v>
      </c>
      <c r="BB163">
        <v>7.07</v>
      </c>
      <c r="BC163">
        <v>7.07</v>
      </c>
      <c r="BD163" t="s">
        <v>420</v>
      </c>
      <c r="BE163" t="s">
        <v>420</v>
      </c>
      <c r="BF163" t="s">
        <v>420</v>
      </c>
      <c r="BG163" t="s">
        <v>420</v>
      </c>
      <c r="BH163">
        <v>0</v>
      </c>
      <c r="BI163">
        <v>1</v>
      </c>
      <c r="BJ163" t="s">
        <v>641</v>
      </c>
      <c r="BM163">
        <v>45001</v>
      </c>
      <c r="BN163">
        <v>0</v>
      </c>
      <c r="BO163" t="s">
        <v>451</v>
      </c>
      <c r="BP163">
        <v>1</v>
      </c>
      <c r="BQ163">
        <v>2</v>
      </c>
      <c r="BR163">
        <v>0</v>
      </c>
      <c r="BS163">
        <v>7.07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420</v>
      </c>
      <c r="BZ163">
        <v>105</v>
      </c>
      <c r="CA163">
        <v>75</v>
      </c>
      <c r="CE163">
        <v>0</v>
      </c>
      <c r="CF163">
        <v>0</v>
      </c>
      <c r="CG163">
        <v>0</v>
      </c>
      <c r="CM163">
        <v>0</v>
      </c>
      <c r="CN163" t="s">
        <v>420</v>
      </c>
      <c r="CO163">
        <v>0</v>
      </c>
      <c r="CP163">
        <f t="shared" si="147"/>
        <v>146039.71000000002</v>
      </c>
      <c r="CQ163">
        <f t="shared" si="148"/>
        <v>1178.2862</v>
      </c>
      <c r="CR163">
        <f t="shared" si="149"/>
        <v>2252.0070999999998</v>
      </c>
      <c r="CS163">
        <f t="shared" si="150"/>
        <v>259.7518</v>
      </c>
      <c r="CT163">
        <f t="shared" si="151"/>
        <v>695.12239999999997</v>
      </c>
      <c r="CU163">
        <f t="shared" si="152"/>
        <v>0</v>
      </c>
      <c r="CV163">
        <f t="shared" si="153"/>
        <v>12.92</v>
      </c>
      <c r="CW163">
        <f t="shared" si="154"/>
        <v>0</v>
      </c>
      <c r="CX163">
        <f t="shared" si="155"/>
        <v>0</v>
      </c>
      <c r="CY163">
        <f t="shared" si="156"/>
        <v>32112.413000000004</v>
      </c>
      <c r="CZ163">
        <f t="shared" si="157"/>
        <v>21633.625599999999</v>
      </c>
      <c r="DC163" t="s">
        <v>420</v>
      </c>
      <c r="DD163" t="s">
        <v>420</v>
      </c>
      <c r="DE163" t="s">
        <v>420</v>
      </c>
      <c r="DF163" t="s">
        <v>420</v>
      </c>
      <c r="DG163" t="s">
        <v>420</v>
      </c>
      <c r="DH163" t="s">
        <v>420</v>
      </c>
      <c r="DI163" t="s">
        <v>420</v>
      </c>
      <c r="DJ163" t="s">
        <v>420</v>
      </c>
      <c r="DK163" t="s">
        <v>420</v>
      </c>
      <c r="DL163" t="s">
        <v>420</v>
      </c>
      <c r="DM163" t="s">
        <v>420</v>
      </c>
      <c r="DN163">
        <v>0</v>
      </c>
      <c r="DO163">
        <v>0</v>
      </c>
      <c r="DP163">
        <v>1</v>
      </c>
      <c r="DQ163">
        <v>1</v>
      </c>
      <c r="DU163">
        <v>1007</v>
      </c>
      <c r="DV163" t="s">
        <v>444</v>
      </c>
      <c r="DW163" t="s">
        <v>444</v>
      </c>
      <c r="DX163">
        <v>1</v>
      </c>
      <c r="EE163">
        <v>28159428</v>
      </c>
      <c r="EF163">
        <v>2</v>
      </c>
      <c r="EG163" t="s">
        <v>446</v>
      </c>
      <c r="EH163">
        <v>0</v>
      </c>
      <c r="EI163" t="s">
        <v>420</v>
      </c>
      <c r="EJ163">
        <v>1</v>
      </c>
      <c r="EK163">
        <v>45001</v>
      </c>
      <c r="EL163" t="s">
        <v>447</v>
      </c>
      <c r="EM163" t="s">
        <v>448</v>
      </c>
      <c r="EO163" t="s">
        <v>420</v>
      </c>
      <c r="EQ163">
        <v>256</v>
      </c>
      <c r="ER163">
        <v>583.51</v>
      </c>
      <c r="ES163">
        <v>166.66</v>
      </c>
      <c r="ET163">
        <v>318.52999999999997</v>
      </c>
      <c r="EU163">
        <v>36.74</v>
      </c>
      <c r="EV163">
        <v>98.32</v>
      </c>
      <c r="EW163">
        <v>12.92</v>
      </c>
      <c r="EX163">
        <v>0</v>
      </c>
      <c r="EY163">
        <v>0</v>
      </c>
      <c r="FQ163">
        <v>0</v>
      </c>
      <c r="FR163">
        <f t="shared" si="158"/>
        <v>0</v>
      </c>
      <c r="FS163">
        <v>0</v>
      </c>
      <c r="FT163" t="s">
        <v>449</v>
      </c>
      <c r="FU163" t="s">
        <v>450</v>
      </c>
      <c r="FX163">
        <v>94.5</v>
      </c>
      <c r="FY163">
        <v>63.75</v>
      </c>
      <c r="GA163" t="s">
        <v>420</v>
      </c>
      <c r="GD163">
        <v>1</v>
      </c>
      <c r="GF163">
        <v>-1356218654</v>
      </c>
      <c r="GG163">
        <v>1</v>
      </c>
      <c r="GH163">
        <v>1</v>
      </c>
      <c r="GI163">
        <v>4</v>
      </c>
      <c r="GJ163">
        <v>0</v>
      </c>
      <c r="GK163">
        <v>0</v>
      </c>
      <c r="GL163">
        <f t="shared" si="159"/>
        <v>0</v>
      </c>
      <c r="GM163">
        <f t="shared" si="160"/>
        <v>199785.75</v>
      </c>
      <c r="GN163">
        <f t="shared" si="161"/>
        <v>199785.75</v>
      </c>
      <c r="GO163">
        <f t="shared" si="162"/>
        <v>0</v>
      </c>
      <c r="GP163">
        <f t="shared" si="163"/>
        <v>0</v>
      </c>
      <c r="GR163">
        <v>0</v>
      </c>
      <c r="GS163">
        <v>3</v>
      </c>
      <c r="GT163">
        <v>0</v>
      </c>
      <c r="GU163" t="s">
        <v>420</v>
      </c>
      <c r="GV163">
        <f t="shared" si="164"/>
        <v>0</v>
      </c>
      <c r="GW163">
        <v>1</v>
      </c>
      <c r="GX163">
        <f t="shared" si="165"/>
        <v>0</v>
      </c>
      <c r="HA163">
        <v>0</v>
      </c>
      <c r="HB163">
        <v>0</v>
      </c>
      <c r="HC163">
        <f t="shared" si="166"/>
        <v>0</v>
      </c>
      <c r="IK163">
        <v>0</v>
      </c>
    </row>
    <row r="164" spans="1:255" x14ac:dyDescent="0.2">
      <c r="A164" s="2">
        <v>17</v>
      </c>
      <c r="B164" s="2">
        <v>1</v>
      </c>
      <c r="C164" s="2"/>
      <c r="D164" s="2"/>
      <c r="E164" s="2" t="s">
        <v>642</v>
      </c>
      <c r="F164" s="2" t="s">
        <v>643</v>
      </c>
      <c r="G164" s="2" t="s">
        <v>644</v>
      </c>
      <c r="H164" s="2" t="s">
        <v>645</v>
      </c>
      <c r="I164" s="2">
        <f>ROUND(15576/1000,9)</f>
        <v>15.576000000000001</v>
      </c>
      <c r="J164" s="2">
        <v>0</v>
      </c>
      <c r="K164" s="2"/>
      <c r="L164" s="2"/>
      <c r="M164" s="2"/>
      <c r="N164" s="2"/>
      <c r="O164" s="2">
        <f t="shared" si="127"/>
        <v>27410.799999999999</v>
      </c>
      <c r="P164" s="2">
        <f t="shared" si="128"/>
        <v>27410.799999999999</v>
      </c>
      <c r="Q164" s="2">
        <f t="shared" si="129"/>
        <v>0</v>
      </c>
      <c r="R164" s="2">
        <f t="shared" si="130"/>
        <v>0</v>
      </c>
      <c r="S164" s="2">
        <f t="shared" si="131"/>
        <v>0</v>
      </c>
      <c r="T164" s="2">
        <f t="shared" si="132"/>
        <v>0</v>
      </c>
      <c r="U164" s="2">
        <f t="shared" si="133"/>
        <v>0</v>
      </c>
      <c r="V164" s="2">
        <f t="shared" si="134"/>
        <v>0</v>
      </c>
      <c r="W164" s="2">
        <f t="shared" si="135"/>
        <v>0</v>
      </c>
      <c r="X164" s="2">
        <f t="shared" si="136"/>
        <v>0</v>
      </c>
      <c r="Y164" s="2">
        <f t="shared" si="137"/>
        <v>0</v>
      </c>
      <c r="Z164" s="2"/>
      <c r="AA164" s="2">
        <v>28185840</v>
      </c>
      <c r="AB164" s="2">
        <f t="shared" si="138"/>
        <v>1759.81</v>
      </c>
      <c r="AC164" s="2">
        <f t="shared" si="139"/>
        <v>1759.81</v>
      </c>
      <c r="AD164" s="2">
        <f t="shared" si="140"/>
        <v>0</v>
      </c>
      <c r="AE164" s="2">
        <f t="shared" si="141"/>
        <v>0</v>
      </c>
      <c r="AF164" s="2">
        <f t="shared" si="142"/>
        <v>0</v>
      </c>
      <c r="AG164" s="2">
        <f t="shared" si="143"/>
        <v>0</v>
      </c>
      <c r="AH164" s="2">
        <f t="shared" si="144"/>
        <v>0</v>
      </c>
      <c r="AI164" s="2">
        <f t="shared" si="145"/>
        <v>0</v>
      </c>
      <c r="AJ164" s="2">
        <f t="shared" si="146"/>
        <v>0</v>
      </c>
      <c r="AK164" s="2">
        <v>1759.81</v>
      </c>
      <c r="AL164" s="2">
        <v>1759.81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420</v>
      </c>
      <c r="BE164" s="2" t="s">
        <v>420</v>
      </c>
      <c r="BF164" s="2" t="s">
        <v>420</v>
      </c>
      <c r="BG164" s="2" t="s">
        <v>420</v>
      </c>
      <c r="BH164" s="2">
        <v>3</v>
      </c>
      <c r="BI164" s="2">
        <v>1</v>
      </c>
      <c r="BJ164" s="2" t="s">
        <v>646</v>
      </c>
      <c r="BK164" s="2"/>
      <c r="BL164" s="2"/>
      <c r="BM164" s="2">
        <v>500001</v>
      </c>
      <c r="BN164" s="2">
        <v>0</v>
      </c>
      <c r="BO164" s="2" t="s">
        <v>420</v>
      </c>
      <c r="BP164" s="2">
        <v>0</v>
      </c>
      <c r="BQ164" s="2">
        <v>8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420</v>
      </c>
      <c r="BZ164" s="2">
        <v>0</v>
      </c>
      <c r="CA164" s="2">
        <v>0</v>
      </c>
      <c r="CB164" s="2"/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420</v>
      </c>
      <c r="CO164" s="2">
        <v>0</v>
      </c>
      <c r="CP164" s="2">
        <f t="shared" si="147"/>
        <v>27410.799999999999</v>
      </c>
      <c r="CQ164" s="2">
        <f t="shared" si="148"/>
        <v>1759.81</v>
      </c>
      <c r="CR164" s="2">
        <f t="shared" si="149"/>
        <v>0</v>
      </c>
      <c r="CS164" s="2">
        <f t="shared" si="150"/>
        <v>0</v>
      </c>
      <c r="CT164" s="2">
        <f t="shared" si="151"/>
        <v>0</v>
      </c>
      <c r="CU164" s="2">
        <f t="shared" si="152"/>
        <v>0</v>
      </c>
      <c r="CV164" s="2">
        <f t="shared" si="153"/>
        <v>0</v>
      </c>
      <c r="CW164" s="2">
        <f t="shared" si="154"/>
        <v>0</v>
      </c>
      <c r="CX164" s="2">
        <f t="shared" si="155"/>
        <v>0</v>
      </c>
      <c r="CY164" s="2">
        <f t="shared" si="156"/>
        <v>0</v>
      </c>
      <c r="CZ164" s="2">
        <f t="shared" si="157"/>
        <v>0</v>
      </c>
      <c r="DA164" s="2"/>
      <c r="DB164" s="2"/>
      <c r="DC164" s="2" t="s">
        <v>420</v>
      </c>
      <c r="DD164" s="2" t="s">
        <v>420</v>
      </c>
      <c r="DE164" s="2" t="s">
        <v>420</v>
      </c>
      <c r="DF164" s="2" t="s">
        <v>420</v>
      </c>
      <c r="DG164" s="2" t="s">
        <v>420</v>
      </c>
      <c r="DH164" s="2" t="s">
        <v>420</v>
      </c>
      <c r="DI164" s="2" t="s">
        <v>420</v>
      </c>
      <c r="DJ164" s="2" t="s">
        <v>420</v>
      </c>
      <c r="DK164" s="2" t="s">
        <v>420</v>
      </c>
      <c r="DL164" s="2" t="s">
        <v>420</v>
      </c>
      <c r="DM164" s="2" t="s">
        <v>420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1010</v>
      </c>
      <c r="DV164" s="2" t="s">
        <v>645</v>
      </c>
      <c r="DW164" s="2" t="s">
        <v>645</v>
      </c>
      <c r="DX164" s="2">
        <v>1000</v>
      </c>
      <c r="DY164" s="2"/>
      <c r="DZ164" s="2"/>
      <c r="EA164" s="2"/>
      <c r="EB164" s="2"/>
      <c r="EC164" s="2"/>
      <c r="ED164" s="2"/>
      <c r="EE164" s="2">
        <v>28159294</v>
      </c>
      <c r="EF164" s="2">
        <v>8</v>
      </c>
      <c r="EG164" s="2" t="s">
        <v>574</v>
      </c>
      <c r="EH164" s="2">
        <v>0</v>
      </c>
      <c r="EI164" s="2" t="s">
        <v>420</v>
      </c>
      <c r="EJ164" s="2">
        <v>1</v>
      </c>
      <c r="EK164" s="2">
        <v>500001</v>
      </c>
      <c r="EL164" s="2" t="s">
        <v>575</v>
      </c>
      <c r="EM164" s="2" t="s">
        <v>576</v>
      </c>
      <c r="EN164" s="2"/>
      <c r="EO164" s="2" t="s">
        <v>420</v>
      </c>
      <c r="EP164" s="2"/>
      <c r="EQ164" s="2">
        <v>0</v>
      </c>
      <c r="ER164" s="2">
        <v>1759.81</v>
      </c>
      <c r="ES164" s="2">
        <v>1759.81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>
        <v>0</v>
      </c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158"/>
        <v>0</v>
      </c>
      <c r="FS164" s="2">
        <v>0</v>
      </c>
      <c r="FT164" s="2"/>
      <c r="FU164" s="2"/>
      <c r="FV164" s="2"/>
      <c r="FW164" s="2"/>
      <c r="FX164" s="2">
        <v>0</v>
      </c>
      <c r="FY164" s="2">
        <v>0</v>
      </c>
      <c r="FZ164" s="2"/>
      <c r="GA164" s="2" t="s">
        <v>420</v>
      </c>
      <c r="GB164" s="2"/>
      <c r="GC164" s="2"/>
      <c r="GD164" s="2">
        <v>1</v>
      </c>
      <c r="GE164" s="2"/>
      <c r="GF164" s="2">
        <v>829727676</v>
      </c>
      <c r="GG164" s="2">
        <v>2</v>
      </c>
      <c r="GH164" s="2">
        <v>1</v>
      </c>
      <c r="GI164" s="2">
        <v>-2</v>
      </c>
      <c r="GJ164" s="2">
        <v>0</v>
      </c>
      <c r="GK164" s="2">
        <v>0</v>
      </c>
      <c r="GL164" s="2">
        <f t="shared" si="159"/>
        <v>0</v>
      </c>
      <c r="GM164" s="2">
        <f t="shared" si="160"/>
        <v>27410.799999999999</v>
      </c>
      <c r="GN164" s="2">
        <f t="shared" si="161"/>
        <v>27410.799999999999</v>
      </c>
      <c r="GO164" s="2">
        <f t="shared" si="162"/>
        <v>0</v>
      </c>
      <c r="GP164" s="2">
        <f t="shared" si="163"/>
        <v>0</v>
      </c>
      <c r="GQ164" s="2"/>
      <c r="GR164" s="2">
        <v>0</v>
      </c>
      <c r="GS164" s="2">
        <v>3</v>
      </c>
      <c r="GT164" s="2">
        <v>0</v>
      </c>
      <c r="GU164" s="2" t="s">
        <v>420</v>
      </c>
      <c r="GV164" s="2">
        <f t="shared" si="164"/>
        <v>0</v>
      </c>
      <c r="GW164" s="2">
        <v>1</v>
      </c>
      <c r="GX164" s="2">
        <f t="shared" si="165"/>
        <v>0</v>
      </c>
      <c r="GY164" s="2"/>
      <c r="GZ164" s="2"/>
      <c r="HA164" s="2">
        <v>0</v>
      </c>
      <c r="HB164" s="2">
        <v>0</v>
      </c>
      <c r="HC164" s="2">
        <f t="shared" si="166"/>
        <v>0</v>
      </c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17</v>
      </c>
      <c r="B165">
        <v>1</v>
      </c>
      <c r="E165" t="s">
        <v>642</v>
      </c>
      <c r="F165" t="s">
        <v>643</v>
      </c>
      <c r="G165" t="s">
        <v>644</v>
      </c>
      <c r="H165" t="s">
        <v>645</v>
      </c>
      <c r="I165">
        <f>ROUND(15576/1000,9)</f>
        <v>15.576000000000001</v>
      </c>
      <c r="J165">
        <v>0</v>
      </c>
      <c r="O165">
        <f t="shared" si="127"/>
        <v>193794.36</v>
      </c>
      <c r="P165">
        <f t="shared" si="128"/>
        <v>193794.36</v>
      </c>
      <c r="Q165">
        <f t="shared" si="129"/>
        <v>0</v>
      </c>
      <c r="R165">
        <f t="shared" si="130"/>
        <v>0</v>
      </c>
      <c r="S165">
        <f t="shared" si="131"/>
        <v>0</v>
      </c>
      <c r="T165">
        <f t="shared" si="132"/>
        <v>0</v>
      </c>
      <c r="U165">
        <f t="shared" si="133"/>
        <v>0</v>
      </c>
      <c r="V165">
        <f t="shared" si="134"/>
        <v>0</v>
      </c>
      <c r="W165">
        <f t="shared" si="135"/>
        <v>0</v>
      </c>
      <c r="X165">
        <f t="shared" si="136"/>
        <v>0</v>
      </c>
      <c r="Y165">
        <f t="shared" si="137"/>
        <v>0</v>
      </c>
      <c r="AA165">
        <v>28185841</v>
      </c>
      <c r="AB165">
        <f t="shared" si="138"/>
        <v>1759.81</v>
      </c>
      <c r="AC165">
        <f t="shared" si="139"/>
        <v>1759.81</v>
      </c>
      <c r="AD165">
        <f t="shared" si="140"/>
        <v>0</v>
      </c>
      <c r="AE165">
        <f t="shared" si="141"/>
        <v>0</v>
      </c>
      <c r="AF165">
        <f t="shared" si="142"/>
        <v>0</v>
      </c>
      <c r="AG165">
        <f t="shared" si="143"/>
        <v>0</v>
      </c>
      <c r="AH165">
        <f t="shared" si="144"/>
        <v>0</v>
      </c>
      <c r="AI165">
        <f t="shared" si="145"/>
        <v>0</v>
      </c>
      <c r="AJ165">
        <f t="shared" si="146"/>
        <v>0</v>
      </c>
      <c r="AK165">
        <v>1759.81</v>
      </c>
      <c r="AL165">
        <v>1759.81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7.07</v>
      </c>
      <c r="BA165">
        <v>1</v>
      </c>
      <c r="BB165">
        <v>1</v>
      </c>
      <c r="BC165">
        <v>7.07</v>
      </c>
      <c r="BD165" t="s">
        <v>420</v>
      </c>
      <c r="BE165" t="s">
        <v>420</v>
      </c>
      <c r="BF165" t="s">
        <v>420</v>
      </c>
      <c r="BG165" t="s">
        <v>420</v>
      </c>
      <c r="BH165">
        <v>3</v>
      </c>
      <c r="BI165">
        <v>1</v>
      </c>
      <c r="BJ165" t="s">
        <v>646</v>
      </c>
      <c r="BM165">
        <v>500001</v>
      </c>
      <c r="BN165">
        <v>0</v>
      </c>
      <c r="BO165" t="s">
        <v>451</v>
      </c>
      <c r="BP165">
        <v>1</v>
      </c>
      <c r="BQ165">
        <v>8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420</v>
      </c>
      <c r="BZ165">
        <v>0</v>
      </c>
      <c r="CA165">
        <v>0</v>
      </c>
      <c r="CE165">
        <v>0</v>
      </c>
      <c r="CF165">
        <v>0</v>
      </c>
      <c r="CG165">
        <v>0</v>
      </c>
      <c r="CM165">
        <v>0</v>
      </c>
      <c r="CN165" t="s">
        <v>420</v>
      </c>
      <c r="CO165">
        <v>0</v>
      </c>
      <c r="CP165">
        <f t="shared" si="147"/>
        <v>193794.36</v>
      </c>
      <c r="CQ165">
        <f t="shared" si="148"/>
        <v>12441.8567</v>
      </c>
      <c r="CR165">
        <f t="shared" si="149"/>
        <v>0</v>
      </c>
      <c r="CS165">
        <f t="shared" si="150"/>
        <v>0</v>
      </c>
      <c r="CT165">
        <f t="shared" si="151"/>
        <v>0</v>
      </c>
      <c r="CU165">
        <f t="shared" si="152"/>
        <v>0</v>
      </c>
      <c r="CV165">
        <f t="shared" si="153"/>
        <v>0</v>
      </c>
      <c r="CW165">
        <f t="shared" si="154"/>
        <v>0</v>
      </c>
      <c r="CX165">
        <f t="shared" si="155"/>
        <v>0</v>
      </c>
      <c r="CY165">
        <f t="shared" si="156"/>
        <v>0</v>
      </c>
      <c r="CZ165">
        <f t="shared" si="157"/>
        <v>0</v>
      </c>
      <c r="DC165" t="s">
        <v>420</v>
      </c>
      <c r="DD165" t="s">
        <v>420</v>
      </c>
      <c r="DE165" t="s">
        <v>420</v>
      </c>
      <c r="DF165" t="s">
        <v>420</v>
      </c>
      <c r="DG165" t="s">
        <v>420</v>
      </c>
      <c r="DH165" t="s">
        <v>420</v>
      </c>
      <c r="DI165" t="s">
        <v>420</v>
      </c>
      <c r="DJ165" t="s">
        <v>420</v>
      </c>
      <c r="DK165" t="s">
        <v>420</v>
      </c>
      <c r="DL165" t="s">
        <v>420</v>
      </c>
      <c r="DM165" t="s">
        <v>420</v>
      </c>
      <c r="DN165">
        <v>0</v>
      </c>
      <c r="DO165">
        <v>0</v>
      </c>
      <c r="DP165">
        <v>1</v>
      </c>
      <c r="DQ165">
        <v>1</v>
      </c>
      <c r="DU165">
        <v>1010</v>
      </c>
      <c r="DV165" t="s">
        <v>645</v>
      </c>
      <c r="DW165" t="s">
        <v>645</v>
      </c>
      <c r="DX165">
        <v>1000</v>
      </c>
      <c r="EE165">
        <v>28159294</v>
      </c>
      <c r="EF165">
        <v>8</v>
      </c>
      <c r="EG165" t="s">
        <v>574</v>
      </c>
      <c r="EH165">
        <v>0</v>
      </c>
      <c r="EI165" t="s">
        <v>420</v>
      </c>
      <c r="EJ165">
        <v>1</v>
      </c>
      <c r="EK165">
        <v>500001</v>
      </c>
      <c r="EL165" t="s">
        <v>575</v>
      </c>
      <c r="EM165" t="s">
        <v>576</v>
      </c>
      <c r="EO165" t="s">
        <v>420</v>
      </c>
      <c r="EQ165">
        <v>0</v>
      </c>
      <c r="ER165">
        <v>1759.81</v>
      </c>
      <c r="ES165">
        <v>1759.81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FQ165">
        <v>0</v>
      </c>
      <c r="FR165">
        <f t="shared" si="158"/>
        <v>0</v>
      </c>
      <c r="FS165">
        <v>0</v>
      </c>
      <c r="FX165">
        <v>0</v>
      </c>
      <c r="FY165">
        <v>0</v>
      </c>
      <c r="GA165" t="s">
        <v>420</v>
      </c>
      <c r="GD165">
        <v>1</v>
      </c>
      <c r="GF165">
        <v>829727676</v>
      </c>
      <c r="GG165">
        <v>1</v>
      </c>
      <c r="GH165">
        <v>1</v>
      </c>
      <c r="GI165">
        <v>4</v>
      </c>
      <c r="GJ165">
        <v>0</v>
      </c>
      <c r="GK165">
        <v>0</v>
      </c>
      <c r="GL165">
        <f t="shared" si="159"/>
        <v>0</v>
      </c>
      <c r="GM165">
        <f t="shared" si="160"/>
        <v>193794.36</v>
      </c>
      <c r="GN165">
        <f t="shared" si="161"/>
        <v>193794.36</v>
      </c>
      <c r="GO165">
        <f t="shared" si="162"/>
        <v>0</v>
      </c>
      <c r="GP165">
        <f t="shared" si="163"/>
        <v>0</v>
      </c>
      <c r="GR165">
        <v>0</v>
      </c>
      <c r="GS165">
        <v>0</v>
      </c>
      <c r="GT165">
        <v>0</v>
      </c>
      <c r="GU165" t="s">
        <v>420</v>
      </c>
      <c r="GV165">
        <f t="shared" si="164"/>
        <v>0</v>
      </c>
      <c r="GW165">
        <v>1</v>
      </c>
      <c r="GX165">
        <f t="shared" si="165"/>
        <v>0</v>
      </c>
      <c r="HA165">
        <v>0</v>
      </c>
      <c r="HB165">
        <v>0</v>
      </c>
      <c r="HC165">
        <f t="shared" si="166"/>
        <v>0</v>
      </c>
      <c r="IK165">
        <v>0</v>
      </c>
    </row>
    <row r="166" spans="1:255" x14ac:dyDescent="0.2">
      <c r="A166" s="2">
        <v>17</v>
      </c>
      <c r="B166" s="2">
        <v>1</v>
      </c>
      <c r="C166" s="2">
        <f>ROW(SmtRes!A624)</f>
        <v>624</v>
      </c>
      <c r="D166" s="2">
        <f>ROW(EtalonRes!A651)</f>
        <v>651</v>
      </c>
      <c r="E166" s="2" t="s">
        <v>647</v>
      </c>
      <c r="F166" s="2" t="s">
        <v>648</v>
      </c>
      <c r="G166" s="2" t="s">
        <v>649</v>
      </c>
      <c r="H166" s="2" t="s">
        <v>444</v>
      </c>
      <c r="I166" s="2">
        <v>0.7</v>
      </c>
      <c r="J166" s="2">
        <v>0</v>
      </c>
      <c r="K166" s="2"/>
      <c r="L166" s="2"/>
      <c r="M166" s="2"/>
      <c r="N166" s="2"/>
      <c r="O166" s="2">
        <f t="shared" si="127"/>
        <v>348.62</v>
      </c>
      <c r="P166" s="2">
        <f t="shared" si="128"/>
        <v>95.43</v>
      </c>
      <c r="Q166" s="2">
        <f t="shared" si="129"/>
        <v>209.61</v>
      </c>
      <c r="R166" s="2">
        <f t="shared" si="130"/>
        <v>22.44</v>
      </c>
      <c r="S166" s="2">
        <f t="shared" si="131"/>
        <v>43.58</v>
      </c>
      <c r="T166" s="2">
        <f t="shared" si="132"/>
        <v>0</v>
      </c>
      <c r="U166" s="2">
        <f t="shared" si="133"/>
        <v>4.13</v>
      </c>
      <c r="V166" s="2">
        <f t="shared" si="134"/>
        <v>0</v>
      </c>
      <c r="W166" s="2">
        <f t="shared" si="135"/>
        <v>0</v>
      </c>
      <c r="X166" s="2">
        <f t="shared" si="136"/>
        <v>62.72</v>
      </c>
      <c r="Y166" s="2">
        <f t="shared" si="137"/>
        <v>42.25</v>
      </c>
      <c r="Z166" s="2"/>
      <c r="AA166" s="2">
        <v>28185840</v>
      </c>
      <c r="AB166" s="2">
        <f t="shared" si="138"/>
        <v>498.02</v>
      </c>
      <c r="AC166" s="2">
        <f t="shared" si="139"/>
        <v>136.33000000000001</v>
      </c>
      <c r="AD166" s="2">
        <f t="shared" si="140"/>
        <v>299.44</v>
      </c>
      <c r="AE166" s="2">
        <f t="shared" si="141"/>
        <v>32.06</v>
      </c>
      <c r="AF166" s="2">
        <f t="shared" si="142"/>
        <v>62.25</v>
      </c>
      <c r="AG166" s="2">
        <f t="shared" si="143"/>
        <v>0</v>
      </c>
      <c r="AH166" s="2">
        <f t="shared" si="144"/>
        <v>5.9</v>
      </c>
      <c r="AI166" s="2">
        <f t="shared" si="145"/>
        <v>0</v>
      </c>
      <c r="AJ166" s="2">
        <f t="shared" si="146"/>
        <v>0</v>
      </c>
      <c r="AK166" s="2">
        <v>498.02</v>
      </c>
      <c r="AL166" s="2">
        <v>136.33000000000001</v>
      </c>
      <c r="AM166" s="2">
        <v>299.44</v>
      </c>
      <c r="AN166" s="2">
        <v>32.06</v>
      </c>
      <c r="AO166" s="2">
        <v>62.25</v>
      </c>
      <c r="AP166" s="2">
        <v>0</v>
      </c>
      <c r="AQ166" s="2">
        <v>5.9</v>
      </c>
      <c r="AR166" s="2">
        <v>0</v>
      </c>
      <c r="AS166" s="2">
        <v>0</v>
      </c>
      <c r="AT166" s="2">
        <v>95</v>
      </c>
      <c r="AU166" s="2">
        <v>64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420</v>
      </c>
      <c r="BE166" s="2" t="s">
        <v>420</v>
      </c>
      <c r="BF166" s="2" t="s">
        <v>420</v>
      </c>
      <c r="BG166" s="2" t="s">
        <v>420</v>
      </c>
      <c r="BH166" s="2">
        <v>0</v>
      </c>
      <c r="BI166" s="2">
        <v>1</v>
      </c>
      <c r="BJ166" s="2" t="s">
        <v>650</v>
      </c>
      <c r="BK166" s="2"/>
      <c r="BL166" s="2"/>
      <c r="BM166" s="2">
        <v>45001</v>
      </c>
      <c r="BN166" s="2">
        <v>0</v>
      </c>
      <c r="BO166" s="2" t="s">
        <v>420</v>
      </c>
      <c r="BP166" s="2">
        <v>0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420</v>
      </c>
      <c r="BZ166" s="2">
        <v>105</v>
      </c>
      <c r="CA166" s="2">
        <v>75</v>
      </c>
      <c r="CB166" s="2"/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420</v>
      </c>
      <c r="CO166" s="2">
        <v>0</v>
      </c>
      <c r="CP166" s="2">
        <f t="shared" si="147"/>
        <v>348.62</v>
      </c>
      <c r="CQ166" s="2">
        <f t="shared" si="148"/>
        <v>136.33000000000001</v>
      </c>
      <c r="CR166" s="2">
        <f t="shared" si="149"/>
        <v>299.44</v>
      </c>
      <c r="CS166" s="2">
        <f t="shared" si="150"/>
        <v>32.06</v>
      </c>
      <c r="CT166" s="2">
        <f t="shared" si="151"/>
        <v>62.25</v>
      </c>
      <c r="CU166" s="2">
        <f t="shared" si="152"/>
        <v>0</v>
      </c>
      <c r="CV166" s="2">
        <f t="shared" si="153"/>
        <v>5.9</v>
      </c>
      <c r="CW166" s="2">
        <f t="shared" si="154"/>
        <v>0</v>
      </c>
      <c r="CX166" s="2">
        <f t="shared" si="155"/>
        <v>0</v>
      </c>
      <c r="CY166" s="2">
        <f t="shared" si="156"/>
        <v>62.718999999999994</v>
      </c>
      <c r="CZ166" s="2">
        <f t="shared" si="157"/>
        <v>42.252800000000001</v>
      </c>
      <c r="DA166" s="2"/>
      <c r="DB166" s="2"/>
      <c r="DC166" s="2" t="s">
        <v>420</v>
      </c>
      <c r="DD166" s="2" t="s">
        <v>420</v>
      </c>
      <c r="DE166" s="2" t="s">
        <v>420</v>
      </c>
      <c r="DF166" s="2" t="s">
        <v>420</v>
      </c>
      <c r="DG166" s="2" t="s">
        <v>420</v>
      </c>
      <c r="DH166" s="2" t="s">
        <v>420</v>
      </c>
      <c r="DI166" s="2" t="s">
        <v>420</v>
      </c>
      <c r="DJ166" s="2" t="s">
        <v>420</v>
      </c>
      <c r="DK166" s="2" t="s">
        <v>420</v>
      </c>
      <c r="DL166" s="2" t="s">
        <v>420</v>
      </c>
      <c r="DM166" s="2" t="s">
        <v>420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1007</v>
      </c>
      <c r="DV166" s="2" t="s">
        <v>444</v>
      </c>
      <c r="DW166" s="2" t="s">
        <v>444</v>
      </c>
      <c r="DX166" s="2">
        <v>1</v>
      </c>
      <c r="DY166" s="2"/>
      <c r="DZ166" s="2"/>
      <c r="EA166" s="2"/>
      <c r="EB166" s="2"/>
      <c r="EC166" s="2"/>
      <c r="ED166" s="2"/>
      <c r="EE166" s="2">
        <v>28159428</v>
      </c>
      <c r="EF166" s="2">
        <v>2</v>
      </c>
      <c r="EG166" s="2" t="s">
        <v>446</v>
      </c>
      <c r="EH166" s="2">
        <v>0</v>
      </c>
      <c r="EI166" s="2" t="s">
        <v>420</v>
      </c>
      <c r="EJ166" s="2">
        <v>1</v>
      </c>
      <c r="EK166" s="2">
        <v>45001</v>
      </c>
      <c r="EL166" s="2" t="s">
        <v>447</v>
      </c>
      <c r="EM166" s="2" t="s">
        <v>448</v>
      </c>
      <c r="EN166" s="2"/>
      <c r="EO166" s="2" t="s">
        <v>420</v>
      </c>
      <c r="EP166" s="2"/>
      <c r="EQ166" s="2">
        <v>256</v>
      </c>
      <c r="ER166" s="2">
        <v>498.02</v>
      </c>
      <c r="ES166" s="2">
        <v>136.33000000000001</v>
      </c>
      <c r="ET166" s="2">
        <v>299.44</v>
      </c>
      <c r="EU166" s="2">
        <v>32.06</v>
      </c>
      <c r="EV166" s="2">
        <v>62.25</v>
      </c>
      <c r="EW166" s="2">
        <v>5.9</v>
      </c>
      <c r="EX166" s="2">
        <v>0</v>
      </c>
      <c r="EY166" s="2">
        <v>0</v>
      </c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158"/>
        <v>0</v>
      </c>
      <c r="FS166" s="2">
        <v>0</v>
      </c>
      <c r="FT166" s="2" t="s">
        <v>449</v>
      </c>
      <c r="FU166" s="2" t="s">
        <v>450</v>
      </c>
      <c r="FV166" s="2"/>
      <c r="FW166" s="2"/>
      <c r="FX166" s="2">
        <v>94.5</v>
      </c>
      <c r="FY166" s="2">
        <v>63.75</v>
      </c>
      <c r="FZ166" s="2"/>
      <c r="GA166" s="2" t="s">
        <v>420</v>
      </c>
      <c r="GB166" s="2"/>
      <c r="GC166" s="2"/>
      <c r="GD166" s="2">
        <v>1</v>
      </c>
      <c r="GE166" s="2"/>
      <c r="GF166" s="2">
        <v>-1920484754</v>
      </c>
      <c r="GG166" s="2">
        <v>2</v>
      </c>
      <c r="GH166" s="2">
        <v>1</v>
      </c>
      <c r="GI166" s="2">
        <v>-2</v>
      </c>
      <c r="GJ166" s="2">
        <v>0</v>
      </c>
      <c r="GK166" s="2">
        <v>0</v>
      </c>
      <c r="GL166" s="2">
        <f t="shared" si="159"/>
        <v>0</v>
      </c>
      <c r="GM166" s="2">
        <f t="shared" si="160"/>
        <v>453.59</v>
      </c>
      <c r="GN166" s="2">
        <f t="shared" si="161"/>
        <v>453.59</v>
      </c>
      <c r="GO166" s="2">
        <f t="shared" si="162"/>
        <v>0</v>
      </c>
      <c r="GP166" s="2">
        <f t="shared" si="163"/>
        <v>0</v>
      </c>
      <c r="GQ166" s="2"/>
      <c r="GR166" s="2">
        <v>0</v>
      </c>
      <c r="GS166" s="2">
        <v>3</v>
      </c>
      <c r="GT166" s="2">
        <v>0</v>
      </c>
      <c r="GU166" s="2" t="s">
        <v>420</v>
      </c>
      <c r="GV166" s="2">
        <f t="shared" si="164"/>
        <v>0</v>
      </c>
      <c r="GW166" s="2">
        <v>1</v>
      </c>
      <c r="GX166" s="2">
        <f t="shared" si="165"/>
        <v>0</v>
      </c>
      <c r="GY166" s="2"/>
      <c r="GZ166" s="2"/>
      <c r="HA166" s="2">
        <v>0</v>
      </c>
      <c r="HB166" s="2">
        <v>0</v>
      </c>
      <c r="HC166" s="2">
        <f t="shared" si="166"/>
        <v>0</v>
      </c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17</v>
      </c>
      <c r="B167">
        <v>1</v>
      </c>
      <c r="C167">
        <f>ROW(SmtRes!A632)</f>
        <v>632</v>
      </c>
      <c r="D167">
        <f>ROW(EtalonRes!A660)</f>
        <v>660</v>
      </c>
      <c r="E167" t="s">
        <v>647</v>
      </c>
      <c r="F167" t="s">
        <v>648</v>
      </c>
      <c r="G167" t="s">
        <v>649</v>
      </c>
      <c r="H167" t="s">
        <v>444</v>
      </c>
      <c r="I167">
        <v>0.7</v>
      </c>
      <c r="J167">
        <v>0</v>
      </c>
      <c r="O167">
        <f t="shared" si="127"/>
        <v>2464.71</v>
      </c>
      <c r="P167">
        <f t="shared" si="128"/>
        <v>674.7</v>
      </c>
      <c r="Q167">
        <f t="shared" si="129"/>
        <v>1481.93</v>
      </c>
      <c r="R167">
        <f t="shared" si="130"/>
        <v>158.66</v>
      </c>
      <c r="S167">
        <f t="shared" si="131"/>
        <v>308.08</v>
      </c>
      <c r="T167">
        <f t="shared" si="132"/>
        <v>0</v>
      </c>
      <c r="U167">
        <f t="shared" si="133"/>
        <v>4.13</v>
      </c>
      <c r="V167">
        <f t="shared" si="134"/>
        <v>0</v>
      </c>
      <c r="W167">
        <f t="shared" si="135"/>
        <v>0</v>
      </c>
      <c r="X167">
        <f t="shared" si="136"/>
        <v>443.4</v>
      </c>
      <c r="Y167">
        <f t="shared" si="137"/>
        <v>298.70999999999998</v>
      </c>
      <c r="AA167">
        <v>28185841</v>
      </c>
      <c r="AB167">
        <f t="shared" si="138"/>
        <v>498.02</v>
      </c>
      <c r="AC167">
        <f t="shared" si="139"/>
        <v>136.33000000000001</v>
      </c>
      <c r="AD167">
        <f t="shared" si="140"/>
        <v>299.44</v>
      </c>
      <c r="AE167">
        <f t="shared" si="141"/>
        <v>32.06</v>
      </c>
      <c r="AF167">
        <f t="shared" si="142"/>
        <v>62.25</v>
      </c>
      <c r="AG167">
        <f t="shared" si="143"/>
        <v>0</v>
      </c>
      <c r="AH167">
        <f t="shared" si="144"/>
        <v>5.9</v>
      </c>
      <c r="AI167">
        <f t="shared" si="145"/>
        <v>0</v>
      </c>
      <c r="AJ167">
        <f t="shared" si="146"/>
        <v>0</v>
      </c>
      <c r="AK167">
        <v>498.02</v>
      </c>
      <c r="AL167">
        <v>136.33000000000001</v>
      </c>
      <c r="AM167">
        <v>299.44</v>
      </c>
      <c r="AN167">
        <v>32.06</v>
      </c>
      <c r="AO167">
        <v>62.25</v>
      </c>
      <c r="AP167">
        <v>0</v>
      </c>
      <c r="AQ167">
        <v>5.9</v>
      </c>
      <c r="AR167">
        <v>0</v>
      </c>
      <c r="AS167">
        <v>0</v>
      </c>
      <c r="AT167">
        <v>95</v>
      </c>
      <c r="AU167">
        <v>64</v>
      </c>
      <c r="AV167">
        <v>1</v>
      </c>
      <c r="AW167">
        <v>1</v>
      </c>
      <c r="AZ167">
        <v>7.07</v>
      </c>
      <c r="BA167">
        <v>7.07</v>
      </c>
      <c r="BB167">
        <v>7.07</v>
      </c>
      <c r="BC167">
        <v>7.07</v>
      </c>
      <c r="BD167" t="s">
        <v>420</v>
      </c>
      <c r="BE167" t="s">
        <v>420</v>
      </c>
      <c r="BF167" t="s">
        <v>420</v>
      </c>
      <c r="BG167" t="s">
        <v>420</v>
      </c>
      <c r="BH167">
        <v>0</v>
      </c>
      <c r="BI167">
        <v>1</v>
      </c>
      <c r="BJ167" t="s">
        <v>650</v>
      </c>
      <c r="BM167">
        <v>45001</v>
      </c>
      <c r="BN167">
        <v>0</v>
      </c>
      <c r="BO167" t="s">
        <v>451</v>
      </c>
      <c r="BP167">
        <v>1</v>
      </c>
      <c r="BQ167">
        <v>2</v>
      </c>
      <c r="BR167">
        <v>0</v>
      </c>
      <c r="BS167">
        <v>7.07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420</v>
      </c>
      <c r="BZ167">
        <v>105</v>
      </c>
      <c r="CA167">
        <v>75</v>
      </c>
      <c r="CE167">
        <v>0</v>
      </c>
      <c r="CF167">
        <v>0</v>
      </c>
      <c r="CG167">
        <v>0</v>
      </c>
      <c r="CM167">
        <v>0</v>
      </c>
      <c r="CN167" t="s">
        <v>420</v>
      </c>
      <c r="CO167">
        <v>0</v>
      </c>
      <c r="CP167">
        <f t="shared" si="147"/>
        <v>2464.71</v>
      </c>
      <c r="CQ167">
        <f t="shared" si="148"/>
        <v>963.85310000000015</v>
      </c>
      <c r="CR167">
        <f t="shared" si="149"/>
        <v>2117.0408000000002</v>
      </c>
      <c r="CS167">
        <f t="shared" si="150"/>
        <v>226.66420000000002</v>
      </c>
      <c r="CT167">
        <f t="shared" si="151"/>
        <v>440.10750000000002</v>
      </c>
      <c r="CU167">
        <f t="shared" si="152"/>
        <v>0</v>
      </c>
      <c r="CV167">
        <f t="shared" si="153"/>
        <v>5.9</v>
      </c>
      <c r="CW167">
        <f t="shared" si="154"/>
        <v>0</v>
      </c>
      <c r="CX167">
        <f t="shared" si="155"/>
        <v>0</v>
      </c>
      <c r="CY167">
        <f t="shared" si="156"/>
        <v>443.40300000000002</v>
      </c>
      <c r="CZ167">
        <f t="shared" si="157"/>
        <v>298.71359999999999</v>
      </c>
      <c r="DC167" t="s">
        <v>420</v>
      </c>
      <c r="DD167" t="s">
        <v>420</v>
      </c>
      <c r="DE167" t="s">
        <v>420</v>
      </c>
      <c r="DF167" t="s">
        <v>420</v>
      </c>
      <c r="DG167" t="s">
        <v>420</v>
      </c>
      <c r="DH167" t="s">
        <v>420</v>
      </c>
      <c r="DI167" t="s">
        <v>420</v>
      </c>
      <c r="DJ167" t="s">
        <v>420</v>
      </c>
      <c r="DK167" t="s">
        <v>420</v>
      </c>
      <c r="DL167" t="s">
        <v>420</v>
      </c>
      <c r="DM167" t="s">
        <v>420</v>
      </c>
      <c r="DN167">
        <v>0</v>
      </c>
      <c r="DO167">
        <v>0</v>
      </c>
      <c r="DP167">
        <v>1</v>
      </c>
      <c r="DQ167">
        <v>1</v>
      </c>
      <c r="DU167">
        <v>1007</v>
      </c>
      <c r="DV167" t="s">
        <v>444</v>
      </c>
      <c r="DW167" t="s">
        <v>444</v>
      </c>
      <c r="DX167">
        <v>1</v>
      </c>
      <c r="EE167">
        <v>28159428</v>
      </c>
      <c r="EF167">
        <v>2</v>
      </c>
      <c r="EG167" t="s">
        <v>446</v>
      </c>
      <c r="EH167">
        <v>0</v>
      </c>
      <c r="EI167" t="s">
        <v>420</v>
      </c>
      <c r="EJ167">
        <v>1</v>
      </c>
      <c r="EK167">
        <v>45001</v>
      </c>
      <c r="EL167" t="s">
        <v>447</v>
      </c>
      <c r="EM167" t="s">
        <v>448</v>
      </c>
      <c r="EO167" t="s">
        <v>420</v>
      </c>
      <c r="EQ167">
        <v>256</v>
      </c>
      <c r="ER167">
        <v>498.02</v>
      </c>
      <c r="ES167">
        <v>136.33000000000001</v>
      </c>
      <c r="ET167">
        <v>299.44</v>
      </c>
      <c r="EU167">
        <v>32.06</v>
      </c>
      <c r="EV167">
        <v>62.25</v>
      </c>
      <c r="EW167">
        <v>5.9</v>
      </c>
      <c r="EX167">
        <v>0</v>
      </c>
      <c r="EY167">
        <v>0</v>
      </c>
      <c r="FQ167">
        <v>0</v>
      </c>
      <c r="FR167">
        <f t="shared" si="158"/>
        <v>0</v>
      </c>
      <c r="FS167">
        <v>0</v>
      </c>
      <c r="FT167" t="s">
        <v>449</v>
      </c>
      <c r="FU167" t="s">
        <v>450</v>
      </c>
      <c r="FX167">
        <v>94.5</v>
      </c>
      <c r="FY167">
        <v>63.75</v>
      </c>
      <c r="GA167" t="s">
        <v>420</v>
      </c>
      <c r="GD167">
        <v>1</v>
      </c>
      <c r="GF167">
        <v>-1920484754</v>
      </c>
      <c r="GG167">
        <v>1</v>
      </c>
      <c r="GH167">
        <v>1</v>
      </c>
      <c r="GI167">
        <v>4</v>
      </c>
      <c r="GJ167">
        <v>0</v>
      </c>
      <c r="GK167">
        <v>0</v>
      </c>
      <c r="GL167">
        <f t="shared" si="159"/>
        <v>0</v>
      </c>
      <c r="GM167">
        <f t="shared" si="160"/>
        <v>3206.82</v>
      </c>
      <c r="GN167">
        <f t="shared" si="161"/>
        <v>3206.82</v>
      </c>
      <c r="GO167">
        <f t="shared" si="162"/>
        <v>0</v>
      </c>
      <c r="GP167">
        <f t="shared" si="163"/>
        <v>0</v>
      </c>
      <c r="GR167">
        <v>0</v>
      </c>
      <c r="GS167">
        <v>3</v>
      </c>
      <c r="GT167">
        <v>0</v>
      </c>
      <c r="GU167" t="s">
        <v>420</v>
      </c>
      <c r="GV167">
        <f t="shared" si="164"/>
        <v>0</v>
      </c>
      <c r="GW167">
        <v>1</v>
      </c>
      <c r="GX167">
        <f t="shared" si="165"/>
        <v>0</v>
      </c>
      <c r="HA167">
        <v>0</v>
      </c>
      <c r="HB167">
        <v>0</v>
      </c>
      <c r="HC167">
        <f t="shared" si="166"/>
        <v>0</v>
      </c>
      <c r="IK167">
        <v>0</v>
      </c>
    </row>
    <row r="168" spans="1:255" x14ac:dyDescent="0.2">
      <c r="A168" s="2">
        <v>17</v>
      </c>
      <c r="B168" s="2">
        <v>1</v>
      </c>
      <c r="C168" s="2"/>
      <c r="D168" s="2"/>
      <c r="E168" s="2" t="s">
        <v>651</v>
      </c>
      <c r="F168" s="2" t="s">
        <v>652</v>
      </c>
      <c r="G168" s="2" t="s">
        <v>653</v>
      </c>
      <c r="H168" s="2" t="s">
        <v>444</v>
      </c>
      <c r="I168" s="2">
        <v>0.71399999999999997</v>
      </c>
      <c r="J168" s="2">
        <v>0</v>
      </c>
      <c r="K168" s="2"/>
      <c r="L168" s="2"/>
      <c r="M168" s="2"/>
      <c r="N168" s="2"/>
      <c r="O168" s="2">
        <f t="shared" si="127"/>
        <v>255.95</v>
      </c>
      <c r="P168" s="2">
        <f t="shared" si="128"/>
        <v>255.95</v>
      </c>
      <c r="Q168" s="2">
        <f t="shared" si="129"/>
        <v>0</v>
      </c>
      <c r="R168" s="2">
        <f t="shared" si="130"/>
        <v>0</v>
      </c>
      <c r="S168" s="2">
        <f t="shared" si="131"/>
        <v>0</v>
      </c>
      <c r="T168" s="2">
        <f t="shared" si="132"/>
        <v>0</v>
      </c>
      <c r="U168" s="2">
        <f t="shared" si="133"/>
        <v>0</v>
      </c>
      <c r="V168" s="2">
        <f t="shared" si="134"/>
        <v>0</v>
      </c>
      <c r="W168" s="2">
        <f t="shared" si="135"/>
        <v>0</v>
      </c>
      <c r="X168" s="2">
        <f t="shared" si="136"/>
        <v>0</v>
      </c>
      <c r="Y168" s="2">
        <f t="shared" si="137"/>
        <v>0</v>
      </c>
      <c r="Z168" s="2"/>
      <c r="AA168" s="2">
        <v>28185840</v>
      </c>
      <c r="AB168" s="2">
        <f t="shared" si="138"/>
        <v>358.48</v>
      </c>
      <c r="AC168" s="2">
        <f t="shared" si="139"/>
        <v>358.48</v>
      </c>
      <c r="AD168" s="2">
        <f t="shared" si="140"/>
        <v>0</v>
      </c>
      <c r="AE168" s="2">
        <f t="shared" si="141"/>
        <v>0</v>
      </c>
      <c r="AF168" s="2">
        <f t="shared" si="142"/>
        <v>0</v>
      </c>
      <c r="AG168" s="2">
        <f t="shared" si="143"/>
        <v>0</v>
      </c>
      <c r="AH168" s="2">
        <f t="shared" si="144"/>
        <v>0</v>
      </c>
      <c r="AI168" s="2">
        <f t="shared" si="145"/>
        <v>0</v>
      </c>
      <c r="AJ168" s="2">
        <f t="shared" si="146"/>
        <v>0</v>
      </c>
      <c r="AK168" s="2">
        <v>358.48</v>
      </c>
      <c r="AL168" s="2">
        <v>358.48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420</v>
      </c>
      <c r="BE168" s="2" t="s">
        <v>420</v>
      </c>
      <c r="BF168" s="2" t="s">
        <v>420</v>
      </c>
      <c r="BG168" s="2" t="s">
        <v>420</v>
      </c>
      <c r="BH168" s="2">
        <v>3</v>
      </c>
      <c r="BI168" s="2">
        <v>1</v>
      </c>
      <c r="BJ168" s="2" t="s">
        <v>654</v>
      </c>
      <c r="BK168" s="2"/>
      <c r="BL168" s="2"/>
      <c r="BM168" s="2">
        <v>500001</v>
      </c>
      <c r="BN168" s="2">
        <v>0</v>
      </c>
      <c r="BO168" s="2" t="s">
        <v>420</v>
      </c>
      <c r="BP168" s="2">
        <v>0</v>
      </c>
      <c r="BQ168" s="2">
        <v>8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420</v>
      </c>
      <c r="BZ168" s="2">
        <v>0</v>
      </c>
      <c r="CA168" s="2">
        <v>0</v>
      </c>
      <c r="CB168" s="2"/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420</v>
      </c>
      <c r="CO168" s="2">
        <v>0</v>
      </c>
      <c r="CP168" s="2">
        <f t="shared" si="147"/>
        <v>255.95</v>
      </c>
      <c r="CQ168" s="2">
        <f t="shared" si="148"/>
        <v>358.48</v>
      </c>
      <c r="CR168" s="2">
        <f t="shared" si="149"/>
        <v>0</v>
      </c>
      <c r="CS168" s="2">
        <f t="shared" si="150"/>
        <v>0</v>
      </c>
      <c r="CT168" s="2">
        <f t="shared" si="151"/>
        <v>0</v>
      </c>
      <c r="CU168" s="2">
        <f t="shared" si="152"/>
        <v>0</v>
      </c>
      <c r="CV168" s="2">
        <f t="shared" si="153"/>
        <v>0</v>
      </c>
      <c r="CW168" s="2">
        <f t="shared" si="154"/>
        <v>0</v>
      </c>
      <c r="CX168" s="2">
        <f t="shared" si="155"/>
        <v>0</v>
      </c>
      <c r="CY168" s="2">
        <f t="shared" si="156"/>
        <v>0</v>
      </c>
      <c r="CZ168" s="2">
        <f t="shared" si="157"/>
        <v>0</v>
      </c>
      <c r="DA168" s="2"/>
      <c r="DB168" s="2"/>
      <c r="DC168" s="2" t="s">
        <v>420</v>
      </c>
      <c r="DD168" s="2" t="s">
        <v>420</v>
      </c>
      <c r="DE168" s="2" t="s">
        <v>420</v>
      </c>
      <c r="DF168" s="2" t="s">
        <v>420</v>
      </c>
      <c r="DG168" s="2" t="s">
        <v>420</v>
      </c>
      <c r="DH168" s="2" t="s">
        <v>420</v>
      </c>
      <c r="DI168" s="2" t="s">
        <v>420</v>
      </c>
      <c r="DJ168" s="2" t="s">
        <v>420</v>
      </c>
      <c r="DK168" s="2" t="s">
        <v>420</v>
      </c>
      <c r="DL168" s="2" t="s">
        <v>420</v>
      </c>
      <c r="DM168" s="2" t="s">
        <v>420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1007</v>
      </c>
      <c r="DV168" s="2" t="s">
        <v>444</v>
      </c>
      <c r="DW168" s="2" t="s">
        <v>444</v>
      </c>
      <c r="DX168" s="2">
        <v>1</v>
      </c>
      <c r="DY168" s="2"/>
      <c r="DZ168" s="2"/>
      <c r="EA168" s="2"/>
      <c r="EB168" s="2"/>
      <c r="EC168" s="2"/>
      <c r="ED168" s="2"/>
      <c r="EE168" s="2">
        <v>28159294</v>
      </c>
      <c r="EF168" s="2">
        <v>8</v>
      </c>
      <c r="EG168" s="2" t="s">
        <v>574</v>
      </c>
      <c r="EH168" s="2">
        <v>0</v>
      </c>
      <c r="EI168" s="2" t="s">
        <v>420</v>
      </c>
      <c r="EJ168" s="2">
        <v>1</v>
      </c>
      <c r="EK168" s="2">
        <v>500001</v>
      </c>
      <c r="EL168" s="2" t="s">
        <v>575</v>
      </c>
      <c r="EM168" s="2" t="s">
        <v>576</v>
      </c>
      <c r="EN168" s="2"/>
      <c r="EO168" s="2" t="s">
        <v>420</v>
      </c>
      <c r="EP168" s="2"/>
      <c r="EQ168" s="2">
        <v>0</v>
      </c>
      <c r="ER168" s="2">
        <v>358.48</v>
      </c>
      <c r="ES168" s="2">
        <v>358.48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f t="shared" si="158"/>
        <v>0</v>
      </c>
      <c r="FS168" s="2">
        <v>0</v>
      </c>
      <c r="FT168" s="2"/>
      <c r="FU168" s="2"/>
      <c r="FV168" s="2"/>
      <c r="FW168" s="2"/>
      <c r="FX168" s="2">
        <v>0</v>
      </c>
      <c r="FY168" s="2">
        <v>0</v>
      </c>
      <c r="FZ168" s="2"/>
      <c r="GA168" s="2" t="s">
        <v>420</v>
      </c>
      <c r="GB168" s="2"/>
      <c r="GC168" s="2"/>
      <c r="GD168" s="2">
        <v>1</v>
      </c>
      <c r="GE168" s="2"/>
      <c r="GF168" s="2">
        <v>26174291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 t="shared" si="159"/>
        <v>0</v>
      </c>
      <c r="GM168" s="2">
        <f t="shared" si="160"/>
        <v>255.95</v>
      </c>
      <c r="GN168" s="2">
        <f t="shared" si="161"/>
        <v>255.95</v>
      </c>
      <c r="GO168" s="2">
        <f t="shared" si="162"/>
        <v>0</v>
      </c>
      <c r="GP168" s="2">
        <f t="shared" si="163"/>
        <v>0</v>
      </c>
      <c r="GQ168" s="2"/>
      <c r="GR168" s="2">
        <v>0</v>
      </c>
      <c r="GS168" s="2">
        <v>3</v>
      </c>
      <c r="GT168" s="2">
        <v>0</v>
      </c>
      <c r="GU168" s="2" t="s">
        <v>420</v>
      </c>
      <c r="GV168" s="2">
        <f t="shared" si="164"/>
        <v>0</v>
      </c>
      <c r="GW168" s="2">
        <v>1</v>
      </c>
      <c r="GX168" s="2">
        <f t="shared" si="165"/>
        <v>0</v>
      </c>
      <c r="GY168" s="2"/>
      <c r="GZ168" s="2"/>
      <c r="HA168" s="2">
        <v>0</v>
      </c>
      <c r="HB168" s="2">
        <v>0</v>
      </c>
      <c r="HC168" s="2">
        <f t="shared" si="166"/>
        <v>0</v>
      </c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17</v>
      </c>
      <c r="B169">
        <v>1</v>
      </c>
      <c r="E169" t="s">
        <v>651</v>
      </c>
      <c r="F169" t="s">
        <v>652</v>
      </c>
      <c r="G169" t="s">
        <v>653</v>
      </c>
      <c r="H169" t="s">
        <v>444</v>
      </c>
      <c r="I169">
        <v>0.71399999999999997</v>
      </c>
      <c r="J169">
        <v>0</v>
      </c>
      <c r="O169">
        <f t="shared" si="127"/>
        <v>1809.6</v>
      </c>
      <c r="P169">
        <f t="shared" si="128"/>
        <v>1809.6</v>
      </c>
      <c r="Q169">
        <f t="shared" si="129"/>
        <v>0</v>
      </c>
      <c r="R169">
        <f t="shared" si="130"/>
        <v>0</v>
      </c>
      <c r="S169">
        <f t="shared" si="131"/>
        <v>0</v>
      </c>
      <c r="T169">
        <f t="shared" si="132"/>
        <v>0</v>
      </c>
      <c r="U169">
        <f t="shared" si="133"/>
        <v>0</v>
      </c>
      <c r="V169">
        <f t="shared" si="134"/>
        <v>0</v>
      </c>
      <c r="W169">
        <f t="shared" si="135"/>
        <v>0</v>
      </c>
      <c r="X169">
        <f t="shared" si="136"/>
        <v>0</v>
      </c>
      <c r="Y169">
        <f t="shared" si="137"/>
        <v>0</v>
      </c>
      <c r="AA169">
        <v>28185841</v>
      </c>
      <c r="AB169">
        <f t="shared" si="138"/>
        <v>358.48</v>
      </c>
      <c r="AC169">
        <f t="shared" si="139"/>
        <v>358.48</v>
      </c>
      <c r="AD169">
        <f t="shared" si="140"/>
        <v>0</v>
      </c>
      <c r="AE169">
        <f t="shared" si="141"/>
        <v>0</v>
      </c>
      <c r="AF169">
        <f t="shared" si="142"/>
        <v>0</v>
      </c>
      <c r="AG169">
        <f t="shared" si="143"/>
        <v>0</v>
      </c>
      <c r="AH169">
        <f t="shared" si="144"/>
        <v>0</v>
      </c>
      <c r="AI169">
        <f t="shared" si="145"/>
        <v>0</v>
      </c>
      <c r="AJ169">
        <f t="shared" si="146"/>
        <v>0</v>
      </c>
      <c r="AK169">
        <v>358.48</v>
      </c>
      <c r="AL169">
        <v>358.48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7.07</v>
      </c>
      <c r="BA169">
        <v>1</v>
      </c>
      <c r="BB169">
        <v>1</v>
      </c>
      <c r="BC169">
        <v>7.07</v>
      </c>
      <c r="BD169" t="s">
        <v>420</v>
      </c>
      <c r="BE169" t="s">
        <v>420</v>
      </c>
      <c r="BF169" t="s">
        <v>420</v>
      </c>
      <c r="BG169" t="s">
        <v>420</v>
      </c>
      <c r="BH169">
        <v>3</v>
      </c>
      <c r="BI169">
        <v>1</v>
      </c>
      <c r="BJ169" t="s">
        <v>654</v>
      </c>
      <c r="BM169">
        <v>500001</v>
      </c>
      <c r="BN169">
        <v>0</v>
      </c>
      <c r="BO169" t="s">
        <v>451</v>
      </c>
      <c r="BP169">
        <v>1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420</v>
      </c>
      <c r="BZ169">
        <v>0</v>
      </c>
      <c r="CA169">
        <v>0</v>
      </c>
      <c r="CE169">
        <v>0</v>
      </c>
      <c r="CF169">
        <v>0</v>
      </c>
      <c r="CG169">
        <v>0</v>
      </c>
      <c r="CM169">
        <v>0</v>
      </c>
      <c r="CN169" t="s">
        <v>420</v>
      </c>
      <c r="CO169">
        <v>0</v>
      </c>
      <c r="CP169">
        <f t="shared" si="147"/>
        <v>1809.6</v>
      </c>
      <c r="CQ169">
        <f t="shared" si="148"/>
        <v>2534.4536000000003</v>
      </c>
      <c r="CR169">
        <f t="shared" si="149"/>
        <v>0</v>
      </c>
      <c r="CS169">
        <f t="shared" si="150"/>
        <v>0</v>
      </c>
      <c r="CT169">
        <f t="shared" si="151"/>
        <v>0</v>
      </c>
      <c r="CU169">
        <f t="shared" si="152"/>
        <v>0</v>
      </c>
      <c r="CV169">
        <f t="shared" si="153"/>
        <v>0</v>
      </c>
      <c r="CW169">
        <f t="shared" si="154"/>
        <v>0</v>
      </c>
      <c r="CX169">
        <f t="shared" si="155"/>
        <v>0</v>
      </c>
      <c r="CY169">
        <f t="shared" si="156"/>
        <v>0</v>
      </c>
      <c r="CZ169">
        <f t="shared" si="157"/>
        <v>0</v>
      </c>
      <c r="DC169" t="s">
        <v>420</v>
      </c>
      <c r="DD169" t="s">
        <v>420</v>
      </c>
      <c r="DE169" t="s">
        <v>420</v>
      </c>
      <c r="DF169" t="s">
        <v>420</v>
      </c>
      <c r="DG169" t="s">
        <v>420</v>
      </c>
      <c r="DH169" t="s">
        <v>420</v>
      </c>
      <c r="DI169" t="s">
        <v>420</v>
      </c>
      <c r="DJ169" t="s">
        <v>420</v>
      </c>
      <c r="DK169" t="s">
        <v>420</v>
      </c>
      <c r="DL169" t="s">
        <v>420</v>
      </c>
      <c r="DM169" t="s">
        <v>420</v>
      </c>
      <c r="DN169">
        <v>0</v>
      </c>
      <c r="DO169">
        <v>0</v>
      </c>
      <c r="DP169">
        <v>1</v>
      </c>
      <c r="DQ169">
        <v>1</v>
      </c>
      <c r="DU169">
        <v>1007</v>
      </c>
      <c r="DV169" t="s">
        <v>444</v>
      </c>
      <c r="DW169" t="s">
        <v>444</v>
      </c>
      <c r="DX169">
        <v>1</v>
      </c>
      <c r="EE169">
        <v>28159294</v>
      </c>
      <c r="EF169">
        <v>8</v>
      </c>
      <c r="EG169" t="s">
        <v>574</v>
      </c>
      <c r="EH169">
        <v>0</v>
      </c>
      <c r="EI169" t="s">
        <v>420</v>
      </c>
      <c r="EJ169">
        <v>1</v>
      </c>
      <c r="EK169">
        <v>500001</v>
      </c>
      <c r="EL169" t="s">
        <v>575</v>
      </c>
      <c r="EM169" t="s">
        <v>576</v>
      </c>
      <c r="EO169" t="s">
        <v>420</v>
      </c>
      <c r="EQ169">
        <v>0</v>
      </c>
      <c r="ER169">
        <v>358.48</v>
      </c>
      <c r="ES169">
        <v>358.48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FQ169">
        <v>0</v>
      </c>
      <c r="FR169">
        <f t="shared" si="158"/>
        <v>0</v>
      </c>
      <c r="FS169">
        <v>0</v>
      </c>
      <c r="FX169">
        <v>0</v>
      </c>
      <c r="FY169">
        <v>0</v>
      </c>
      <c r="GA169" t="s">
        <v>420</v>
      </c>
      <c r="GD169">
        <v>1</v>
      </c>
      <c r="GF169">
        <v>26174291</v>
      </c>
      <c r="GG169">
        <v>1</v>
      </c>
      <c r="GH169">
        <v>1</v>
      </c>
      <c r="GI169">
        <v>4</v>
      </c>
      <c r="GJ169">
        <v>0</v>
      </c>
      <c r="GK169">
        <v>0</v>
      </c>
      <c r="GL169">
        <f t="shared" si="159"/>
        <v>0</v>
      </c>
      <c r="GM169">
        <f t="shared" si="160"/>
        <v>1809.6</v>
      </c>
      <c r="GN169">
        <f t="shared" si="161"/>
        <v>1809.6</v>
      </c>
      <c r="GO169">
        <f t="shared" si="162"/>
        <v>0</v>
      </c>
      <c r="GP169">
        <f t="shared" si="163"/>
        <v>0</v>
      </c>
      <c r="GR169">
        <v>0</v>
      </c>
      <c r="GS169">
        <v>3</v>
      </c>
      <c r="GT169">
        <v>0</v>
      </c>
      <c r="GU169" t="s">
        <v>420</v>
      </c>
      <c r="GV169">
        <f t="shared" si="164"/>
        <v>0</v>
      </c>
      <c r="GW169">
        <v>1</v>
      </c>
      <c r="GX169">
        <f t="shared" si="165"/>
        <v>0</v>
      </c>
      <c r="HA169">
        <v>0</v>
      </c>
      <c r="HB169">
        <v>0</v>
      </c>
      <c r="HC169">
        <f t="shared" si="166"/>
        <v>0</v>
      </c>
      <c r="IK169">
        <v>0</v>
      </c>
    </row>
    <row r="170" spans="1:255" x14ac:dyDescent="0.2">
      <c r="A170" s="2">
        <v>17</v>
      </c>
      <c r="B170" s="2">
        <v>1</v>
      </c>
      <c r="C170" s="2">
        <f>ROW(SmtRes!A640)</f>
        <v>640</v>
      </c>
      <c r="D170" s="2">
        <f>ROW(EtalonRes!A668)</f>
        <v>668</v>
      </c>
      <c r="E170" s="2" t="s">
        <v>655</v>
      </c>
      <c r="F170" s="2" t="s">
        <v>656</v>
      </c>
      <c r="G170" s="2" t="s">
        <v>657</v>
      </c>
      <c r="H170" s="2" t="s">
        <v>444</v>
      </c>
      <c r="I170" s="2">
        <v>0.5</v>
      </c>
      <c r="J170" s="2">
        <v>0</v>
      </c>
      <c r="K170" s="2"/>
      <c r="L170" s="2"/>
      <c r="M170" s="2"/>
      <c r="N170" s="2"/>
      <c r="O170" s="2">
        <f t="shared" si="127"/>
        <v>847.9</v>
      </c>
      <c r="P170" s="2">
        <f t="shared" si="128"/>
        <v>667.74</v>
      </c>
      <c r="Q170" s="2">
        <f t="shared" si="129"/>
        <v>149.09</v>
      </c>
      <c r="R170" s="2">
        <f t="shared" si="130"/>
        <v>15.87</v>
      </c>
      <c r="S170" s="2">
        <f t="shared" si="131"/>
        <v>31.07</v>
      </c>
      <c r="T170" s="2">
        <f t="shared" si="132"/>
        <v>0</v>
      </c>
      <c r="U170" s="2">
        <f t="shared" si="133"/>
        <v>2.9449999999999998</v>
      </c>
      <c r="V170" s="2">
        <f t="shared" si="134"/>
        <v>0</v>
      </c>
      <c r="W170" s="2">
        <f t="shared" si="135"/>
        <v>0</v>
      </c>
      <c r="X170" s="2">
        <f t="shared" si="136"/>
        <v>44.59</v>
      </c>
      <c r="Y170" s="2">
        <f t="shared" si="137"/>
        <v>30.04</v>
      </c>
      <c r="Z170" s="2"/>
      <c r="AA170" s="2">
        <v>28185840</v>
      </c>
      <c r="AB170" s="2">
        <f t="shared" si="138"/>
        <v>1695.8</v>
      </c>
      <c r="AC170" s="2">
        <f t="shared" si="139"/>
        <v>1335.48</v>
      </c>
      <c r="AD170" s="2">
        <f t="shared" si="140"/>
        <v>298.18</v>
      </c>
      <c r="AE170" s="2">
        <f t="shared" si="141"/>
        <v>31.73</v>
      </c>
      <c r="AF170" s="2">
        <f t="shared" si="142"/>
        <v>62.14</v>
      </c>
      <c r="AG170" s="2">
        <f t="shared" si="143"/>
        <v>0</v>
      </c>
      <c r="AH170" s="2">
        <f t="shared" si="144"/>
        <v>5.89</v>
      </c>
      <c r="AI170" s="2">
        <f t="shared" si="145"/>
        <v>0</v>
      </c>
      <c r="AJ170" s="2">
        <f t="shared" si="146"/>
        <v>0</v>
      </c>
      <c r="AK170" s="2">
        <v>1695.8</v>
      </c>
      <c r="AL170" s="2">
        <v>1335.48</v>
      </c>
      <c r="AM170" s="2">
        <v>298.18</v>
      </c>
      <c r="AN170" s="2">
        <v>31.73</v>
      </c>
      <c r="AO170" s="2">
        <v>62.14</v>
      </c>
      <c r="AP170" s="2">
        <v>0</v>
      </c>
      <c r="AQ170" s="2">
        <v>5.89</v>
      </c>
      <c r="AR170" s="2">
        <v>0</v>
      </c>
      <c r="AS170" s="2">
        <v>0</v>
      </c>
      <c r="AT170" s="2">
        <v>95</v>
      </c>
      <c r="AU170" s="2">
        <v>64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420</v>
      </c>
      <c r="BE170" s="2" t="s">
        <v>420</v>
      </c>
      <c r="BF170" s="2" t="s">
        <v>420</v>
      </c>
      <c r="BG170" s="2" t="s">
        <v>420</v>
      </c>
      <c r="BH170" s="2">
        <v>0</v>
      </c>
      <c r="BI170" s="2">
        <v>1</v>
      </c>
      <c r="BJ170" s="2" t="s">
        <v>658</v>
      </c>
      <c r="BK170" s="2"/>
      <c r="BL170" s="2"/>
      <c r="BM170" s="2">
        <v>45001</v>
      </c>
      <c r="BN170" s="2">
        <v>0</v>
      </c>
      <c r="BO170" s="2" t="s">
        <v>420</v>
      </c>
      <c r="BP170" s="2">
        <v>0</v>
      </c>
      <c r="BQ170" s="2">
        <v>2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420</v>
      </c>
      <c r="BZ170" s="2">
        <v>105</v>
      </c>
      <c r="CA170" s="2">
        <v>75</v>
      </c>
      <c r="CB170" s="2"/>
      <c r="CC170" s="2"/>
      <c r="CD170" s="2"/>
      <c r="CE170" s="2">
        <v>0</v>
      </c>
      <c r="CF170" s="2">
        <v>0</v>
      </c>
      <c r="CG170" s="2">
        <v>0</v>
      </c>
      <c r="CH170" s="2"/>
      <c r="CI170" s="2"/>
      <c r="CJ170" s="2"/>
      <c r="CK170" s="2"/>
      <c r="CL170" s="2"/>
      <c r="CM170" s="2">
        <v>0</v>
      </c>
      <c r="CN170" s="2" t="s">
        <v>420</v>
      </c>
      <c r="CO170" s="2">
        <v>0</v>
      </c>
      <c r="CP170" s="2">
        <f t="shared" si="147"/>
        <v>847.90000000000009</v>
      </c>
      <c r="CQ170" s="2">
        <f t="shared" si="148"/>
        <v>1335.48</v>
      </c>
      <c r="CR170" s="2">
        <f t="shared" si="149"/>
        <v>298.18</v>
      </c>
      <c r="CS170" s="2">
        <f t="shared" si="150"/>
        <v>31.73</v>
      </c>
      <c r="CT170" s="2">
        <f t="shared" si="151"/>
        <v>62.14</v>
      </c>
      <c r="CU170" s="2">
        <f t="shared" si="152"/>
        <v>0</v>
      </c>
      <c r="CV170" s="2">
        <f t="shared" si="153"/>
        <v>5.89</v>
      </c>
      <c r="CW170" s="2">
        <f t="shared" si="154"/>
        <v>0</v>
      </c>
      <c r="CX170" s="2">
        <f t="shared" si="155"/>
        <v>0</v>
      </c>
      <c r="CY170" s="2">
        <f t="shared" si="156"/>
        <v>44.593000000000004</v>
      </c>
      <c r="CZ170" s="2">
        <f t="shared" si="157"/>
        <v>30.041599999999999</v>
      </c>
      <c r="DA170" s="2"/>
      <c r="DB170" s="2"/>
      <c r="DC170" s="2" t="s">
        <v>420</v>
      </c>
      <c r="DD170" s="2" t="s">
        <v>420</v>
      </c>
      <c r="DE170" s="2" t="s">
        <v>420</v>
      </c>
      <c r="DF170" s="2" t="s">
        <v>420</v>
      </c>
      <c r="DG170" s="2" t="s">
        <v>420</v>
      </c>
      <c r="DH170" s="2" t="s">
        <v>420</v>
      </c>
      <c r="DI170" s="2" t="s">
        <v>420</v>
      </c>
      <c r="DJ170" s="2" t="s">
        <v>420</v>
      </c>
      <c r="DK170" s="2" t="s">
        <v>420</v>
      </c>
      <c r="DL170" s="2" t="s">
        <v>420</v>
      </c>
      <c r="DM170" s="2" t="s">
        <v>420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1007</v>
      </c>
      <c r="DV170" s="2" t="s">
        <v>444</v>
      </c>
      <c r="DW170" s="2" t="s">
        <v>444</v>
      </c>
      <c r="DX170" s="2">
        <v>1</v>
      </c>
      <c r="DY170" s="2"/>
      <c r="DZ170" s="2"/>
      <c r="EA170" s="2"/>
      <c r="EB170" s="2"/>
      <c r="EC170" s="2"/>
      <c r="ED170" s="2"/>
      <c r="EE170" s="2">
        <v>28159428</v>
      </c>
      <c r="EF170" s="2">
        <v>2</v>
      </c>
      <c r="EG170" s="2" t="s">
        <v>446</v>
      </c>
      <c r="EH170" s="2">
        <v>0</v>
      </c>
      <c r="EI170" s="2" t="s">
        <v>420</v>
      </c>
      <c r="EJ170" s="2">
        <v>1</v>
      </c>
      <c r="EK170" s="2">
        <v>45001</v>
      </c>
      <c r="EL170" s="2" t="s">
        <v>447</v>
      </c>
      <c r="EM170" s="2" t="s">
        <v>448</v>
      </c>
      <c r="EN170" s="2"/>
      <c r="EO170" s="2" t="s">
        <v>420</v>
      </c>
      <c r="EP170" s="2"/>
      <c r="EQ170" s="2">
        <v>256</v>
      </c>
      <c r="ER170" s="2">
        <v>1695.8</v>
      </c>
      <c r="ES170" s="2">
        <v>1335.48</v>
      </c>
      <c r="ET170" s="2">
        <v>298.18</v>
      </c>
      <c r="EU170" s="2">
        <v>31.73</v>
      </c>
      <c r="EV170" s="2">
        <v>62.14</v>
      </c>
      <c r="EW170" s="2">
        <v>5.89</v>
      </c>
      <c r="EX170" s="2">
        <v>0</v>
      </c>
      <c r="EY170" s="2">
        <v>0</v>
      </c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f t="shared" si="158"/>
        <v>0</v>
      </c>
      <c r="FS170" s="2">
        <v>0</v>
      </c>
      <c r="FT170" s="2" t="s">
        <v>449</v>
      </c>
      <c r="FU170" s="2" t="s">
        <v>450</v>
      </c>
      <c r="FV170" s="2"/>
      <c r="FW170" s="2"/>
      <c r="FX170" s="2">
        <v>94.5</v>
      </c>
      <c r="FY170" s="2">
        <v>63.75</v>
      </c>
      <c r="FZ170" s="2"/>
      <c r="GA170" s="2" t="s">
        <v>420</v>
      </c>
      <c r="GB170" s="2"/>
      <c r="GC170" s="2"/>
      <c r="GD170" s="2">
        <v>1</v>
      </c>
      <c r="GE170" s="2"/>
      <c r="GF170" s="2">
        <v>-1593542328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 t="shared" si="159"/>
        <v>0</v>
      </c>
      <c r="GM170" s="2">
        <f t="shared" si="160"/>
        <v>922.53</v>
      </c>
      <c r="GN170" s="2">
        <f t="shared" si="161"/>
        <v>922.53</v>
      </c>
      <c r="GO170" s="2">
        <f t="shared" si="162"/>
        <v>0</v>
      </c>
      <c r="GP170" s="2">
        <f t="shared" si="163"/>
        <v>0</v>
      </c>
      <c r="GQ170" s="2"/>
      <c r="GR170" s="2">
        <v>0</v>
      </c>
      <c r="GS170" s="2">
        <v>3</v>
      </c>
      <c r="GT170" s="2">
        <v>0</v>
      </c>
      <c r="GU170" s="2" t="s">
        <v>420</v>
      </c>
      <c r="GV170" s="2">
        <f t="shared" si="164"/>
        <v>0</v>
      </c>
      <c r="GW170" s="2">
        <v>1</v>
      </c>
      <c r="GX170" s="2">
        <f t="shared" si="165"/>
        <v>0</v>
      </c>
      <c r="GY170" s="2"/>
      <c r="GZ170" s="2"/>
      <c r="HA170" s="2">
        <v>0</v>
      </c>
      <c r="HB170" s="2">
        <v>0</v>
      </c>
      <c r="HC170" s="2">
        <f t="shared" si="166"/>
        <v>0</v>
      </c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x14ac:dyDescent="0.2">
      <c r="A171">
        <v>17</v>
      </c>
      <c r="B171">
        <v>1</v>
      </c>
      <c r="C171">
        <f>ROW(SmtRes!A648)</f>
        <v>648</v>
      </c>
      <c r="D171">
        <f>ROW(EtalonRes!A676)</f>
        <v>676</v>
      </c>
      <c r="E171" t="s">
        <v>655</v>
      </c>
      <c r="F171" t="s">
        <v>656</v>
      </c>
      <c r="G171" t="s">
        <v>657</v>
      </c>
      <c r="H171" t="s">
        <v>444</v>
      </c>
      <c r="I171">
        <v>0.5</v>
      </c>
      <c r="J171">
        <v>0</v>
      </c>
      <c r="O171">
        <f t="shared" si="127"/>
        <v>5994.65</v>
      </c>
      <c r="P171">
        <f t="shared" si="128"/>
        <v>4720.92</v>
      </c>
      <c r="Q171">
        <f t="shared" si="129"/>
        <v>1054.07</v>
      </c>
      <c r="R171">
        <f t="shared" si="130"/>
        <v>112.17</v>
      </c>
      <c r="S171">
        <f t="shared" si="131"/>
        <v>219.66</v>
      </c>
      <c r="T171">
        <f t="shared" si="132"/>
        <v>0</v>
      </c>
      <c r="U171">
        <f t="shared" si="133"/>
        <v>2.9449999999999998</v>
      </c>
      <c r="V171">
        <f t="shared" si="134"/>
        <v>0</v>
      </c>
      <c r="W171">
        <f t="shared" si="135"/>
        <v>0</v>
      </c>
      <c r="X171">
        <f t="shared" si="136"/>
        <v>315.24</v>
      </c>
      <c r="Y171">
        <f t="shared" si="137"/>
        <v>212.37</v>
      </c>
      <c r="AA171">
        <v>28185841</v>
      </c>
      <c r="AB171">
        <f t="shared" si="138"/>
        <v>1695.8</v>
      </c>
      <c r="AC171">
        <f t="shared" si="139"/>
        <v>1335.48</v>
      </c>
      <c r="AD171">
        <f t="shared" si="140"/>
        <v>298.18</v>
      </c>
      <c r="AE171">
        <f t="shared" si="141"/>
        <v>31.73</v>
      </c>
      <c r="AF171">
        <f t="shared" si="142"/>
        <v>62.14</v>
      </c>
      <c r="AG171">
        <f t="shared" si="143"/>
        <v>0</v>
      </c>
      <c r="AH171">
        <f t="shared" si="144"/>
        <v>5.89</v>
      </c>
      <c r="AI171">
        <f t="shared" si="145"/>
        <v>0</v>
      </c>
      <c r="AJ171">
        <f t="shared" si="146"/>
        <v>0</v>
      </c>
      <c r="AK171">
        <v>1695.8</v>
      </c>
      <c r="AL171">
        <v>1335.48</v>
      </c>
      <c r="AM171">
        <v>298.18</v>
      </c>
      <c r="AN171">
        <v>31.73</v>
      </c>
      <c r="AO171">
        <v>62.14</v>
      </c>
      <c r="AP171">
        <v>0</v>
      </c>
      <c r="AQ171">
        <v>5.89</v>
      </c>
      <c r="AR171">
        <v>0</v>
      </c>
      <c r="AS171">
        <v>0</v>
      </c>
      <c r="AT171">
        <v>95</v>
      </c>
      <c r="AU171">
        <v>64</v>
      </c>
      <c r="AV171">
        <v>1</v>
      </c>
      <c r="AW171">
        <v>1</v>
      </c>
      <c r="AZ171">
        <v>7.07</v>
      </c>
      <c r="BA171">
        <v>7.07</v>
      </c>
      <c r="BB171">
        <v>7.07</v>
      </c>
      <c r="BC171">
        <v>7.07</v>
      </c>
      <c r="BD171" t="s">
        <v>420</v>
      </c>
      <c r="BE171" t="s">
        <v>420</v>
      </c>
      <c r="BF171" t="s">
        <v>420</v>
      </c>
      <c r="BG171" t="s">
        <v>420</v>
      </c>
      <c r="BH171">
        <v>0</v>
      </c>
      <c r="BI171">
        <v>1</v>
      </c>
      <c r="BJ171" t="s">
        <v>658</v>
      </c>
      <c r="BM171">
        <v>45001</v>
      </c>
      <c r="BN171">
        <v>0</v>
      </c>
      <c r="BO171" t="s">
        <v>451</v>
      </c>
      <c r="BP171">
        <v>1</v>
      </c>
      <c r="BQ171">
        <v>2</v>
      </c>
      <c r="BR171">
        <v>0</v>
      </c>
      <c r="BS171">
        <v>7.07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420</v>
      </c>
      <c r="BZ171">
        <v>105</v>
      </c>
      <c r="CA171">
        <v>75</v>
      </c>
      <c r="CE171">
        <v>0</v>
      </c>
      <c r="CF171">
        <v>0</v>
      </c>
      <c r="CG171">
        <v>0</v>
      </c>
      <c r="CM171">
        <v>0</v>
      </c>
      <c r="CN171" t="s">
        <v>420</v>
      </c>
      <c r="CO171">
        <v>0</v>
      </c>
      <c r="CP171">
        <f t="shared" si="147"/>
        <v>5994.65</v>
      </c>
      <c r="CQ171">
        <f t="shared" si="148"/>
        <v>9441.8436000000002</v>
      </c>
      <c r="CR171">
        <f t="shared" si="149"/>
        <v>2108.1325999999999</v>
      </c>
      <c r="CS171">
        <f t="shared" si="150"/>
        <v>224.33110000000002</v>
      </c>
      <c r="CT171">
        <f t="shared" si="151"/>
        <v>439.32980000000003</v>
      </c>
      <c r="CU171">
        <f t="shared" si="152"/>
        <v>0</v>
      </c>
      <c r="CV171">
        <f t="shared" si="153"/>
        <v>5.89</v>
      </c>
      <c r="CW171">
        <f t="shared" si="154"/>
        <v>0</v>
      </c>
      <c r="CX171">
        <f t="shared" si="155"/>
        <v>0</v>
      </c>
      <c r="CY171">
        <f t="shared" si="156"/>
        <v>315.23849999999999</v>
      </c>
      <c r="CZ171">
        <f t="shared" si="157"/>
        <v>212.37119999999999</v>
      </c>
      <c r="DC171" t="s">
        <v>420</v>
      </c>
      <c r="DD171" t="s">
        <v>420</v>
      </c>
      <c r="DE171" t="s">
        <v>420</v>
      </c>
      <c r="DF171" t="s">
        <v>420</v>
      </c>
      <c r="DG171" t="s">
        <v>420</v>
      </c>
      <c r="DH171" t="s">
        <v>420</v>
      </c>
      <c r="DI171" t="s">
        <v>420</v>
      </c>
      <c r="DJ171" t="s">
        <v>420</v>
      </c>
      <c r="DK171" t="s">
        <v>420</v>
      </c>
      <c r="DL171" t="s">
        <v>420</v>
      </c>
      <c r="DM171" t="s">
        <v>420</v>
      </c>
      <c r="DN171">
        <v>0</v>
      </c>
      <c r="DO171">
        <v>0</v>
      </c>
      <c r="DP171">
        <v>1</v>
      </c>
      <c r="DQ171">
        <v>1</v>
      </c>
      <c r="DU171">
        <v>1007</v>
      </c>
      <c r="DV171" t="s">
        <v>444</v>
      </c>
      <c r="DW171" t="s">
        <v>444</v>
      </c>
      <c r="DX171">
        <v>1</v>
      </c>
      <c r="EE171">
        <v>28159428</v>
      </c>
      <c r="EF171">
        <v>2</v>
      </c>
      <c r="EG171" t="s">
        <v>446</v>
      </c>
      <c r="EH171">
        <v>0</v>
      </c>
      <c r="EI171" t="s">
        <v>420</v>
      </c>
      <c r="EJ171">
        <v>1</v>
      </c>
      <c r="EK171">
        <v>45001</v>
      </c>
      <c r="EL171" t="s">
        <v>447</v>
      </c>
      <c r="EM171" t="s">
        <v>448</v>
      </c>
      <c r="EO171" t="s">
        <v>420</v>
      </c>
      <c r="EQ171">
        <v>256</v>
      </c>
      <c r="ER171">
        <v>1695.8</v>
      </c>
      <c r="ES171">
        <v>1335.48</v>
      </c>
      <c r="ET171">
        <v>298.18</v>
      </c>
      <c r="EU171">
        <v>31.73</v>
      </c>
      <c r="EV171">
        <v>62.14</v>
      </c>
      <c r="EW171">
        <v>5.89</v>
      </c>
      <c r="EX171">
        <v>0</v>
      </c>
      <c r="EY171">
        <v>0</v>
      </c>
      <c r="FQ171">
        <v>0</v>
      </c>
      <c r="FR171">
        <f t="shared" si="158"/>
        <v>0</v>
      </c>
      <c r="FS171">
        <v>0</v>
      </c>
      <c r="FT171" t="s">
        <v>449</v>
      </c>
      <c r="FU171" t="s">
        <v>450</v>
      </c>
      <c r="FX171">
        <v>94.5</v>
      </c>
      <c r="FY171">
        <v>63.75</v>
      </c>
      <c r="GA171" t="s">
        <v>420</v>
      </c>
      <c r="GD171">
        <v>1</v>
      </c>
      <c r="GF171">
        <v>-1593542328</v>
      </c>
      <c r="GG171">
        <v>1</v>
      </c>
      <c r="GH171">
        <v>1</v>
      </c>
      <c r="GI171">
        <v>4</v>
      </c>
      <c r="GJ171">
        <v>0</v>
      </c>
      <c r="GK171">
        <v>0</v>
      </c>
      <c r="GL171">
        <f t="shared" si="159"/>
        <v>0</v>
      </c>
      <c r="GM171">
        <f t="shared" si="160"/>
        <v>6522.26</v>
      </c>
      <c r="GN171">
        <f t="shared" si="161"/>
        <v>6522.26</v>
      </c>
      <c r="GO171">
        <f t="shared" si="162"/>
        <v>0</v>
      </c>
      <c r="GP171">
        <f t="shared" si="163"/>
        <v>0</v>
      </c>
      <c r="GR171">
        <v>0</v>
      </c>
      <c r="GS171">
        <v>3</v>
      </c>
      <c r="GT171">
        <v>0</v>
      </c>
      <c r="GU171" t="s">
        <v>420</v>
      </c>
      <c r="GV171">
        <f t="shared" si="164"/>
        <v>0</v>
      </c>
      <c r="GW171">
        <v>1</v>
      </c>
      <c r="GX171">
        <f t="shared" si="165"/>
        <v>0</v>
      </c>
      <c r="HA171">
        <v>0</v>
      </c>
      <c r="HB171">
        <v>0</v>
      </c>
      <c r="HC171">
        <f t="shared" si="166"/>
        <v>0</v>
      </c>
      <c r="IK171">
        <v>0</v>
      </c>
    </row>
    <row r="172" spans="1:255" x14ac:dyDescent="0.2">
      <c r="A172" s="2">
        <v>17</v>
      </c>
      <c r="B172" s="2">
        <v>1</v>
      </c>
      <c r="C172" s="2">
        <f>ROW(SmtRes!A653)</f>
        <v>653</v>
      </c>
      <c r="D172" s="2">
        <f>ROW(EtalonRes!A681)</f>
        <v>681</v>
      </c>
      <c r="E172" s="2" t="s">
        <v>659</v>
      </c>
      <c r="F172" s="2" t="s">
        <v>461</v>
      </c>
      <c r="G172" s="2" t="s">
        <v>462</v>
      </c>
      <c r="H172" s="2" t="s">
        <v>463</v>
      </c>
      <c r="I172" s="2">
        <f>ROUND(351/100,9)</f>
        <v>3.51</v>
      </c>
      <c r="J172" s="2">
        <v>0</v>
      </c>
      <c r="K172" s="2"/>
      <c r="L172" s="2"/>
      <c r="M172" s="2"/>
      <c r="N172" s="2"/>
      <c r="O172" s="2">
        <f t="shared" si="127"/>
        <v>4099.29</v>
      </c>
      <c r="P172" s="2">
        <f t="shared" si="128"/>
        <v>3947.38</v>
      </c>
      <c r="Q172" s="2">
        <f t="shared" si="129"/>
        <v>31.45</v>
      </c>
      <c r="R172" s="2">
        <f t="shared" si="130"/>
        <v>3.4</v>
      </c>
      <c r="S172" s="2">
        <f t="shared" si="131"/>
        <v>120.46</v>
      </c>
      <c r="T172" s="2">
        <f t="shared" si="132"/>
        <v>0</v>
      </c>
      <c r="U172" s="2">
        <f t="shared" si="133"/>
        <v>15.830099999999998</v>
      </c>
      <c r="V172" s="2">
        <f t="shared" si="134"/>
        <v>0</v>
      </c>
      <c r="W172" s="2">
        <f t="shared" si="135"/>
        <v>0</v>
      </c>
      <c r="X172" s="2">
        <f t="shared" si="136"/>
        <v>117.67</v>
      </c>
      <c r="Y172" s="2">
        <f t="shared" si="137"/>
        <v>79.27</v>
      </c>
      <c r="Z172" s="2"/>
      <c r="AA172" s="2">
        <v>28185840</v>
      </c>
      <c r="AB172" s="2">
        <f t="shared" si="138"/>
        <v>1167.8900000000001</v>
      </c>
      <c r="AC172" s="2">
        <f t="shared" si="139"/>
        <v>1124.6099999999999</v>
      </c>
      <c r="AD172" s="2">
        <f t="shared" si="140"/>
        <v>8.9600000000000009</v>
      </c>
      <c r="AE172" s="2">
        <f t="shared" si="141"/>
        <v>0.97</v>
      </c>
      <c r="AF172" s="2">
        <f t="shared" si="142"/>
        <v>34.32</v>
      </c>
      <c r="AG172" s="2">
        <f t="shared" si="143"/>
        <v>0</v>
      </c>
      <c r="AH172" s="2">
        <f t="shared" si="144"/>
        <v>4.51</v>
      </c>
      <c r="AI172" s="2">
        <f t="shared" si="145"/>
        <v>0</v>
      </c>
      <c r="AJ172" s="2">
        <f t="shared" si="146"/>
        <v>0</v>
      </c>
      <c r="AK172" s="2">
        <v>1167.8900000000001</v>
      </c>
      <c r="AL172" s="2">
        <v>1124.6099999999999</v>
      </c>
      <c r="AM172" s="2">
        <v>8.9600000000000009</v>
      </c>
      <c r="AN172" s="2">
        <v>0.97</v>
      </c>
      <c r="AO172" s="2">
        <v>34.32</v>
      </c>
      <c r="AP172" s="2">
        <v>0</v>
      </c>
      <c r="AQ172" s="2">
        <v>4.51</v>
      </c>
      <c r="AR172" s="2">
        <v>0</v>
      </c>
      <c r="AS172" s="2">
        <v>0</v>
      </c>
      <c r="AT172" s="2">
        <v>95</v>
      </c>
      <c r="AU172" s="2">
        <v>64</v>
      </c>
      <c r="AV172" s="2">
        <v>1</v>
      </c>
      <c r="AW172" s="2">
        <v>1</v>
      </c>
      <c r="AX172" s="2"/>
      <c r="AY172" s="2"/>
      <c r="AZ172" s="2">
        <v>1</v>
      </c>
      <c r="BA172" s="2">
        <v>1</v>
      </c>
      <c r="BB172" s="2">
        <v>1</v>
      </c>
      <c r="BC172" s="2">
        <v>1</v>
      </c>
      <c r="BD172" s="2" t="s">
        <v>420</v>
      </c>
      <c r="BE172" s="2" t="s">
        <v>420</v>
      </c>
      <c r="BF172" s="2" t="s">
        <v>420</v>
      </c>
      <c r="BG172" s="2" t="s">
        <v>420</v>
      </c>
      <c r="BH172" s="2">
        <v>0</v>
      </c>
      <c r="BI172" s="2">
        <v>1</v>
      </c>
      <c r="BJ172" s="2" t="s">
        <v>464</v>
      </c>
      <c r="BK172" s="2"/>
      <c r="BL172" s="2"/>
      <c r="BM172" s="2">
        <v>45001</v>
      </c>
      <c r="BN172" s="2">
        <v>0</v>
      </c>
      <c r="BO172" s="2" t="s">
        <v>420</v>
      </c>
      <c r="BP172" s="2">
        <v>0</v>
      </c>
      <c r="BQ172" s="2">
        <v>2</v>
      </c>
      <c r="BR172" s="2">
        <v>0</v>
      </c>
      <c r="BS172" s="2">
        <v>1</v>
      </c>
      <c r="BT172" s="2">
        <v>1</v>
      </c>
      <c r="BU172" s="2">
        <v>1</v>
      </c>
      <c r="BV172" s="2">
        <v>1</v>
      </c>
      <c r="BW172" s="2">
        <v>1</v>
      </c>
      <c r="BX172" s="2">
        <v>1</v>
      </c>
      <c r="BY172" s="2" t="s">
        <v>420</v>
      </c>
      <c r="BZ172" s="2">
        <v>105</v>
      </c>
      <c r="CA172" s="2">
        <v>75</v>
      </c>
      <c r="CB172" s="2"/>
      <c r="CC172" s="2"/>
      <c r="CD172" s="2"/>
      <c r="CE172" s="2">
        <v>0</v>
      </c>
      <c r="CF172" s="2">
        <v>0</v>
      </c>
      <c r="CG172" s="2">
        <v>0</v>
      </c>
      <c r="CH172" s="2"/>
      <c r="CI172" s="2"/>
      <c r="CJ172" s="2"/>
      <c r="CK172" s="2"/>
      <c r="CL172" s="2"/>
      <c r="CM172" s="2">
        <v>0</v>
      </c>
      <c r="CN172" s="2" t="s">
        <v>420</v>
      </c>
      <c r="CO172" s="2">
        <v>0</v>
      </c>
      <c r="CP172" s="2">
        <f t="shared" si="147"/>
        <v>4099.29</v>
      </c>
      <c r="CQ172" s="2">
        <f t="shared" si="148"/>
        <v>1124.6099999999999</v>
      </c>
      <c r="CR172" s="2">
        <f t="shared" si="149"/>
        <v>8.9600000000000009</v>
      </c>
      <c r="CS172" s="2">
        <f t="shared" si="150"/>
        <v>0.97</v>
      </c>
      <c r="CT172" s="2">
        <f t="shared" si="151"/>
        <v>34.32</v>
      </c>
      <c r="CU172" s="2">
        <f t="shared" si="152"/>
        <v>0</v>
      </c>
      <c r="CV172" s="2">
        <f t="shared" si="153"/>
        <v>4.51</v>
      </c>
      <c r="CW172" s="2">
        <f t="shared" si="154"/>
        <v>0</v>
      </c>
      <c r="CX172" s="2">
        <f t="shared" si="155"/>
        <v>0</v>
      </c>
      <c r="CY172" s="2">
        <f t="shared" si="156"/>
        <v>117.667</v>
      </c>
      <c r="CZ172" s="2">
        <f t="shared" si="157"/>
        <v>79.270399999999995</v>
      </c>
      <c r="DA172" s="2"/>
      <c r="DB172" s="2"/>
      <c r="DC172" s="2" t="s">
        <v>420</v>
      </c>
      <c r="DD172" s="2" t="s">
        <v>420</v>
      </c>
      <c r="DE172" s="2" t="s">
        <v>420</v>
      </c>
      <c r="DF172" s="2" t="s">
        <v>420</v>
      </c>
      <c r="DG172" s="2" t="s">
        <v>420</v>
      </c>
      <c r="DH172" s="2" t="s">
        <v>420</v>
      </c>
      <c r="DI172" s="2" t="s">
        <v>420</v>
      </c>
      <c r="DJ172" s="2" t="s">
        <v>420</v>
      </c>
      <c r="DK172" s="2" t="s">
        <v>420</v>
      </c>
      <c r="DL172" s="2" t="s">
        <v>420</v>
      </c>
      <c r="DM172" s="2" t="s">
        <v>420</v>
      </c>
      <c r="DN172" s="2">
        <v>0</v>
      </c>
      <c r="DO172" s="2">
        <v>0</v>
      </c>
      <c r="DP172" s="2">
        <v>1</v>
      </c>
      <c r="DQ172" s="2">
        <v>1</v>
      </c>
      <c r="DR172" s="2"/>
      <c r="DS172" s="2"/>
      <c r="DT172" s="2"/>
      <c r="DU172" s="2">
        <v>1009</v>
      </c>
      <c r="DV172" s="2" t="s">
        <v>463</v>
      </c>
      <c r="DW172" s="2" t="s">
        <v>463</v>
      </c>
      <c r="DX172" s="2">
        <v>100</v>
      </c>
      <c r="DY172" s="2"/>
      <c r="DZ172" s="2"/>
      <c r="EA172" s="2"/>
      <c r="EB172" s="2"/>
      <c r="EC172" s="2"/>
      <c r="ED172" s="2"/>
      <c r="EE172" s="2">
        <v>28159428</v>
      </c>
      <c r="EF172" s="2">
        <v>2</v>
      </c>
      <c r="EG172" s="2" t="s">
        <v>446</v>
      </c>
      <c r="EH172" s="2">
        <v>0</v>
      </c>
      <c r="EI172" s="2" t="s">
        <v>420</v>
      </c>
      <c r="EJ172" s="2">
        <v>1</v>
      </c>
      <c r="EK172" s="2">
        <v>45001</v>
      </c>
      <c r="EL172" s="2" t="s">
        <v>447</v>
      </c>
      <c r="EM172" s="2" t="s">
        <v>448</v>
      </c>
      <c r="EN172" s="2"/>
      <c r="EO172" s="2" t="s">
        <v>420</v>
      </c>
      <c r="EP172" s="2"/>
      <c r="EQ172" s="2">
        <v>256</v>
      </c>
      <c r="ER172" s="2">
        <v>1167.8900000000001</v>
      </c>
      <c r="ES172" s="2">
        <v>1124.6099999999999</v>
      </c>
      <c r="ET172" s="2">
        <v>8.9600000000000009</v>
      </c>
      <c r="EU172" s="2">
        <v>0.97</v>
      </c>
      <c r="EV172" s="2">
        <v>34.32</v>
      </c>
      <c r="EW172" s="2">
        <v>4.51</v>
      </c>
      <c r="EX172" s="2">
        <v>0</v>
      </c>
      <c r="EY172" s="2">
        <v>0</v>
      </c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>
        <v>0</v>
      </c>
      <c r="FR172" s="2">
        <f t="shared" si="158"/>
        <v>0</v>
      </c>
      <c r="FS172" s="2">
        <v>0</v>
      </c>
      <c r="FT172" s="2" t="s">
        <v>449</v>
      </c>
      <c r="FU172" s="2" t="s">
        <v>450</v>
      </c>
      <c r="FV172" s="2"/>
      <c r="FW172" s="2"/>
      <c r="FX172" s="2">
        <v>94.5</v>
      </c>
      <c r="FY172" s="2">
        <v>63.75</v>
      </c>
      <c r="FZ172" s="2"/>
      <c r="GA172" s="2" t="s">
        <v>420</v>
      </c>
      <c r="GB172" s="2"/>
      <c r="GC172" s="2"/>
      <c r="GD172" s="2">
        <v>1</v>
      </c>
      <c r="GE172" s="2"/>
      <c r="GF172" s="2">
        <v>-383628300</v>
      </c>
      <c r="GG172" s="2">
        <v>2</v>
      </c>
      <c r="GH172" s="2">
        <v>1</v>
      </c>
      <c r="GI172" s="2">
        <v>-2</v>
      </c>
      <c r="GJ172" s="2">
        <v>0</v>
      </c>
      <c r="GK172" s="2">
        <v>0</v>
      </c>
      <c r="GL172" s="2">
        <f t="shared" si="159"/>
        <v>0</v>
      </c>
      <c r="GM172" s="2">
        <f t="shared" si="160"/>
        <v>4296.2299999999996</v>
      </c>
      <c r="GN172" s="2">
        <f t="shared" si="161"/>
        <v>4296.2299999999996</v>
      </c>
      <c r="GO172" s="2">
        <f t="shared" si="162"/>
        <v>0</v>
      </c>
      <c r="GP172" s="2">
        <f t="shared" si="163"/>
        <v>0</v>
      </c>
      <c r="GQ172" s="2"/>
      <c r="GR172" s="2">
        <v>0</v>
      </c>
      <c r="GS172" s="2">
        <v>3</v>
      </c>
      <c r="GT172" s="2">
        <v>0</v>
      </c>
      <c r="GU172" s="2" t="s">
        <v>420</v>
      </c>
      <c r="GV172" s="2">
        <f t="shared" si="164"/>
        <v>0</v>
      </c>
      <c r="GW172" s="2">
        <v>1</v>
      </c>
      <c r="GX172" s="2">
        <f t="shared" si="165"/>
        <v>0</v>
      </c>
      <c r="GY172" s="2"/>
      <c r="GZ172" s="2"/>
      <c r="HA172" s="2">
        <v>0</v>
      </c>
      <c r="HB172" s="2">
        <v>0</v>
      </c>
      <c r="HC172" s="2">
        <f t="shared" si="166"/>
        <v>0</v>
      </c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>
        <v>17</v>
      </c>
      <c r="B173">
        <v>1</v>
      </c>
      <c r="C173">
        <f>ROW(SmtRes!A658)</f>
        <v>658</v>
      </c>
      <c r="D173">
        <f>ROW(EtalonRes!A686)</f>
        <v>686</v>
      </c>
      <c r="E173" t="s">
        <v>659</v>
      </c>
      <c r="F173" t="s">
        <v>461</v>
      </c>
      <c r="G173" t="s">
        <v>462</v>
      </c>
      <c r="H173" t="s">
        <v>463</v>
      </c>
      <c r="I173">
        <f>ROUND(351/100,9)</f>
        <v>3.51</v>
      </c>
      <c r="J173">
        <v>0</v>
      </c>
      <c r="O173">
        <f t="shared" si="127"/>
        <v>28982</v>
      </c>
      <c r="P173">
        <f t="shared" si="128"/>
        <v>27907.98</v>
      </c>
      <c r="Q173">
        <f t="shared" si="129"/>
        <v>222.35</v>
      </c>
      <c r="R173">
        <f t="shared" si="130"/>
        <v>24.07</v>
      </c>
      <c r="S173">
        <f t="shared" si="131"/>
        <v>851.67</v>
      </c>
      <c r="T173">
        <f t="shared" si="132"/>
        <v>0</v>
      </c>
      <c r="U173">
        <f t="shared" si="133"/>
        <v>15.830099999999998</v>
      </c>
      <c r="V173">
        <f t="shared" si="134"/>
        <v>0</v>
      </c>
      <c r="W173">
        <f t="shared" si="135"/>
        <v>0</v>
      </c>
      <c r="X173">
        <f t="shared" si="136"/>
        <v>831.95</v>
      </c>
      <c r="Y173">
        <f t="shared" si="137"/>
        <v>560.47</v>
      </c>
      <c r="AA173">
        <v>28185841</v>
      </c>
      <c r="AB173">
        <f t="shared" si="138"/>
        <v>1167.8900000000001</v>
      </c>
      <c r="AC173">
        <f t="shared" si="139"/>
        <v>1124.6099999999999</v>
      </c>
      <c r="AD173">
        <f t="shared" si="140"/>
        <v>8.9600000000000009</v>
      </c>
      <c r="AE173">
        <f t="shared" si="141"/>
        <v>0.97</v>
      </c>
      <c r="AF173">
        <f t="shared" si="142"/>
        <v>34.32</v>
      </c>
      <c r="AG173">
        <f t="shared" si="143"/>
        <v>0</v>
      </c>
      <c r="AH173">
        <f t="shared" si="144"/>
        <v>4.51</v>
      </c>
      <c r="AI173">
        <f t="shared" si="145"/>
        <v>0</v>
      </c>
      <c r="AJ173">
        <f t="shared" si="146"/>
        <v>0</v>
      </c>
      <c r="AK173">
        <v>1167.8900000000001</v>
      </c>
      <c r="AL173">
        <v>1124.6099999999999</v>
      </c>
      <c r="AM173">
        <v>8.9600000000000009</v>
      </c>
      <c r="AN173">
        <v>0.97</v>
      </c>
      <c r="AO173">
        <v>34.32</v>
      </c>
      <c r="AP173">
        <v>0</v>
      </c>
      <c r="AQ173">
        <v>4.51</v>
      </c>
      <c r="AR173">
        <v>0</v>
      </c>
      <c r="AS173">
        <v>0</v>
      </c>
      <c r="AT173">
        <v>95</v>
      </c>
      <c r="AU173">
        <v>64</v>
      </c>
      <c r="AV173">
        <v>1</v>
      </c>
      <c r="AW173">
        <v>1</v>
      </c>
      <c r="AZ173">
        <v>7.07</v>
      </c>
      <c r="BA173">
        <v>7.07</v>
      </c>
      <c r="BB173">
        <v>7.07</v>
      </c>
      <c r="BC173">
        <v>7.07</v>
      </c>
      <c r="BD173" t="s">
        <v>420</v>
      </c>
      <c r="BE173" t="s">
        <v>420</v>
      </c>
      <c r="BF173" t="s">
        <v>420</v>
      </c>
      <c r="BG173" t="s">
        <v>420</v>
      </c>
      <c r="BH173">
        <v>0</v>
      </c>
      <c r="BI173">
        <v>1</v>
      </c>
      <c r="BJ173" t="s">
        <v>464</v>
      </c>
      <c r="BM173">
        <v>45001</v>
      </c>
      <c r="BN173">
        <v>0</v>
      </c>
      <c r="BO173" t="s">
        <v>451</v>
      </c>
      <c r="BP173">
        <v>1</v>
      </c>
      <c r="BQ173">
        <v>2</v>
      </c>
      <c r="BR173">
        <v>0</v>
      </c>
      <c r="BS173">
        <v>7.07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420</v>
      </c>
      <c r="BZ173">
        <v>105</v>
      </c>
      <c r="CA173">
        <v>75</v>
      </c>
      <c r="CE173">
        <v>0</v>
      </c>
      <c r="CF173">
        <v>0</v>
      </c>
      <c r="CG173">
        <v>0</v>
      </c>
      <c r="CM173">
        <v>0</v>
      </c>
      <c r="CN173" t="s">
        <v>420</v>
      </c>
      <c r="CO173">
        <v>0</v>
      </c>
      <c r="CP173">
        <f t="shared" si="147"/>
        <v>28981.999999999996</v>
      </c>
      <c r="CQ173">
        <f t="shared" si="148"/>
        <v>7950.9926999999998</v>
      </c>
      <c r="CR173">
        <f t="shared" si="149"/>
        <v>63.347200000000008</v>
      </c>
      <c r="CS173">
        <f t="shared" si="150"/>
        <v>6.8578999999999999</v>
      </c>
      <c r="CT173">
        <f t="shared" si="151"/>
        <v>242.64240000000001</v>
      </c>
      <c r="CU173">
        <f t="shared" si="152"/>
        <v>0</v>
      </c>
      <c r="CV173">
        <f t="shared" si="153"/>
        <v>4.51</v>
      </c>
      <c r="CW173">
        <f t="shared" si="154"/>
        <v>0</v>
      </c>
      <c r="CX173">
        <f t="shared" si="155"/>
        <v>0</v>
      </c>
      <c r="CY173">
        <f t="shared" si="156"/>
        <v>831.95299999999997</v>
      </c>
      <c r="CZ173">
        <f t="shared" si="157"/>
        <v>560.47360000000003</v>
      </c>
      <c r="DC173" t="s">
        <v>420</v>
      </c>
      <c r="DD173" t="s">
        <v>420</v>
      </c>
      <c r="DE173" t="s">
        <v>420</v>
      </c>
      <c r="DF173" t="s">
        <v>420</v>
      </c>
      <c r="DG173" t="s">
        <v>420</v>
      </c>
      <c r="DH173" t="s">
        <v>420</v>
      </c>
      <c r="DI173" t="s">
        <v>420</v>
      </c>
      <c r="DJ173" t="s">
        <v>420</v>
      </c>
      <c r="DK173" t="s">
        <v>420</v>
      </c>
      <c r="DL173" t="s">
        <v>420</v>
      </c>
      <c r="DM173" t="s">
        <v>420</v>
      </c>
      <c r="DN173">
        <v>0</v>
      </c>
      <c r="DO173">
        <v>0</v>
      </c>
      <c r="DP173">
        <v>1</v>
      </c>
      <c r="DQ173">
        <v>1</v>
      </c>
      <c r="DU173">
        <v>1009</v>
      </c>
      <c r="DV173" t="s">
        <v>463</v>
      </c>
      <c r="DW173" t="s">
        <v>463</v>
      </c>
      <c r="DX173">
        <v>100</v>
      </c>
      <c r="EE173">
        <v>28159428</v>
      </c>
      <c r="EF173">
        <v>2</v>
      </c>
      <c r="EG173" t="s">
        <v>446</v>
      </c>
      <c r="EH173">
        <v>0</v>
      </c>
      <c r="EI173" t="s">
        <v>420</v>
      </c>
      <c r="EJ173">
        <v>1</v>
      </c>
      <c r="EK173">
        <v>45001</v>
      </c>
      <c r="EL173" t="s">
        <v>447</v>
      </c>
      <c r="EM173" t="s">
        <v>448</v>
      </c>
      <c r="EO173" t="s">
        <v>420</v>
      </c>
      <c r="EQ173">
        <v>256</v>
      </c>
      <c r="ER173">
        <v>1167.8900000000001</v>
      </c>
      <c r="ES173">
        <v>1124.6099999999999</v>
      </c>
      <c r="ET173">
        <v>8.9600000000000009</v>
      </c>
      <c r="EU173">
        <v>0.97</v>
      </c>
      <c r="EV173">
        <v>34.32</v>
      </c>
      <c r="EW173">
        <v>4.51</v>
      </c>
      <c r="EX173">
        <v>0</v>
      </c>
      <c r="EY173">
        <v>0</v>
      </c>
      <c r="FQ173">
        <v>0</v>
      </c>
      <c r="FR173">
        <f t="shared" si="158"/>
        <v>0</v>
      </c>
      <c r="FS173">
        <v>0</v>
      </c>
      <c r="FT173" t="s">
        <v>449</v>
      </c>
      <c r="FU173" t="s">
        <v>450</v>
      </c>
      <c r="FX173">
        <v>94.5</v>
      </c>
      <c r="FY173">
        <v>63.75</v>
      </c>
      <c r="GA173" t="s">
        <v>420</v>
      </c>
      <c r="GD173">
        <v>1</v>
      </c>
      <c r="GF173">
        <v>-383628300</v>
      </c>
      <c r="GG173">
        <v>1</v>
      </c>
      <c r="GH173">
        <v>1</v>
      </c>
      <c r="GI173">
        <v>4</v>
      </c>
      <c r="GJ173">
        <v>0</v>
      </c>
      <c r="GK173">
        <v>0</v>
      </c>
      <c r="GL173">
        <f t="shared" si="159"/>
        <v>0</v>
      </c>
      <c r="GM173">
        <f t="shared" si="160"/>
        <v>30374.42</v>
      </c>
      <c r="GN173">
        <f t="shared" si="161"/>
        <v>30374.42</v>
      </c>
      <c r="GO173">
        <f t="shared" si="162"/>
        <v>0</v>
      </c>
      <c r="GP173">
        <f t="shared" si="163"/>
        <v>0</v>
      </c>
      <c r="GR173">
        <v>0</v>
      </c>
      <c r="GS173">
        <v>3</v>
      </c>
      <c r="GT173">
        <v>0</v>
      </c>
      <c r="GU173" t="s">
        <v>420</v>
      </c>
      <c r="GV173">
        <f t="shared" si="164"/>
        <v>0</v>
      </c>
      <c r="GW173">
        <v>1</v>
      </c>
      <c r="GX173">
        <f t="shared" si="165"/>
        <v>0</v>
      </c>
      <c r="HA173">
        <v>0</v>
      </c>
      <c r="HB173">
        <v>0</v>
      </c>
      <c r="HC173">
        <f t="shared" si="166"/>
        <v>0</v>
      </c>
      <c r="IK173">
        <v>0</v>
      </c>
    </row>
    <row r="174" spans="1:255" x14ac:dyDescent="0.2">
      <c r="A174" s="2">
        <v>17</v>
      </c>
      <c r="B174" s="2">
        <v>1</v>
      </c>
      <c r="C174" s="2">
        <f>ROW(SmtRes!A663)</f>
        <v>663</v>
      </c>
      <c r="D174" s="2">
        <f>ROW(EtalonRes!A691)</f>
        <v>691</v>
      </c>
      <c r="E174" s="2" t="s">
        <v>660</v>
      </c>
      <c r="F174" s="2" t="s">
        <v>470</v>
      </c>
      <c r="G174" s="2" t="s">
        <v>471</v>
      </c>
      <c r="H174" s="2" t="s">
        <v>463</v>
      </c>
      <c r="I174" s="2">
        <f>ROUND(135/100,9)</f>
        <v>1.35</v>
      </c>
      <c r="J174" s="2">
        <v>0</v>
      </c>
      <c r="K174" s="2"/>
      <c r="L174" s="2"/>
      <c r="M174" s="2"/>
      <c r="N174" s="2"/>
      <c r="O174" s="2">
        <f t="shared" si="127"/>
        <v>11990.86</v>
      </c>
      <c r="P174" s="2">
        <f t="shared" si="128"/>
        <v>11783.25</v>
      </c>
      <c r="Q174" s="2">
        <f t="shared" si="129"/>
        <v>12.1</v>
      </c>
      <c r="R174" s="2">
        <f t="shared" si="130"/>
        <v>1.31</v>
      </c>
      <c r="S174" s="2">
        <f t="shared" si="131"/>
        <v>195.51</v>
      </c>
      <c r="T174" s="2">
        <f t="shared" si="132"/>
        <v>0</v>
      </c>
      <c r="U174" s="2">
        <f t="shared" si="133"/>
        <v>25.690500000000004</v>
      </c>
      <c r="V174" s="2">
        <f t="shared" si="134"/>
        <v>0</v>
      </c>
      <c r="W174" s="2">
        <f t="shared" si="135"/>
        <v>0</v>
      </c>
      <c r="X174" s="2">
        <f t="shared" si="136"/>
        <v>186.98</v>
      </c>
      <c r="Y174" s="2">
        <f t="shared" si="137"/>
        <v>125.96</v>
      </c>
      <c r="Z174" s="2"/>
      <c r="AA174" s="2">
        <v>28185840</v>
      </c>
      <c r="AB174" s="2">
        <f t="shared" si="138"/>
        <v>8882.11</v>
      </c>
      <c r="AC174" s="2">
        <f t="shared" si="139"/>
        <v>8728.33</v>
      </c>
      <c r="AD174" s="2">
        <f t="shared" si="140"/>
        <v>8.9600000000000009</v>
      </c>
      <c r="AE174" s="2">
        <f t="shared" si="141"/>
        <v>0.97</v>
      </c>
      <c r="AF174" s="2">
        <f t="shared" si="142"/>
        <v>144.82</v>
      </c>
      <c r="AG174" s="2">
        <f t="shared" si="143"/>
        <v>0</v>
      </c>
      <c r="AH174" s="2">
        <f t="shared" si="144"/>
        <v>19.03</v>
      </c>
      <c r="AI174" s="2">
        <f t="shared" si="145"/>
        <v>0</v>
      </c>
      <c r="AJ174" s="2">
        <f t="shared" si="146"/>
        <v>0</v>
      </c>
      <c r="AK174" s="2">
        <v>8882.11</v>
      </c>
      <c r="AL174" s="2">
        <v>8728.33</v>
      </c>
      <c r="AM174" s="2">
        <v>8.9600000000000009</v>
      </c>
      <c r="AN174" s="2">
        <v>0.97</v>
      </c>
      <c r="AO174" s="2">
        <v>144.82</v>
      </c>
      <c r="AP174" s="2">
        <v>0</v>
      </c>
      <c r="AQ174" s="2">
        <v>19.03</v>
      </c>
      <c r="AR174" s="2">
        <v>0</v>
      </c>
      <c r="AS174" s="2">
        <v>0</v>
      </c>
      <c r="AT174" s="2">
        <v>95</v>
      </c>
      <c r="AU174" s="2">
        <v>64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420</v>
      </c>
      <c r="BE174" s="2" t="s">
        <v>420</v>
      </c>
      <c r="BF174" s="2" t="s">
        <v>420</v>
      </c>
      <c r="BG174" s="2" t="s">
        <v>420</v>
      </c>
      <c r="BH174" s="2">
        <v>0</v>
      </c>
      <c r="BI174" s="2">
        <v>1</v>
      </c>
      <c r="BJ174" s="2" t="s">
        <v>472</v>
      </c>
      <c r="BK174" s="2"/>
      <c r="BL174" s="2"/>
      <c r="BM174" s="2">
        <v>45001</v>
      </c>
      <c r="BN174" s="2">
        <v>0</v>
      </c>
      <c r="BO174" s="2" t="s">
        <v>420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420</v>
      </c>
      <c r="BZ174" s="2">
        <v>105</v>
      </c>
      <c r="CA174" s="2">
        <v>75</v>
      </c>
      <c r="CB174" s="2"/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420</v>
      </c>
      <c r="CO174" s="2">
        <v>0</v>
      </c>
      <c r="CP174" s="2">
        <f t="shared" si="147"/>
        <v>11990.86</v>
      </c>
      <c r="CQ174" s="2">
        <f t="shared" si="148"/>
        <v>8728.33</v>
      </c>
      <c r="CR174" s="2">
        <f t="shared" si="149"/>
        <v>8.9600000000000009</v>
      </c>
      <c r="CS174" s="2">
        <f t="shared" si="150"/>
        <v>0.97</v>
      </c>
      <c r="CT174" s="2">
        <f t="shared" si="151"/>
        <v>144.82</v>
      </c>
      <c r="CU174" s="2">
        <f t="shared" si="152"/>
        <v>0</v>
      </c>
      <c r="CV174" s="2">
        <f t="shared" si="153"/>
        <v>19.03</v>
      </c>
      <c r="CW174" s="2">
        <f t="shared" si="154"/>
        <v>0</v>
      </c>
      <c r="CX174" s="2">
        <f t="shared" si="155"/>
        <v>0</v>
      </c>
      <c r="CY174" s="2">
        <f t="shared" si="156"/>
        <v>186.97899999999998</v>
      </c>
      <c r="CZ174" s="2">
        <f t="shared" si="157"/>
        <v>125.9648</v>
      </c>
      <c r="DA174" s="2"/>
      <c r="DB174" s="2"/>
      <c r="DC174" s="2" t="s">
        <v>420</v>
      </c>
      <c r="DD174" s="2" t="s">
        <v>420</v>
      </c>
      <c r="DE174" s="2" t="s">
        <v>420</v>
      </c>
      <c r="DF174" s="2" t="s">
        <v>420</v>
      </c>
      <c r="DG174" s="2" t="s">
        <v>420</v>
      </c>
      <c r="DH174" s="2" t="s">
        <v>420</v>
      </c>
      <c r="DI174" s="2" t="s">
        <v>420</v>
      </c>
      <c r="DJ174" s="2" t="s">
        <v>420</v>
      </c>
      <c r="DK174" s="2" t="s">
        <v>420</v>
      </c>
      <c r="DL174" s="2" t="s">
        <v>420</v>
      </c>
      <c r="DM174" s="2" t="s">
        <v>420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1009</v>
      </c>
      <c r="DV174" s="2" t="s">
        <v>463</v>
      </c>
      <c r="DW174" s="2" t="s">
        <v>463</v>
      </c>
      <c r="DX174" s="2">
        <v>100</v>
      </c>
      <c r="DY174" s="2"/>
      <c r="DZ174" s="2"/>
      <c r="EA174" s="2"/>
      <c r="EB174" s="2"/>
      <c r="EC174" s="2"/>
      <c r="ED174" s="2"/>
      <c r="EE174" s="2">
        <v>28159428</v>
      </c>
      <c r="EF174" s="2">
        <v>2</v>
      </c>
      <c r="EG174" s="2" t="s">
        <v>446</v>
      </c>
      <c r="EH174" s="2">
        <v>0</v>
      </c>
      <c r="EI174" s="2" t="s">
        <v>420</v>
      </c>
      <c r="EJ174" s="2">
        <v>1</v>
      </c>
      <c r="EK174" s="2">
        <v>45001</v>
      </c>
      <c r="EL174" s="2" t="s">
        <v>447</v>
      </c>
      <c r="EM174" s="2" t="s">
        <v>448</v>
      </c>
      <c r="EN174" s="2"/>
      <c r="EO174" s="2" t="s">
        <v>420</v>
      </c>
      <c r="EP174" s="2"/>
      <c r="EQ174" s="2">
        <v>256</v>
      </c>
      <c r="ER174" s="2">
        <v>8882.11</v>
      </c>
      <c r="ES174" s="2">
        <v>8728.33</v>
      </c>
      <c r="ET174" s="2">
        <v>8.9600000000000009</v>
      </c>
      <c r="EU174" s="2">
        <v>0.97</v>
      </c>
      <c r="EV174" s="2">
        <v>144.82</v>
      </c>
      <c r="EW174" s="2">
        <v>19.03</v>
      </c>
      <c r="EX174" s="2">
        <v>0</v>
      </c>
      <c r="EY174" s="2">
        <v>0</v>
      </c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f t="shared" si="158"/>
        <v>0</v>
      </c>
      <c r="FS174" s="2">
        <v>0</v>
      </c>
      <c r="FT174" s="2" t="s">
        <v>449</v>
      </c>
      <c r="FU174" s="2" t="s">
        <v>450</v>
      </c>
      <c r="FV174" s="2"/>
      <c r="FW174" s="2"/>
      <c r="FX174" s="2">
        <v>94.5</v>
      </c>
      <c r="FY174" s="2">
        <v>63.75</v>
      </c>
      <c r="FZ174" s="2"/>
      <c r="GA174" s="2" t="s">
        <v>420</v>
      </c>
      <c r="GB174" s="2"/>
      <c r="GC174" s="2"/>
      <c r="GD174" s="2">
        <v>1</v>
      </c>
      <c r="GE174" s="2"/>
      <c r="GF174" s="2">
        <v>290326631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159"/>
        <v>0</v>
      </c>
      <c r="GM174" s="2">
        <f t="shared" si="160"/>
        <v>12303.8</v>
      </c>
      <c r="GN174" s="2">
        <f t="shared" si="161"/>
        <v>12303.8</v>
      </c>
      <c r="GO174" s="2">
        <f t="shared" si="162"/>
        <v>0</v>
      </c>
      <c r="GP174" s="2">
        <f t="shared" si="163"/>
        <v>0</v>
      </c>
      <c r="GQ174" s="2"/>
      <c r="GR174" s="2">
        <v>0</v>
      </c>
      <c r="GS174" s="2">
        <v>3</v>
      </c>
      <c r="GT174" s="2">
        <v>0</v>
      </c>
      <c r="GU174" s="2" t="s">
        <v>420</v>
      </c>
      <c r="GV174" s="2">
        <f t="shared" si="164"/>
        <v>0</v>
      </c>
      <c r="GW174" s="2">
        <v>1</v>
      </c>
      <c r="GX174" s="2">
        <f t="shared" si="165"/>
        <v>0</v>
      </c>
      <c r="GY174" s="2"/>
      <c r="GZ174" s="2"/>
      <c r="HA174" s="2">
        <v>0</v>
      </c>
      <c r="HB174" s="2">
        <v>0</v>
      </c>
      <c r="HC174" s="2">
        <f t="shared" si="166"/>
        <v>0</v>
      </c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x14ac:dyDescent="0.2">
      <c r="A175">
        <v>17</v>
      </c>
      <c r="B175">
        <v>1</v>
      </c>
      <c r="C175">
        <f>ROW(SmtRes!A668)</f>
        <v>668</v>
      </c>
      <c r="D175">
        <f>ROW(EtalonRes!A696)</f>
        <v>696</v>
      </c>
      <c r="E175" t="s">
        <v>660</v>
      </c>
      <c r="F175" t="s">
        <v>470</v>
      </c>
      <c r="G175" t="s">
        <v>471</v>
      </c>
      <c r="H175" t="s">
        <v>463</v>
      </c>
      <c r="I175">
        <f>ROUND(135/100,9)</f>
        <v>1.35</v>
      </c>
      <c r="J175">
        <v>0</v>
      </c>
      <c r="O175">
        <f t="shared" si="127"/>
        <v>84775.3</v>
      </c>
      <c r="P175">
        <f t="shared" si="128"/>
        <v>83307.55</v>
      </c>
      <c r="Q175">
        <f t="shared" si="129"/>
        <v>85.52</v>
      </c>
      <c r="R175">
        <f t="shared" si="130"/>
        <v>9.26</v>
      </c>
      <c r="S175">
        <f t="shared" si="131"/>
        <v>1382.23</v>
      </c>
      <c r="T175">
        <f t="shared" si="132"/>
        <v>0</v>
      </c>
      <c r="U175">
        <f t="shared" si="133"/>
        <v>25.690500000000004</v>
      </c>
      <c r="V175">
        <f t="shared" si="134"/>
        <v>0</v>
      </c>
      <c r="W175">
        <f t="shared" si="135"/>
        <v>0</v>
      </c>
      <c r="X175">
        <f t="shared" si="136"/>
        <v>1321.92</v>
      </c>
      <c r="Y175">
        <f t="shared" si="137"/>
        <v>890.55</v>
      </c>
      <c r="AA175">
        <v>28185841</v>
      </c>
      <c r="AB175">
        <f t="shared" si="138"/>
        <v>8882.11</v>
      </c>
      <c r="AC175">
        <f t="shared" si="139"/>
        <v>8728.33</v>
      </c>
      <c r="AD175">
        <f t="shared" si="140"/>
        <v>8.9600000000000009</v>
      </c>
      <c r="AE175">
        <f t="shared" si="141"/>
        <v>0.97</v>
      </c>
      <c r="AF175">
        <f t="shared" si="142"/>
        <v>144.82</v>
      </c>
      <c r="AG175">
        <f t="shared" si="143"/>
        <v>0</v>
      </c>
      <c r="AH175">
        <f t="shared" si="144"/>
        <v>19.03</v>
      </c>
      <c r="AI175">
        <f t="shared" si="145"/>
        <v>0</v>
      </c>
      <c r="AJ175">
        <f t="shared" si="146"/>
        <v>0</v>
      </c>
      <c r="AK175">
        <v>8882.11</v>
      </c>
      <c r="AL175">
        <v>8728.33</v>
      </c>
      <c r="AM175">
        <v>8.9600000000000009</v>
      </c>
      <c r="AN175">
        <v>0.97</v>
      </c>
      <c r="AO175">
        <v>144.82</v>
      </c>
      <c r="AP175">
        <v>0</v>
      </c>
      <c r="AQ175">
        <v>19.03</v>
      </c>
      <c r="AR175">
        <v>0</v>
      </c>
      <c r="AS175">
        <v>0</v>
      </c>
      <c r="AT175">
        <v>95</v>
      </c>
      <c r="AU175">
        <v>64</v>
      </c>
      <c r="AV175">
        <v>1</v>
      </c>
      <c r="AW175">
        <v>1</v>
      </c>
      <c r="AZ175">
        <v>7.07</v>
      </c>
      <c r="BA175">
        <v>7.07</v>
      </c>
      <c r="BB175">
        <v>7.07</v>
      </c>
      <c r="BC175">
        <v>7.07</v>
      </c>
      <c r="BD175" t="s">
        <v>420</v>
      </c>
      <c r="BE175" t="s">
        <v>420</v>
      </c>
      <c r="BF175" t="s">
        <v>420</v>
      </c>
      <c r="BG175" t="s">
        <v>420</v>
      </c>
      <c r="BH175">
        <v>0</v>
      </c>
      <c r="BI175">
        <v>1</v>
      </c>
      <c r="BJ175" t="s">
        <v>472</v>
      </c>
      <c r="BM175">
        <v>45001</v>
      </c>
      <c r="BN175">
        <v>0</v>
      </c>
      <c r="BO175" t="s">
        <v>451</v>
      </c>
      <c r="BP175">
        <v>1</v>
      </c>
      <c r="BQ175">
        <v>2</v>
      </c>
      <c r="BR175">
        <v>0</v>
      </c>
      <c r="BS175">
        <v>7.07</v>
      </c>
      <c r="BT175">
        <v>1</v>
      </c>
      <c r="BU175">
        <v>1</v>
      </c>
      <c r="BV175">
        <v>1</v>
      </c>
      <c r="BW175">
        <v>1</v>
      </c>
      <c r="BX175">
        <v>1</v>
      </c>
      <c r="BY175" t="s">
        <v>420</v>
      </c>
      <c r="BZ175">
        <v>105</v>
      </c>
      <c r="CA175">
        <v>75</v>
      </c>
      <c r="CE175">
        <v>0</v>
      </c>
      <c r="CF175">
        <v>0</v>
      </c>
      <c r="CG175">
        <v>0</v>
      </c>
      <c r="CM175">
        <v>0</v>
      </c>
      <c r="CN175" t="s">
        <v>420</v>
      </c>
      <c r="CO175">
        <v>0</v>
      </c>
      <c r="CP175">
        <f t="shared" si="147"/>
        <v>84775.3</v>
      </c>
      <c r="CQ175">
        <f t="shared" si="148"/>
        <v>61709.293100000003</v>
      </c>
      <c r="CR175">
        <f t="shared" si="149"/>
        <v>63.347200000000008</v>
      </c>
      <c r="CS175">
        <f t="shared" si="150"/>
        <v>6.8578999999999999</v>
      </c>
      <c r="CT175">
        <f t="shared" si="151"/>
        <v>1023.8774</v>
      </c>
      <c r="CU175">
        <f t="shared" si="152"/>
        <v>0</v>
      </c>
      <c r="CV175">
        <f t="shared" si="153"/>
        <v>19.03</v>
      </c>
      <c r="CW175">
        <f t="shared" si="154"/>
        <v>0</v>
      </c>
      <c r="CX175">
        <f t="shared" si="155"/>
        <v>0</v>
      </c>
      <c r="CY175">
        <f t="shared" si="156"/>
        <v>1321.9154999999998</v>
      </c>
      <c r="CZ175">
        <f t="shared" si="157"/>
        <v>890.55359999999996</v>
      </c>
      <c r="DC175" t="s">
        <v>420</v>
      </c>
      <c r="DD175" t="s">
        <v>420</v>
      </c>
      <c r="DE175" t="s">
        <v>420</v>
      </c>
      <c r="DF175" t="s">
        <v>420</v>
      </c>
      <c r="DG175" t="s">
        <v>420</v>
      </c>
      <c r="DH175" t="s">
        <v>420</v>
      </c>
      <c r="DI175" t="s">
        <v>420</v>
      </c>
      <c r="DJ175" t="s">
        <v>420</v>
      </c>
      <c r="DK175" t="s">
        <v>420</v>
      </c>
      <c r="DL175" t="s">
        <v>420</v>
      </c>
      <c r="DM175" t="s">
        <v>420</v>
      </c>
      <c r="DN175">
        <v>0</v>
      </c>
      <c r="DO175">
        <v>0</v>
      </c>
      <c r="DP175">
        <v>1</v>
      </c>
      <c r="DQ175">
        <v>1</v>
      </c>
      <c r="DU175">
        <v>1009</v>
      </c>
      <c r="DV175" t="s">
        <v>463</v>
      </c>
      <c r="DW175" t="s">
        <v>463</v>
      </c>
      <c r="DX175">
        <v>100</v>
      </c>
      <c r="EE175">
        <v>28159428</v>
      </c>
      <c r="EF175">
        <v>2</v>
      </c>
      <c r="EG175" t="s">
        <v>446</v>
      </c>
      <c r="EH175">
        <v>0</v>
      </c>
      <c r="EI175" t="s">
        <v>420</v>
      </c>
      <c r="EJ175">
        <v>1</v>
      </c>
      <c r="EK175">
        <v>45001</v>
      </c>
      <c r="EL175" t="s">
        <v>447</v>
      </c>
      <c r="EM175" t="s">
        <v>448</v>
      </c>
      <c r="EO175" t="s">
        <v>420</v>
      </c>
      <c r="EQ175">
        <v>256</v>
      </c>
      <c r="ER175">
        <v>8882.11</v>
      </c>
      <c r="ES175">
        <v>8728.33</v>
      </c>
      <c r="ET175">
        <v>8.9600000000000009</v>
      </c>
      <c r="EU175">
        <v>0.97</v>
      </c>
      <c r="EV175">
        <v>144.82</v>
      </c>
      <c r="EW175">
        <v>19.03</v>
      </c>
      <c r="EX175">
        <v>0</v>
      </c>
      <c r="EY175">
        <v>0</v>
      </c>
      <c r="FQ175">
        <v>0</v>
      </c>
      <c r="FR175">
        <f t="shared" si="158"/>
        <v>0</v>
      </c>
      <c r="FS175">
        <v>0</v>
      </c>
      <c r="FT175" t="s">
        <v>449</v>
      </c>
      <c r="FU175" t="s">
        <v>450</v>
      </c>
      <c r="FX175">
        <v>94.5</v>
      </c>
      <c r="FY175">
        <v>63.75</v>
      </c>
      <c r="GA175" t="s">
        <v>420</v>
      </c>
      <c r="GD175">
        <v>1</v>
      </c>
      <c r="GF175">
        <v>290326631</v>
      </c>
      <c r="GG175">
        <v>1</v>
      </c>
      <c r="GH175">
        <v>1</v>
      </c>
      <c r="GI175">
        <v>4</v>
      </c>
      <c r="GJ175">
        <v>0</v>
      </c>
      <c r="GK175">
        <v>0</v>
      </c>
      <c r="GL175">
        <f t="shared" si="159"/>
        <v>0</v>
      </c>
      <c r="GM175">
        <f t="shared" si="160"/>
        <v>86987.77</v>
      </c>
      <c r="GN175">
        <f t="shared" si="161"/>
        <v>86987.77</v>
      </c>
      <c r="GO175">
        <f t="shared" si="162"/>
        <v>0</v>
      </c>
      <c r="GP175">
        <f t="shared" si="163"/>
        <v>0</v>
      </c>
      <c r="GR175">
        <v>0</v>
      </c>
      <c r="GS175">
        <v>3</v>
      </c>
      <c r="GT175">
        <v>0</v>
      </c>
      <c r="GU175" t="s">
        <v>420</v>
      </c>
      <c r="GV175">
        <f t="shared" si="164"/>
        <v>0</v>
      </c>
      <c r="GW175">
        <v>1</v>
      </c>
      <c r="GX175">
        <f t="shared" si="165"/>
        <v>0</v>
      </c>
      <c r="HA175">
        <v>0</v>
      </c>
      <c r="HB175">
        <v>0</v>
      </c>
      <c r="HC175">
        <f t="shared" si="166"/>
        <v>0</v>
      </c>
      <c r="IK175">
        <v>0</v>
      </c>
    </row>
    <row r="176" spans="1:255" x14ac:dyDescent="0.2">
      <c r="A176" s="2">
        <v>17</v>
      </c>
      <c r="B176" s="2">
        <v>1</v>
      </c>
      <c r="C176" s="2">
        <f>ROW(SmtRes!A676)</f>
        <v>676</v>
      </c>
      <c r="D176" s="2">
        <f>ROW(EtalonRes!A704)</f>
        <v>704</v>
      </c>
      <c r="E176" s="2" t="s">
        <v>661</v>
      </c>
      <c r="F176" s="2" t="s">
        <v>662</v>
      </c>
      <c r="G176" s="2" t="s">
        <v>663</v>
      </c>
      <c r="H176" s="2" t="s">
        <v>632</v>
      </c>
      <c r="I176" s="2">
        <f>ROUND(10/100,9)</f>
        <v>0.1</v>
      </c>
      <c r="J176" s="2">
        <v>0</v>
      </c>
      <c r="K176" s="2"/>
      <c r="L176" s="2"/>
      <c r="M176" s="2"/>
      <c r="N176" s="2"/>
      <c r="O176" s="2">
        <f t="shared" si="127"/>
        <v>1015.04</v>
      </c>
      <c r="P176" s="2">
        <f t="shared" si="128"/>
        <v>816.86</v>
      </c>
      <c r="Q176" s="2">
        <f t="shared" si="129"/>
        <v>69.95</v>
      </c>
      <c r="R176" s="2">
        <f t="shared" si="130"/>
        <v>6.94</v>
      </c>
      <c r="S176" s="2">
        <f t="shared" si="131"/>
        <v>128.22999999999999</v>
      </c>
      <c r="T176" s="2">
        <f t="shared" si="132"/>
        <v>0</v>
      </c>
      <c r="U176" s="2">
        <f t="shared" si="133"/>
        <v>14.280000000000001</v>
      </c>
      <c r="V176" s="2">
        <f t="shared" si="134"/>
        <v>0</v>
      </c>
      <c r="W176" s="2">
        <f t="shared" si="135"/>
        <v>0</v>
      </c>
      <c r="X176" s="2">
        <f t="shared" si="136"/>
        <v>128.41</v>
      </c>
      <c r="Y176" s="2">
        <f t="shared" si="137"/>
        <v>86.51</v>
      </c>
      <c r="Z176" s="2"/>
      <c r="AA176" s="2">
        <v>28185840</v>
      </c>
      <c r="AB176" s="2">
        <f t="shared" si="138"/>
        <v>10150.44</v>
      </c>
      <c r="AC176" s="2">
        <f t="shared" si="139"/>
        <v>8168.58</v>
      </c>
      <c r="AD176" s="2">
        <f t="shared" si="140"/>
        <v>699.52</v>
      </c>
      <c r="AE176" s="2">
        <f t="shared" si="141"/>
        <v>69.430000000000007</v>
      </c>
      <c r="AF176" s="2">
        <f t="shared" si="142"/>
        <v>1282.3399999999999</v>
      </c>
      <c r="AG176" s="2">
        <f t="shared" si="143"/>
        <v>0</v>
      </c>
      <c r="AH176" s="2">
        <f t="shared" si="144"/>
        <v>142.80000000000001</v>
      </c>
      <c r="AI176" s="2">
        <f t="shared" si="145"/>
        <v>0</v>
      </c>
      <c r="AJ176" s="2">
        <f t="shared" si="146"/>
        <v>0</v>
      </c>
      <c r="AK176" s="2">
        <v>10150.44</v>
      </c>
      <c r="AL176" s="2">
        <v>8168.58</v>
      </c>
      <c r="AM176" s="2">
        <v>699.52</v>
      </c>
      <c r="AN176" s="2">
        <v>69.430000000000007</v>
      </c>
      <c r="AO176" s="2">
        <v>1282.3399999999999</v>
      </c>
      <c r="AP176" s="2">
        <v>0</v>
      </c>
      <c r="AQ176" s="2">
        <v>142.80000000000001</v>
      </c>
      <c r="AR176" s="2">
        <v>0</v>
      </c>
      <c r="AS176" s="2">
        <v>0</v>
      </c>
      <c r="AT176" s="2">
        <v>95</v>
      </c>
      <c r="AU176" s="2">
        <v>64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420</v>
      </c>
      <c r="BE176" s="2" t="s">
        <v>420</v>
      </c>
      <c r="BF176" s="2" t="s">
        <v>420</v>
      </c>
      <c r="BG176" s="2" t="s">
        <v>420</v>
      </c>
      <c r="BH176" s="2">
        <v>0</v>
      </c>
      <c r="BI176" s="2">
        <v>1</v>
      </c>
      <c r="BJ176" s="2" t="s">
        <v>664</v>
      </c>
      <c r="BK176" s="2"/>
      <c r="BL176" s="2"/>
      <c r="BM176" s="2">
        <v>45001</v>
      </c>
      <c r="BN176" s="2">
        <v>0</v>
      </c>
      <c r="BO176" s="2" t="s">
        <v>420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420</v>
      </c>
      <c r="BZ176" s="2">
        <v>105</v>
      </c>
      <c r="CA176" s="2">
        <v>75</v>
      </c>
      <c r="CB176" s="2"/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2" t="s">
        <v>420</v>
      </c>
      <c r="CO176" s="2">
        <v>0</v>
      </c>
      <c r="CP176" s="2">
        <f t="shared" si="147"/>
        <v>1015.0400000000001</v>
      </c>
      <c r="CQ176" s="2">
        <f t="shared" si="148"/>
        <v>8168.58</v>
      </c>
      <c r="CR176" s="2">
        <f t="shared" si="149"/>
        <v>699.52</v>
      </c>
      <c r="CS176" s="2">
        <f t="shared" si="150"/>
        <v>69.430000000000007</v>
      </c>
      <c r="CT176" s="2">
        <f t="shared" si="151"/>
        <v>1282.3399999999999</v>
      </c>
      <c r="CU176" s="2">
        <f t="shared" si="152"/>
        <v>0</v>
      </c>
      <c r="CV176" s="2">
        <f t="shared" si="153"/>
        <v>142.80000000000001</v>
      </c>
      <c r="CW176" s="2">
        <f t="shared" si="154"/>
        <v>0</v>
      </c>
      <c r="CX176" s="2">
        <f t="shared" si="155"/>
        <v>0</v>
      </c>
      <c r="CY176" s="2">
        <f t="shared" si="156"/>
        <v>128.41149999999999</v>
      </c>
      <c r="CZ176" s="2">
        <f t="shared" si="157"/>
        <v>86.508799999999994</v>
      </c>
      <c r="DA176" s="2"/>
      <c r="DB176" s="2"/>
      <c r="DC176" s="2" t="s">
        <v>420</v>
      </c>
      <c r="DD176" s="2" t="s">
        <v>420</v>
      </c>
      <c r="DE176" s="2" t="s">
        <v>420</v>
      </c>
      <c r="DF176" s="2" t="s">
        <v>420</v>
      </c>
      <c r="DG176" s="2" t="s">
        <v>420</v>
      </c>
      <c r="DH176" s="2" t="s">
        <v>420</v>
      </c>
      <c r="DI176" s="2" t="s">
        <v>420</v>
      </c>
      <c r="DJ176" s="2" t="s">
        <v>420</v>
      </c>
      <c r="DK176" s="2" t="s">
        <v>420</v>
      </c>
      <c r="DL176" s="2" t="s">
        <v>420</v>
      </c>
      <c r="DM176" s="2" t="s">
        <v>420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1005</v>
      </c>
      <c r="DV176" s="2" t="s">
        <v>632</v>
      </c>
      <c r="DW176" s="2" t="s">
        <v>632</v>
      </c>
      <c r="DX176" s="2">
        <v>100</v>
      </c>
      <c r="DY176" s="2"/>
      <c r="DZ176" s="2"/>
      <c r="EA176" s="2"/>
      <c r="EB176" s="2"/>
      <c r="EC176" s="2"/>
      <c r="ED176" s="2"/>
      <c r="EE176" s="2">
        <v>28159428</v>
      </c>
      <c r="EF176" s="2">
        <v>2</v>
      </c>
      <c r="EG176" s="2" t="s">
        <v>446</v>
      </c>
      <c r="EH176" s="2">
        <v>0</v>
      </c>
      <c r="EI176" s="2" t="s">
        <v>420</v>
      </c>
      <c r="EJ176" s="2">
        <v>1</v>
      </c>
      <c r="EK176" s="2">
        <v>45001</v>
      </c>
      <c r="EL176" s="2" t="s">
        <v>447</v>
      </c>
      <c r="EM176" s="2" t="s">
        <v>448</v>
      </c>
      <c r="EN176" s="2"/>
      <c r="EO176" s="2" t="s">
        <v>420</v>
      </c>
      <c r="EP176" s="2"/>
      <c r="EQ176" s="2">
        <v>256</v>
      </c>
      <c r="ER176" s="2">
        <v>10150.44</v>
      </c>
      <c r="ES176" s="2">
        <v>8168.58</v>
      </c>
      <c r="ET176" s="2">
        <v>699.52</v>
      </c>
      <c r="EU176" s="2">
        <v>69.430000000000007</v>
      </c>
      <c r="EV176" s="2">
        <v>1282.3399999999999</v>
      </c>
      <c r="EW176" s="2">
        <v>142.80000000000001</v>
      </c>
      <c r="EX176" s="2">
        <v>0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f t="shared" si="158"/>
        <v>0</v>
      </c>
      <c r="FS176" s="2">
        <v>0</v>
      </c>
      <c r="FT176" s="2" t="s">
        <v>449</v>
      </c>
      <c r="FU176" s="2" t="s">
        <v>450</v>
      </c>
      <c r="FV176" s="2"/>
      <c r="FW176" s="2"/>
      <c r="FX176" s="2">
        <v>94.5</v>
      </c>
      <c r="FY176" s="2">
        <v>63.75</v>
      </c>
      <c r="FZ176" s="2"/>
      <c r="GA176" s="2" t="s">
        <v>420</v>
      </c>
      <c r="GB176" s="2"/>
      <c r="GC176" s="2"/>
      <c r="GD176" s="2">
        <v>1</v>
      </c>
      <c r="GE176" s="2"/>
      <c r="GF176" s="2">
        <v>-108757996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159"/>
        <v>0</v>
      </c>
      <c r="GM176" s="2">
        <f t="shared" si="160"/>
        <v>1229.96</v>
      </c>
      <c r="GN176" s="2">
        <f t="shared" si="161"/>
        <v>1229.96</v>
      </c>
      <c r="GO176" s="2">
        <f t="shared" si="162"/>
        <v>0</v>
      </c>
      <c r="GP176" s="2">
        <f t="shared" si="163"/>
        <v>0</v>
      </c>
      <c r="GQ176" s="2"/>
      <c r="GR176" s="2">
        <v>0</v>
      </c>
      <c r="GS176" s="2">
        <v>3</v>
      </c>
      <c r="GT176" s="2">
        <v>0</v>
      </c>
      <c r="GU176" s="2" t="s">
        <v>420</v>
      </c>
      <c r="GV176" s="2">
        <f t="shared" si="164"/>
        <v>0</v>
      </c>
      <c r="GW176" s="2">
        <v>1</v>
      </c>
      <c r="GX176" s="2">
        <f t="shared" si="165"/>
        <v>0</v>
      </c>
      <c r="GY176" s="2"/>
      <c r="GZ176" s="2"/>
      <c r="HA176" s="2">
        <v>0</v>
      </c>
      <c r="HB176" s="2">
        <v>0</v>
      </c>
      <c r="HC176" s="2">
        <f t="shared" si="166"/>
        <v>0</v>
      </c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45" x14ac:dyDescent="0.2">
      <c r="A177">
        <v>17</v>
      </c>
      <c r="B177">
        <v>1</v>
      </c>
      <c r="C177">
        <f>ROW(SmtRes!A684)</f>
        <v>684</v>
      </c>
      <c r="D177">
        <f>ROW(EtalonRes!A712)</f>
        <v>712</v>
      </c>
      <c r="E177" t="s">
        <v>661</v>
      </c>
      <c r="F177" t="s">
        <v>662</v>
      </c>
      <c r="G177" t="s">
        <v>663</v>
      </c>
      <c r="H177" t="s">
        <v>632</v>
      </c>
      <c r="I177">
        <f>ROUND(10/100,9)</f>
        <v>0.1</v>
      </c>
      <c r="J177">
        <v>0</v>
      </c>
      <c r="O177">
        <f t="shared" si="127"/>
        <v>7176.36</v>
      </c>
      <c r="P177">
        <f t="shared" si="128"/>
        <v>5775.19</v>
      </c>
      <c r="Q177">
        <f t="shared" si="129"/>
        <v>494.56</v>
      </c>
      <c r="R177">
        <f t="shared" si="130"/>
        <v>49.09</v>
      </c>
      <c r="S177">
        <f t="shared" si="131"/>
        <v>906.61</v>
      </c>
      <c r="T177">
        <f t="shared" si="132"/>
        <v>0</v>
      </c>
      <c r="U177">
        <f t="shared" si="133"/>
        <v>14.280000000000001</v>
      </c>
      <c r="V177">
        <f t="shared" si="134"/>
        <v>0</v>
      </c>
      <c r="W177">
        <f t="shared" si="135"/>
        <v>0</v>
      </c>
      <c r="X177">
        <f t="shared" si="136"/>
        <v>907.92</v>
      </c>
      <c r="Y177">
        <f t="shared" si="137"/>
        <v>611.65</v>
      </c>
      <c r="AA177">
        <v>28185841</v>
      </c>
      <c r="AB177">
        <f t="shared" si="138"/>
        <v>10150.44</v>
      </c>
      <c r="AC177">
        <f t="shared" si="139"/>
        <v>8168.58</v>
      </c>
      <c r="AD177">
        <f t="shared" si="140"/>
        <v>699.52</v>
      </c>
      <c r="AE177">
        <f t="shared" si="141"/>
        <v>69.430000000000007</v>
      </c>
      <c r="AF177">
        <f t="shared" si="142"/>
        <v>1282.3399999999999</v>
      </c>
      <c r="AG177">
        <f t="shared" si="143"/>
        <v>0</v>
      </c>
      <c r="AH177">
        <f t="shared" si="144"/>
        <v>142.80000000000001</v>
      </c>
      <c r="AI177">
        <f t="shared" si="145"/>
        <v>0</v>
      </c>
      <c r="AJ177">
        <f t="shared" si="146"/>
        <v>0</v>
      </c>
      <c r="AK177">
        <v>10150.44</v>
      </c>
      <c r="AL177">
        <v>8168.58</v>
      </c>
      <c r="AM177">
        <v>699.52</v>
      </c>
      <c r="AN177">
        <v>69.430000000000007</v>
      </c>
      <c r="AO177">
        <v>1282.3399999999999</v>
      </c>
      <c r="AP177">
        <v>0</v>
      </c>
      <c r="AQ177">
        <v>142.80000000000001</v>
      </c>
      <c r="AR177">
        <v>0</v>
      </c>
      <c r="AS177">
        <v>0</v>
      </c>
      <c r="AT177">
        <v>95</v>
      </c>
      <c r="AU177">
        <v>64</v>
      </c>
      <c r="AV177">
        <v>1</v>
      </c>
      <c r="AW177">
        <v>1</v>
      </c>
      <c r="AZ177">
        <v>7.07</v>
      </c>
      <c r="BA177">
        <v>7.07</v>
      </c>
      <c r="BB177">
        <v>7.07</v>
      </c>
      <c r="BC177">
        <v>7.07</v>
      </c>
      <c r="BD177" t="s">
        <v>420</v>
      </c>
      <c r="BE177" t="s">
        <v>420</v>
      </c>
      <c r="BF177" t="s">
        <v>420</v>
      </c>
      <c r="BG177" t="s">
        <v>420</v>
      </c>
      <c r="BH177">
        <v>0</v>
      </c>
      <c r="BI177">
        <v>1</v>
      </c>
      <c r="BJ177" t="s">
        <v>664</v>
      </c>
      <c r="BM177">
        <v>45001</v>
      </c>
      <c r="BN177">
        <v>0</v>
      </c>
      <c r="BO177" t="s">
        <v>451</v>
      </c>
      <c r="BP177">
        <v>1</v>
      </c>
      <c r="BQ177">
        <v>2</v>
      </c>
      <c r="BR177">
        <v>0</v>
      </c>
      <c r="BS177">
        <v>7.07</v>
      </c>
      <c r="BT177">
        <v>1</v>
      </c>
      <c r="BU177">
        <v>1</v>
      </c>
      <c r="BV177">
        <v>1</v>
      </c>
      <c r="BW177">
        <v>1</v>
      </c>
      <c r="BX177">
        <v>1</v>
      </c>
      <c r="BY177" t="s">
        <v>420</v>
      </c>
      <c r="BZ177">
        <v>105</v>
      </c>
      <c r="CA177">
        <v>75</v>
      </c>
      <c r="CE177">
        <v>0</v>
      </c>
      <c r="CF177">
        <v>0</v>
      </c>
      <c r="CG177">
        <v>0</v>
      </c>
      <c r="CM177">
        <v>0</v>
      </c>
      <c r="CN177" t="s">
        <v>420</v>
      </c>
      <c r="CO177">
        <v>0</v>
      </c>
      <c r="CP177">
        <f t="shared" si="147"/>
        <v>7176.36</v>
      </c>
      <c r="CQ177">
        <f t="shared" si="148"/>
        <v>57751.8606</v>
      </c>
      <c r="CR177">
        <f t="shared" si="149"/>
        <v>4945.6063999999997</v>
      </c>
      <c r="CS177">
        <f t="shared" si="150"/>
        <v>490.87010000000009</v>
      </c>
      <c r="CT177">
        <f t="shared" si="151"/>
        <v>9066.1437999999998</v>
      </c>
      <c r="CU177">
        <f t="shared" si="152"/>
        <v>0</v>
      </c>
      <c r="CV177">
        <f t="shared" si="153"/>
        <v>142.80000000000001</v>
      </c>
      <c r="CW177">
        <f t="shared" si="154"/>
        <v>0</v>
      </c>
      <c r="CX177">
        <f t="shared" si="155"/>
        <v>0</v>
      </c>
      <c r="CY177">
        <f t="shared" si="156"/>
        <v>907.91499999999996</v>
      </c>
      <c r="CZ177">
        <f t="shared" si="157"/>
        <v>611.64800000000002</v>
      </c>
      <c r="DC177" t="s">
        <v>420</v>
      </c>
      <c r="DD177" t="s">
        <v>420</v>
      </c>
      <c r="DE177" t="s">
        <v>420</v>
      </c>
      <c r="DF177" t="s">
        <v>420</v>
      </c>
      <c r="DG177" t="s">
        <v>420</v>
      </c>
      <c r="DH177" t="s">
        <v>420</v>
      </c>
      <c r="DI177" t="s">
        <v>420</v>
      </c>
      <c r="DJ177" t="s">
        <v>420</v>
      </c>
      <c r="DK177" t="s">
        <v>420</v>
      </c>
      <c r="DL177" t="s">
        <v>420</v>
      </c>
      <c r="DM177" t="s">
        <v>420</v>
      </c>
      <c r="DN177">
        <v>0</v>
      </c>
      <c r="DO177">
        <v>0</v>
      </c>
      <c r="DP177">
        <v>1</v>
      </c>
      <c r="DQ177">
        <v>1</v>
      </c>
      <c r="DU177">
        <v>1005</v>
      </c>
      <c r="DV177" t="s">
        <v>632</v>
      </c>
      <c r="DW177" t="s">
        <v>632</v>
      </c>
      <c r="DX177">
        <v>100</v>
      </c>
      <c r="EE177">
        <v>28159428</v>
      </c>
      <c r="EF177">
        <v>2</v>
      </c>
      <c r="EG177" t="s">
        <v>446</v>
      </c>
      <c r="EH177">
        <v>0</v>
      </c>
      <c r="EI177" t="s">
        <v>420</v>
      </c>
      <c r="EJ177">
        <v>1</v>
      </c>
      <c r="EK177">
        <v>45001</v>
      </c>
      <c r="EL177" t="s">
        <v>447</v>
      </c>
      <c r="EM177" t="s">
        <v>448</v>
      </c>
      <c r="EO177" t="s">
        <v>420</v>
      </c>
      <c r="EQ177">
        <v>256</v>
      </c>
      <c r="ER177">
        <v>10150.44</v>
      </c>
      <c r="ES177">
        <v>8168.58</v>
      </c>
      <c r="ET177">
        <v>699.52</v>
      </c>
      <c r="EU177">
        <v>69.430000000000007</v>
      </c>
      <c r="EV177">
        <v>1282.3399999999999</v>
      </c>
      <c r="EW177">
        <v>142.80000000000001</v>
      </c>
      <c r="EX177">
        <v>0</v>
      </c>
      <c r="EY177">
        <v>0</v>
      </c>
      <c r="FQ177">
        <v>0</v>
      </c>
      <c r="FR177">
        <f t="shared" si="158"/>
        <v>0</v>
      </c>
      <c r="FS177">
        <v>0</v>
      </c>
      <c r="FT177" t="s">
        <v>449</v>
      </c>
      <c r="FU177" t="s">
        <v>450</v>
      </c>
      <c r="FX177">
        <v>94.5</v>
      </c>
      <c r="FY177">
        <v>63.75</v>
      </c>
      <c r="GA177" t="s">
        <v>420</v>
      </c>
      <c r="GD177">
        <v>1</v>
      </c>
      <c r="GF177">
        <v>-108757996</v>
      </c>
      <c r="GG177">
        <v>1</v>
      </c>
      <c r="GH177">
        <v>1</v>
      </c>
      <c r="GI177">
        <v>4</v>
      </c>
      <c r="GJ177">
        <v>0</v>
      </c>
      <c r="GK177">
        <v>0</v>
      </c>
      <c r="GL177">
        <f t="shared" si="159"/>
        <v>0</v>
      </c>
      <c r="GM177">
        <f t="shared" si="160"/>
        <v>8695.93</v>
      </c>
      <c r="GN177">
        <f t="shared" si="161"/>
        <v>8695.93</v>
      </c>
      <c r="GO177">
        <f t="shared" si="162"/>
        <v>0</v>
      </c>
      <c r="GP177">
        <f t="shared" si="163"/>
        <v>0</v>
      </c>
      <c r="GR177">
        <v>0</v>
      </c>
      <c r="GS177">
        <v>3</v>
      </c>
      <c r="GT177">
        <v>0</v>
      </c>
      <c r="GU177" t="s">
        <v>420</v>
      </c>
      <c r="GV177">
        <f t="shared" si="164"/>
        <v>0</v>
      </c>
      <c r="GW177">
        <v>1</v>
      </c>
      <c r="GX177">
        <f t="shared" si="165"/>
        <v>0</v>
      </c>
      <c r="HA177">
        <v>0</v>
      </c>
      <c r="HB177">
        <v>0</v>
      </c>
      <c r="HC177">
        <f t="shared" si="166"/>
        <v>0</v>
      </c>
      <c r="IK177">
        <v>0</v>
      </c>
    </row>
    <row r="179" spans="1:245" x14ac:dyDescent="0.2">
      <c r="A179" s="3">
        <v>51</v>
      </c>
      <c r="B179" s="3">
        <f>B130</f>
        <v>1</v>
      </c>
      <c r="C179" s="3">
        <f>A130</f>
        <v>4</v>
      </c>
      <c r="D179" s="3">
        <f>ROW(A130)</f>
        <v>130</v>
      </c>
      <c r="E179" s="3"/>
      <c r="F179" s="3" t="str">
        <f>IF(F130&lt;&gt;"",F130,"")</f>
        <v>Новый раздел</v>
      </c>
      <c r="G179" s="3" t="str">
        <f>IF(G130&lt;&gt;"",G130,"")</f>
        <v>Обмуровочные работы</v>
      </c>
      <c r="H179" s="3">
        <v>0</v>
      </c>
      <c r="I179" s="3"/>
      <c r="J179" s="3"/>
      <c r="K179" s="3"/>
      <c r="L179" s="3"/>
      <c r="M179" s="3"/>
      <c r="N179" s="3"/>
      <c r="O179" s="3">
        <f t="shared" ref="O179:T179" si="167">ROUND(AB179,2)</f>
        <v>162979.25</v>
      </c>
      <c r="P179" s="3">
        <f t="shared" si="167"/>
        <v>128407.37</v>
      </c>
      <c r="Q179" s="3">
        <f t="shared" si="167"/>
        <v>24788.51</v>
      </c>
      <c r="R179" s="3">
        <f t="shared" si="167"/>
        <v>2892.01</v>
      </c>
      <c r="S179" s="3">
        <f t="shared" si="167"/>
        <v>9783.3700000000008</v>
      </c>
      <c r="T179" s="3">
        <f t="shared" si="167"/>
        <v>0</v>
      </c>
      <c r="U179" s="3">
        <f>AH179</f>
        <v>1116.3515999999997</v>
      </c>
      <c r="V179" s="3">
        <f>AI179</f>
        <v>0</v>
      </c>
      <c r="W179" s="3">
        <f>ROUND(AJ179,2)</f>
        <v>0</v>
      </c>
      <c r="X179" s="3">
        <f>ROUND(AK179,2)</f>
        <v>12041.61</v>
      </c>
      <c r="Y179" s="3">
        <f>ROUND(AL179,2)</f>
        <v>8112.23</v>
      </c>
      <c r="Z179" s="3"/>
      <c r="AA179" s="3"/>
      <c r="AB179" s="3">
        <f>ROUND(SUMIF(AA134:AA177,"=28185840",O134:O177),2)</f>
        <v>162979.25</v>
      </c>
      <c r="AC179" s="3">
        <f>ROUND(SUMIF(AA134:AA177,"=28185840",P134:P177),2)</f>
        <v>128407.37</v>
      </c>
      <c r="AD179" s="3">
        <f>ROUND(SUMIF(AA134:AA177,"=28185840",Q134:Q177),2)</f>
        <v>24788.51</v>
      </c>
      <c r="AE179" s="3">
        <f>ROUND(SUMIF(AA134:AA177,"=28185840",R134:R177),2)</f>
        <v>2892.01</v>
      </c>
      <c r="AF179" s="3">
        <f>ROUND(SUMIF(AA134:AA177,"=28185840",S134:S177),2)</f>
        <v>9783.3700000000008</v>
      </c>
      <c r="AG179" s="3">
        <f>ROUND(SUMIF(AA134:AA177,"=28185840",T134:T177),2)</f>
        <v>0</v>
      </c>
      <c r="AH179" s="3">
        <f>SUMIF(AA134:AA177,"=28185840",U134:U177)</f>
        <v>1116.3515999999997</v>
      </c>
      <c r="AI179" s="3">
        <f>SUMIF(AA134:AA177,"=28185840",V134:V177)</f>
        <v>0</v>
      </c>
      <c r="AJ179" s="3">
        <f>ROUND(SUMIF(AA134:AA177,"=28185840",W134:W177),2)</f>
        <v>0</v>
      </c>
      <c r="AK179" s="3">
        <f>ROUND(SUMIF(AA134:AA177,"=28185840",X134:X177),2)</f>
        <v>12041.61</v>
      </c>
      <c r="AL179" s="3">
        <f>ROUND(SUMIF(AA134:AA177,"=28185840",Y134:Y177),2)</f>
        <v>8112.23</v>
      </c>
      <c r="AM179" s="3"/>
      <c r="AN179" s="3"/>
      <c r="AO179" s="3">
        <f t="shared" ref="AO179:BC179" si="168">ROUND(BX179,2)</f>
        <v>0</v>
      </c>
      <c r="AP179" s="3">
        <f t="shared" si="168"/>
        <v>0</v>
      </c>
      <c r="AQ179" s="3">
        <f t="shared" si="168"/>
        <v>0</v>
      </c>
      <c r="AR179" s="3">
        <f t="shared" si="168"/>
        <v>183133.09</v>
      </c>
      <c r="AS179" s="3">
        <f t="shared" si="168"/>
        <v>183133.09</v>
      </c>
      <c r="AT179" s="3">
        <f t="shared" si="168"/>
        <v>0</v>
      </c>
      <c r="AU179" s="3">
        <f t="shared" si="168"/>
        <v>0</v>
      </c>
      <c r="AV179" s="3">
        <f t="shared" si="168"/>
        <v>128407.37</v>
      </c>
      <c r="AW179" s="3">
        <f t="shared" si="168"/>
        <v>128407.37</v>
      </c>
      <c r="AX179" s="3">
        <f t="shared" si="168"/>
        <v>0</v>
      </c>
      <c r="AY179" s="3">
        <f t="shared" si="168"/>
        <v>128407.37</v>
      </c>
      <c r="AZ179" s="3">
        <f t="shared" si="168"/>
        <v>0</v>
      </c>
      <c r="BA179" s="3">
        <f t="shared" si="168"/>
        <v>0</v>
      </c>
      <c r="BB179" s="3">
        <f t="shared" si="168"/>
        <v>0</v>
      </c>
      <c r="BC179" s="3">
        <f t="shared" si="168"/>
        <v>0</v>
      </c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>
        <f>ROUND(SUMIF(AA134:AA177,"=28185840",FQ134:FQ177),2)</f>
        <v>0</v>
      </c>
      <c r="BY179" s="3">
        <f>ROUND(SUMIF(AA134:AA177,"=28185840",FR134:FR177),2)</f>
        <v>0</v>
      </c>
      <c r="BZ179" s="3">
        <f>ROUND(SUMIF(AA134:AA177,"=28185840",GL134:GL177),2)</f>
        <v>0</v>
      </c>
      <c r="CA179" s="3">
        <f>ROUND(SUMIF(AA134:AA177,"=28185840",GM134:GM177),2)</f>
        <v>183133.09</v>
      </c>
      <c r="CB179" s="3">
        <f>ROUND(SUMIF(AA134:AA177,"=28185840",GN134:GN177),2)</f>
        <v>183133.09</v>
      </c>
      <c r="CC179" s="3">
        <f>ROUND(SUMIF(AA134:AA177,"=28185840",GO134:GO177),2)</f>
        <v>0</v>
      </c>
      <c r="CD179" s="3">
        <f>ROUND(SUMIF(AA134:AA177,"=28185840",GP134:GP177),2)</f>
        <v>0</v>
      </c>
      <c r="CE179" s="3">
        <f>AC179-BX179</f>
        <v>128407.37</v>
      </c>
      <c r="CF179" s="3">
        <f>AC179-BY179</f>
        <v>128407.37</v>
      </c>
      <c r="CG179" s="3">
        <f>BX179-BZ179</f>
        <v>0</v>
      </c>
      <c r="CH179" s="3">
        <f>AC179-BX179-BY179+BZ179</f>
        <v>128407.37</v>
      </c>
      <c r="CI179" s="3">
        <f>BY179-BZ179</f>
        <v>0</v>
      </c>
      <c r="CJ179" s="3">
        <f>ROUND(SUMIF(AA134:AA177,"=28185840",GX134:GX177),2)</f>
        <v>0</v>
      </c>
      <c r="CK179" s="3">
        <f>ROUND(SUMIF(AA134:AA177,"=28185840",GY134:GY177),2)</f>
        <v>0</v>
      </c>
      <c r="CL179" s="3">
        <f>ROUND(SUMIF(AA134:AA177,"=28185840",GZ134:GZ177),2)</f>
        <v>0</v>
      </c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4">
        <f t="shared" ref="DG179:DL179" si="169">ROUND(DT179,2)</f>
        <v>1152263.2</v>
      </c>
      <c r="DH179" s="4">
        <f t="shared" si="169"/>
        <v>907840.06</v>
      </c>
      <c r="DI179" s="4">
        <f t="shared" si="169"/>
        <v>175254.71</v>
      </c>
      <c r="DJ179" s="4">
        <f t="shared" si="169"/>
        <v>20446.48</v>
      </c>
      <c r="DK179" s="4">
        <f t="shared" si="169"/>
        <v>69168.429999999993</v>
      </c>
      <c r="DL179" s="4">
        <f t="shared" si="169"/>
        <v>0</v>
      </c>
      <c r="DM179" s="4">
        <f>DZ179</f>
        <v>1116.3515999999997</v>
      </c>
      <c r="DN179" s="4">
        <f>EA179</f>
        <v>0</v>
      </c>
      <c r="DO179" s="4">
        <f>ROUND(EB179,2)</f>
        <v>0</v>
      </c>
      <c r="DP179" s="4">
        <f>ROUND(EC179,2)</f>
        <v>85134.17</v>
      </c>
      <c r="DQ179" s="4">
        <f>ROUND(ED179,2)</f>
        <v>57353.54</v>
      </c>
      <c r="DR179" s="4"/>
      <c r="DS179" s="4"/>
      <c r="DT179" s="4">
        <f>ROUND(SUMIF(AA134:AA177,"=28185841",O134:O177),2)</f>
        <v>1152263.2</v>
      </c>
      <c r="DU179" s="4">
        <f>ROUND(SUMIF(AA134:AA177,"=28185841",P134:P177),2)</f>
        <v>907840.06</v>
      </c>
      <c r="DV179" s="4">
        <f>ROUND(SUMIF(AA134:AA177,"=28185841",Q134:Q177),2)</f>
        <v>175254.71</v>
      </c>
      <c r="DW179" s="4">
        <f>ROUND(SUMIF(AA134:AA177,"=28185841",R134:R177),2)</f>
        <v>20446.48</v>
      </c>
      <c r="DX179" s="4">
        <f>ROUND(SUMIF(AA134:AA177,"=28185841",S134:S177),2)</f>
        <v>69168.429999999993</v>
      </c>
      <c r="DY179" s="4">
        <f>ROUND(SUMIF(AA134:AA177,"=28185841",T134:T177),2)</f>
        <v>0</v>
      </c>
      <c r="DZ179" s="4">
        <f>SUMIF(AA134:AA177,"=28185841",U134:U177)</f>
        <v>1116.3515999999997</v>
      </c>
      <c r="EA179" s="4">
        <f>SUMIF(AA134:AA177,"=28185841",V134:V177)</f>
        <v>0</v>
      </c>
      <c r="EB179" s="4">
        <f>ROUND(SUMIF(AA134:AA177,"=28185841",W134:W177),2)</f>
        <v>0</v>
      </c>
      <c r="EC179" s="4">
        <f>ROUND(SUMIF(AA134:AA177,"=28185841",X134:X177),2)</f>
        <v>85134.17</v>
      </c>
      <c r="ED179" s="4">
        <f>ROUND(SUMIF(AA134:AA177,"=28185841",Y134:Y177),2)</f>
        <v>57353.54</v>
      </c>
      <c r="EE179" s="4"/>
      <c r="EF179" s="4"/>
      <c r="EG179" s="4">
        <f t="shared" ref="EG179:EU179" si="170">ROUND(FP179,2)</f>
        <v>0</v>
      </c>
      <c r="EH179" s="4">
        <f t="shared" si="170"/>
        <v>0</v>
      </c>
      <c r="EI179" s="4">
        <f t="shared" si="170"/>
        <v>0</v>
      </c>
      <c r="EJ179" s="4">
        <f t="shared" si="170"/>
        <v>1294750.9099999999</v>
      </c>
      <c r="EK179" s="4">
        <f t="shared" si="170"/>
        <v>1294750.9099999999</v>
      </c>
      <c r="EL179" s="4">
        <f t="shared" si="170"/>
        <v>0</v>
      </c>
      <c r="EM179" s="4">
        <f t="shared" si="170"/>
        <v>0</v>
      </c>
      <c r="EN179" s="4">
        <f t="shared" si="170"/>
        <v>907840.06</v>
      </c>
      <c r="EO179" s="4">
        <f t="shared" si="170"/>
        <v>907840.06</v>
      </c>
      <c r="EP179" s="4">
        <f t="shared" si="170"/>
        <v>0</v>
      </c>
      <c r="EQ179" s="4">
        <f t="shared" si="170"/>
        <v>907840.06</v>
      </c>
      <c r="ER179" s="4">
        <f t="shared" si="170"/>
        <v>0</v>
      </c>
      <c r="ES179" s="4">
        <f t="shared" si="170"/>
        <v>0</v>
      </c>
      <c r="ET179" s="4">
        <f t="shared" si="170"/>
        <v>0</v>
      </c>
      <c r="EU179" s="4">
        <f t="shared" si="170"/>
        <v>0</v>
      </c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>
        <f>ROUND(SUMIF(AA134:AA177,"=28185841",FQ134:FQ177),2)</f>
        <v>0</v>
      </c>
      <c r="FQ179" s="4">
        <f>ROUND(SUMIF(AA134:AA177,"=28185841",FR134:FR177),2)</f>
        <v>0</v>
      </c>
      <c r="FR179" s="4">
        <f>ROUND(SUMIF(AA134:AA177,"=28185841",GL134:GL177),2)</f>
        <v>0</v>
      </c>
      <c r="FS179" s="4">
        <f>ROUND(SUMIF(AA134:AA177,"=28185841",GM134:GM177),2)</f>
        <v>1294750.9099999999</v>
      </c>
      <c r="FT179" s="4">
        <f>ROUND(SUMIF(AA134:AA177,"=28185841",GN134:GN177),2)</f>
        <v>1294750.9099999999</v>
      </c>
      <c r="FU179" s="4">
        <f>ROUND(SUMIF(AA134:AA177,"=28185841",GO134:GO177),2)</f>
        <v>0</v>
      </c>
      <c r="FV179" s="4">
        <f>ROUND(SUMIF(AA134:AA177,"=28185841",GP134:GP177),2)</f>
        <v>0</v>
      </c>
      <c r="FW179" s="4">
        <f>DU179-FP179</f>
        <v>907840.06</v>
      </c>
      <c r="FX179" s="4">
        <f>DU179-FQ179</f>
        <v>907840.06</v>
      </c>
      <c r="FY179" s="4">
        <f>FP179-FR179</f>
        <v>0</v>
      </c>
      <c r="FZ179" s="4">
        <f>DU179-FP179-FQ179+FR179</f>
        <v>907840.06</v>
      </c>
      <c r="GA179" s="4">
        <f>FQ179-FR179</f>
        <v>0</v>
      </c>
      <c r="GB179" s="4">
        <f>ROUND(SUMIF(AA134:AA177,"=28185841",GX134:GX177),2)</f>
        <v>0</v>
      </c>
      <c r="GC179" s="4">
        <f>ROUND(SUMIF(AA134:AA177,"=28185841",GY134:GY177),2)</f>
        <v>0</v>
      </c>
      <c r="GD179" s="4">
        <f>ROUND(SUMIF(AA134:AA177,"=28185841",GZ134:GZ177),2)</f>
        <v>0</v>
      </c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>
        <v>0</v>
      </c>
    </row>
    <row r="181" spans="1:245" x14ac:dyDescent="0.2">
      <c r="A181" s="5">
        <v>50</v>
      </c>
      <c r="B181" s="5">
        <v>0</v>
      </c>
      <c r="C181" s="5">
        <v>0</v>
      </c>
      <c r="D181" s="5">
        <v>1</v>
      </c>
      <c r="E181" s="5">
        <v>201</v>
      </c>
      <c r="F181" s="5">
        <f>ROUND(Source!O179,O181)</f>
        <v>162979.25</v>
      </c>
      <c r="G181" s="5" t="s">
        <v>511</v>
      </c>
      <c r="H181" s="5" t="s">
        <v>512</v>
      </c>
      <c r="I181" s="5"/>
      <c r="J181" s="5"/>
      <c r="K181" s="5">
        <v>201</v>
      </c>
      <c r="L181" s="5">
        <v>1</v>
      </c>
      <c r="M181" s="5">
        <v>3</v>
      </c>
      <c r="N181" s="5" t="s">
        <v>420</v>
      </c>
      <c r="O181" s="5">
        <v>2</v>
      </c>
      <c r="P181" s="5">
        <f>ROUND(Source!DG179,O181)</f>
        <v>1152263.2</v>
      </c>
      <c r="Q181" s="5"/>
      <c r="R181" s="5"/>
      <c r="S181" s="5"/>
      <c r="T181" s="5"/>
      <c r="U181" s="5"/>
      <c r="V181" s="5"/>
      <c r="W181" s="5"/>
    </row>
    <row r="182" spans="1:245" x14ac:dyDescent="0.2">
      <c r="A182" s="5">
        <v>50</v>
      </c>
      <c r="B182" s="5">
        <v>0</v>
      </c>
      <c r="C182" s="5">
        <v>0</v>
      </c>
      <c r="D182" s="5">
        <v>1</v>
      </c>
      <c r="E182" s="5">
        <v>202</v>
      </c>
      <c r="F182" s="5">
        <f>ROUND(Source!P179,O182)</f>
        <v>128407.37</v>
      </c>
      <c r="G182" s="5" t="s">
        <v>513</v>
      </c>
      <c r="H182" s="5" t="s">
        <v>514</v>
      </c>
      <c r="I182" s="5"/>
      <c r="J182" s="5"/>
      <c r="K182" s="5">
        <v>202</v>
      </c>
      <c r="L182" s="5">
        <v>2</v>
      </c>
      <c r="M182" s="5">
        <v>3</v>
      </c>
      <c r="N182" s="5" t="s">
        <v>420</v>
      </c>
      <c r="O182" s="5">
        <v>2</v>
      </c>
      <c r="P182" s="5">
        <f>ROUND(Source!DH179,O182)</f>
        <v>907840.06</v>
      </c>
      <c r="Q182" s="5"/>
      <c r="R182" s="5"/>
      <c r="S182" s="5"/>
      <c r="T182" s="5"/>
      <c r="U182" s="5"/>
      <c r="V182" s="5"/>
      <c r="W182" s="5"/>
    </row>
    <row r="183" spans="1:245" x14ac:dyDescent="0.2">
      <c r="A183" s="5">
        <v>50</v>
      </c>
      <c r="B183" s="5">
        <v>0</v>
      </c>
      <c r="C183" s="5">
        <v>0</v>
      </c>
      <c r="D183" s="5">
        <v>1</v>
      </c>
      <c r="E183" s="5">
        <v>222</v>
      </c>
      <c r="F183" s="5">
        <f>ROUND(Source!AO179,O183)</f>
        <v>0</v>
      </c>
      <c r="G183" s="5" t="s">
        <v>515</v>
      </c>
      <c r="H183" s="5" t="s">
        <v>516</v>
      </c>
      <c r="I183" s="5"/>
      <c r="J183" s="5"/>
      <c r="K183" s="5">
        <v>222</v>
      </c>
      <c r="L183" s="5">
        <v>3</v>
      </c>
      <c r="M183" s="5">
        <v>3</v>
      </c>
      <c r="N183" s="5" t="s">
        <v>420</v>
      </c>
      <c r="O183" s="5">
        <v>2</v>
      </c>
      <c r="P183" s="5">
        <f>ROUND(Source!EG179,O183)</f>
        <v>0</v>
      </c>
      <c r="Q183" s="5"/>
      <c r="R183" s="5"/>
      <c r="S183" s="5"/>
      <c r="T183" s="5"/>
      <c r="U183" s="5"/>
      <c r="V183" s="5"/>
      <c r="W183" s="5"/>
    </row>
    <row r="184" spans="1:245" x14ac:dyDescent="0.2">
      <c r="A184" s="5">
        <v>50</v>
      </c>
      <c r="B184" s="5">
        <v>0</v>
      </c>
      <c r="C184" s="5">
        <v>0</v>
      </c>
      <c r="D184" s="5">
        <v>1</v>
      </c>
      <c r="E184" s="5">
        <v>225</v>
      </c>
      <c r="F184" s="5">
        <f>ROUND(Source!AV179,O184)</f>
        <v>128407.37</v>
      </c>
      <c r="G184" s="5" t="s">
        <v>517</v>
      </c>
      <c r="H184" s="5" t="s">
        <v>518</v>
      </c>
      <c r="I184" s="5"/>
      <c r="J184" s="5"/>
      <c r="K184" s="5">
        <v>225</v>
      </c>
      <c r="L184" s="5">
        <v>4</v>
      </c>
      <c r="M184" s="5">
        <v>3</v>
      </c>
      <c r="N184" s="5" t="s">
        <v>420</v>
      </c>
      <c r="O184" s="5">
        <v>2</v>
      </c>
      <c r="P184" s="5">
        <f>ROUND(Source!EN179,O184)</f>
        <v>907840.06</v>
      </c>
      <c r="Q184" s="5"/>
      <c r="R184" s="5"/>
      <c r="S184" s="5"/>
      <c r="T184" s="5"/>
      <c r="U184" s="5"/>
      <c r="V184" s="5"/>
      <c r="W184" s="5"/>
    </row>
    <row r="185" spans="1:245" x14ac:dyDescent="0.2">
      <c r="A185" s="5">
        <v>50</v>
      </c>
      <c r="B185" s="5">
        <v>0</v>
      </c>
      <c r="C185" s="5">
        <v>0</v>
      </c>
      <c r="D185" s="5">
        <v>1</v>
      </c>
      <c r="E185" s="5">
        <v>226</v>
      </c>
      <c r="F185" s="5">
        <f>ROUND(Source!AW179,O185)</f>
        <v>128407.37</v>
      </c>
      <c r="G185" s="5" t="s">
        <v>519</v>
      </c>
      <c r="H185" s="5" t="s">
        <v>520</v>
      </c>
      <c r="I185" s="5"/>
      <c r="J185" s="5"/>
      <c r="K185" s="5">
        <v>226</v>
      </c>
      <c r="L185" s="5">
        <v>5</v>
      </c>
      <c r="M185" s="5">
        <v>3</v>
      </c>
      <c r="N185" s="5" t="s">
        <v>420</v>
      </c>
      <c r="O185" s="5">
        <v>2</v>
      </c>
      <c r="P185" s="5">
        <f>ROUND(Source!EO179,O185)</f>
        <v>907840.06</v>
      </c>
      <c r="Q185" s="5"/>
      <c r="R185" s="5"/>
      <c r="S185" s="5"/>
      <c r="T185" s="5"/>
      <c r="U185" s="5"/>
      <c r="V185" s="5"/>
      <c r="W185" s="5"/>
    </row>
    <row r="186" spans="1:245" x14ac:dyDescent="0.2">
      <c r="A186" s="5">
        <v>50</v>
      </c>
      <c r="B186" s="5">
        <v>0</v>
      </c>
      <c r="C186" s="5">
        <v>0</v>
      </c>
      <c r="D186" s="5">
        <v>1</v>
      </c>
      <c r="E186" s="5">
        <v>227</v>
      </c>
      <c r="F186" s="5">
        <f>ROUND(Source!AX179,O186)</f>
        <v>0</v>
      </c>
      <c r="G186" s="5" t="s">
        <v>521</v>
      </c>
      <c r="H186" s="5" t="s">
        <v>522</v>
      </c>
      <c r="I186" s="5"/>
      <c r="J186" s="5"/>
      <c r="K186" s="5">
        <v>227</v>
      </c>
      <c r="L186" s="5">
        <v>6</v>
      </c>
      <c r="M186" s="5">
        <v>3</v>
      </c>
      <c r="N186" s="5" t="s">
        <v>420</v>
      </c>
      <c r="O186" s="5">
        <v>2</v>
      </c>
      <c r="P186" s="5">
        <f>ROUND(Source!EP179,O186)</f>
        <v>0</v>
      </c>
      <c r="Q186" s="5"/>
      <c r="R186" s="5"/>
      <c r="S186" s="5"/>
      <c r="T186" s="5"/>
      <c r="U186" s="5"/>
      <c r="V186" s="5"/>
      <c r="W186" s="5"/>
    </row>
    <row r="187" spans="1:245" x14ac:dyDescent="0.2">
      <c r="A187" s="5">
        <v>50</v>
      </c>
      <c r="B187" s="5">
        <v>0</v>
      </c>
      <c r="C187" s="5">
        <v>0</v>
      </c>
      <c r="D187" s="5">
        <v>1</v>
      </c>
      <c r="E187" s="5">
        <v>228</v>
      </c>
      <c r="F187" s="5">
        <f>ROUND(Source!AY179,O187)</f>
        <v>128407.37</v>
      </c>
      <c r="G187" s="5" t="s">
        <v>523</v>
      </c>
      <c r="H187" s="5" t="s">
        <v>524</v>
      </c>
      <c r="I187" s="5"/>
      <c r="J187" s="5"/>
      <c r="K187" s="5">
        <v>228</v>
      </c>
      <c r="L187" s="5">
        <v>7</v>
      </c>
      <c r="M187" s="5">
        <v>3</v>
      </c>
      <c r="N187" s="5" t="s">
        <v>420</v>
      </c>
      <c r="O187" s="5">
        <v>2</v>
      </c>
      <c r="P187" s="5">
        <f>ROUND(Source!EQ179,O187)</f>
        <v>907840.06</v>
      </c>
      <c r="Q187" s="5"/>
      <c r="R187" s="5"/>
      <c r="S187" s="5"/>
      <c r="T187" s="5"/>
      <c r="U187" s="5"/>
      <c r="V187" s="5"/>
      <c r="W187" s="5"/>
    </row>
    <row r="188" spans="1:245" x14ac:dyDescent="0.2">
      <c r="A188" s="5">
        <v>50</v>
      </c>
      <c r="B188" s="5">
        <v>0</v>
      </c>
      <c r="C188" s="5">
        <v>0</v>
      </c>
      <c r="D188" s="5">
        <v>1</v>
      </c>
      <c r="E188" s="5">
        <v>216</v>
      </c>
      <c r="F188" s="5">
        <f>ROUND(Source!AP179,O188)</f>
        <v>0</v>
      </c>
      <c r="G188" s="5" t="s">
        <v>525</v>
      </c>
      <c r="H188" s="5" t="s">
        <v>526</v>
      </c>
      <c r="I188" s="5"/>
      <c r="J188" s="5"/>
      <c r="K188" s="5">
        <v>216</v>
      </c>
      <c r="L188" s="5">
        <v>8</v>
      </c>
      <c r="M188" s="5">
        <v>3</v>
      </c>
      <c r="N188" s="5" t="s">
        <v>420</v>
      </c>
      <c r="O188" s="5">
        <v>2</v>
      </c>
      <c r="P188" s="5">
        <f>ROUND(Source!EH179,O188)</f>
        <v>0</v>
      </c>
      <c r="Q188" s="5"/>
      <c r="R188" s="5"/>
      <c r="S188" s="5"/>
      <c r="T188" s="5"/>
      <c r="U188" s="5"/>
      <c r="V188" s="5"/>
      <c r="W188" s="5"/>
    </row>
    <row r="189" spans="1:245" x14ac:dyDescent="0.2">
      <c r="A189" s="5">
        <v>50</v>
      </c>
      <c r="B189" s="5">
        <v>0</v>
      </c>
      <c r="C189" s="5">
        <v>0</v>
      </c>
      <c r="D189" s="5">
        <v>1</v>
      </c>
      <c r="E189" s="5">
        <v>223</v>
      </c>
      <c r="F189" s="5">
        <f>ROUND(Source!AQ179,O189)</f>
        <v>0</v>
      </c>
      <c r="G189" s="5" t="s">
        <v>527</v>
      </c>
      <c r="H189" s="5" t="s">
        <v>528</v>
      </c>
      <c r="I189" s="5"/>
      <c r="J189" s="5"/>
      <c r="K189" s="5">
        <v>223</v>
      </c>
      <c r="L189" s="5">
        <v>9</v>
      </c>
      <c r="M189" s="5">
        <v>3</v>
      </c>
      <c r="N189" s="5" t="s">
        <v>420</v>
      </c>
      <c r="O189" s="5">
        <v>2</v>
      </c>
      <c r="P189" s="5">
        <f>ROUND(Source!EI179,O189)</f>
        <v>0</v>
      </c>
      <c r="Q189" s="5"/>
      <c r="R189" s="5"/>
      <c r="S189" s="5"/>
      <c r="T189" s="5"/>
      <c r="U189" s="5"/>
      <c r="V189" s="5"/>
      <c r="W189" s="5"/>
    </row>
    <row r="190" spans="1:245" x14ac:dyDescent="0.2">
      <c r="A190" s="5">
        <v>50</v>
      </c>
      <c r="B190" s="5">
        <v>0</v>
      </c>
      <c r="C190" s="5">
        <v>0</v>
      </c>
      <c r="D190" s="5">
        <v>1</v>
      </c>
      <c r="E190" s="5">
        <v>229</v>
      </c>
      <c r="F190" s="5">
        <f>ROUND(Source!AZ179,O190)</f>
        <v>0</v>
      </c>
      <c r="G190" s="5" t="s">
        <v>529</v>
      </c>
      <c r="H190" s="5" t="s">
        <v>530</v>
      </c>
      <c r="I190" s="5"/>
      <c r="J190" s="5"/>
      <c r="K190" s="5">
        <v>229</v>
      </c>
      <c r="L190" s="5">
        <v>10</v>
      </c>
      <c r="M190" s="5">
        <v>3</v>
      </c>
      <c r="N190" s="5" t="s">
        <v>420</v>
      </c>
      <c r="O190" s="5">
        <v>2</v>
      </c>
      <c r="P190" s="5">
        <f>ROUND(Source!ER179,O190)</f>
        <v>0</v>
      </c>
      <c r="Q190" s="5"/>
      <c r="R190" s="5"/>
      <c r="S190" s="5"/>
      <c r="T190" s="5"/>
      <c r="U190" s="5"/>
      <c r="V190" s="5"/>
      <c r="W190" s="5"/>
    </row>
    <row r="191" spans="1:245" x14ac:dyDescent="0.2">
      <c r="A191" s="5">
        <v>50</v>
      </c>
      <c r="B191" s="5">
        <v>0</v>
      </c>
      <c r="C191" s="5">
        <v>0</v>
      </c>
      <c r="D191" s="5">
        <v>1</v>
      </c>
      <c r="E191" s="5">
        <v>203</v>
      </c>
      <c r="F191" s="5">
        <f>ROUND(Source!Q179,O191)</f>
        <v>24788.51</v>
      </c>
      <c r="G191" s="5" t="s">
        <v>531</v>
      </c>
      <c r="H191" s="5" t="s">
        <v>532</v>
      </c>
      <c r="I191" s="5"/>
      <c r="J191" s="5"/>
      <c r="K191" s="5">
        <v>203</v>
      </c>
      <c r="L191" s="5">
        <v>11</v>
      </c>
      <c r="M191" s="5">
        <v>3</v>
      </c>
      <c r="N191" s="5" t="s">
        <v>420</v>
      </c>
      <c r="O191" s="5">
        <v>2</v>
      </c>
      <c r="P191" s="5">
        <f>ROUND(Source!DI179,O191)</f>
        <v>175254.71</v>
      </c>
      <c r="Q191" s="5"/>
      <c r="R191" s="5"/>
      <c r="S191" s="5"/>
      <c r="T191" s="5"/>
      <c r="U191" s="5"/>
      <c r="V191" s="5"/>
      <c r="W191" s="5"/>
    </row>
    <row r="192" spans="1:245" x14ac:dyDescent="0.2">
      <c r="A192" s="5">
        <v>50</v>
      </c>
      <c r="B192" s="5">
        <v>0</v>
      </c>
      <c r="C192" s="5">
        <v>0</v>
      </c>
      <c r="D192" s="5">
        <v>1</v>
      </c>
      <c r="E192" s="5">
        <v>231</v>
      </c>
      <c r="F192" s="5">
        <f>ROUND(Source!BB179,O192)</f>
        <v>0</v>
      </c>
      <c r="G192" s="5" t="s">
        <v>533</v>
      </c>
      <c r="H192" s="5" t="s">
        <v>534</v>
      </c>
      <c r="I192" s="5"/>
      <c r="J192" s="5"/>
      <c r="K192" s="5">
        <v>231</v>
      </c>
      <c r="L192" s="5">
        <v>12</v>
      </c>
      <c r="M192" s="5">
        <v>3</v>
      </c>
      <c r="N192" s="5" t="s">
        <v>420</v>
      </c>
      <c r="O192" s="5">
        <v>2</v>
      </c>
      <c r="P192" s="5">
        <f>ROUND(Source!ET179,O192)</f>
        <v>0</v>
      </c>
      <c r="Q192" s="5"/>
      <c r="R192" s="5"/>
      <c r="S192" s="5"/>
      <c r="T192" s="5"/>
      <c r="U192" s="5"/>
      <c r="V192" s="5"/>
      <c r="W192" s="5"/>
    </row>
    <row r="193" spans="1:88" x14ac:dyDescent="0.2">
      <c r="A193" s="5">
        <v>50</v>
      </c>
      <c r="B193" s="5">
        <v>0</v>
      </c>
      <c r="C193" s="5">
        <v>0</v>
      </c>
      <c r="D193" s="5">
        <v>1</v>
      </c>
      <c r="E193" s="5">
        <v>204</v>
      </c>
      <c r="F193" s="5">
        <f>ROUND(Source!R179,O193)</f>
        <v>2892.01</v>
      </c>
      <c r="G193" s="5" t="s">
        <v>535</v>
      </c>
      <c r="H193" s="5" t="s">
        <v>536</v>
      </c>
      <c r="I193" s="5"/>
      <c r="J193" s="5"/>
      <c r="K193" s="5">
        <v>204</v>
      </c>
      <c r="L193" s="5">
        <v>13</v>
      </c>
      <c r="M193" s="5">
        <v>3</v>
      </c>
      <c r="N193" s="5" t="s">
        <v>420</v>
      </c>
      <c r="O193" s="5">
        <v>2</v>
      </c>
      <c r="P193" s="5">
        <f>ROUND(Source!DJ179,O193)</f>
        <v>20446.48</v>
      </c>
      <c r="Q193" s="5"/>
      <c r="R193" s="5"/>
      <c r="S193" s="5"/>
      <c r="T193" s="5"/>
      <c r="U193" s="5"/>
      <c r="V193" s="5"/>
      <c r="W193" s="5"/>
    </row>
    <row r="194" spans="1:88" x14ac:dyDescent="0.2">
      <c r="A194" s="5">
        <v>50</v>
      </c>
      <c r="B194" s="5">
        <v>0</v>
      </c>
      <c r="C194" s="5">
        <v>0</v>
      </c>
      <c r="D194" s="5">
        <v>1</v>
      </c>
      <c r="E194" s="5">
        <v>205</v>
      </c>
      <c r="F194" s="5">
        <f>ROUND(Source!S179,O194)</f>
        <v>9783.3700000000008</v>
      </c>
      <c r="G194" s="5" t="s">
        <v>537</v>
      </c>
      <c r="H194" s="5" t="s">
        <v>538</v>
      </c>
      <c r="I194" s="5"/>
      <c r="J194" s="5"/>
      <c r="K194" s="5">
        <v>205</v>
      </c>
      <c r="L194" s="5">
        <v>14</v>
      </c>
      <c r="M194" s="5">
        <v>3</v>
      </c>
      <c r="N194" s="5" t="s">
        <v>420</v>
      </c>
      <c r="O194" s="5">
        <v>2</v>
      </c>
      <c r="P194" s="5">
        <f>ROUND(Source!DK179,O194)</f>
        <v>69168.429999999993</v>
      </c>
      <c r="Q194" s="5"/>
      <c r="R194" s="5"/>
      <c r="S194" s="5"/>
      <c r="T194" s="5"/>
      <c r="U194" s="5"/>
      <c r="V194" s="5"/>
      <c r="W194" s="5"/>
    </row>
    <row r="195" spans="1:88" x14ac:dyDescent="0.2">
      <c r="A195" s="5">
        <v>50</v>
      </c>
      <c r="B195" s="5">
        <v>0</v>
      </c>
      <c r="C195" s="5">
        <v>0</v>
      </c>
      <c r="D195" s="5">
        <v>1</v>
      </c>
      <c r="E195" s="5">
        <v>232</v>
      </c>
      <c r="F195" s="5">
        <f>ROUND(Source!BC179,O195)</f>
        <v>0</v>
      </c>
      <c r="G195" s="5" t="s">
        <v>539</v>
      </c>
      <c r="H195" s="5" t="s">
        <v>540</v>
      </c>
      <c r="I195" s="5"/>
      <c r="J195" s="5"/>
      <c r="K195" s="5">
        <v>232</v>
      </c>
      <c r="L195" s="5">
        <v>15</v>
      </c>
      <c r="M195" s="5">
        <v>3</v>
      </c>
      <c r="N195" s="5" t="s">
        <v>420</v>
      </c>
      <c r="O195" s="5">
        <v>2</v>
      </c>
      <c r="P195" s="5">
        <f>ROUND(Source!EU179,O195)</f>
        <v>0</v>
      </c>
      <c r="Q195" s="5"/>
      <c r="R195" s="5"/>
      <c r="S195" s="5"/>
      <c r="T195" s="5"/>
      <c r="U195" s="5"/>
      <c r="V195" s="5"/>
      <c r="W195" s="5"/>
    </row>
    <row r="196" spans="1:88" x14ac:dyDescent="0.2">
      <c r="A196" s="5">
        <v>50</v>
      </c>
      <c r="B196" s="5">
        <v>0</v>
      </c>
      <c r="C196" s="5">
        <v>0</v>
      </c>
      <c r="D196" s="5">
        <v>1</v>
      </c>
      <c r="E196" s="5">
        <v>214</v>
      </c>
      <c r="F196" s="5">
        <f>ROUND(Source!AS179,O196)</f>
        <v>183133.09</v>
      </c>
      <c r="G196" s="5" t="s">
        <v>541</v>
      </c>
      <c r="H196" s="5" t="s">
        <v>542</v>
      </c>
      <c r="I196" s="5"/>
      <c r="J196" s="5"/>
      <c r="K196" s="5">
        <v>214</v>
      </c>
      <c r="L196" s="5">
        <v>16</v>
      </c>
      <c r="M196" s="5">
        <v>3</v>
      </c>
      <c r="N196" s="5" t="s">
        <v>420</v>
      </c>
      <c r="O196" s="5">
        <v>2</v>
      </c>
      <c r="P196" s="5">
        <f>ROUND(Source!EK179,O196)</f>
        <v>1294750.9099999999</v>
      </c>
      <c r="Q196" s="5"/>
      <c r="R196" s="5"/>
      <c r="S196" s="5"/>
      <c r="T196" s="5"/>
      <c r="U196" s="5"/>
      <c r="V196" s="5"/>
      <c r="W196" s="5"/>
    </row>
    <row r="197" spans="1:88" x14ac:dyDescent="0.2">
      <c r="A197" s="5">
        <v>50</v>
      </c>
      <c r="B197" s="5">
        <v>0</v>
      </c>
      <c r="C197" s="5">
        <v>0</v>
      </c>
      <c r="D197" s="5">
        <v>1</v>
      </c>
      <c r="E197" s="5">
        <v>215</v>
      </c>
      <c r="F197" s="5">
        <f>ROUND(Source!AT179,O197)</f>
        <v>0</v>
      </c>
      <c r="G197" s="5" t="s">
        <v>543</v>
      </c>
      <c r="H197" s="5" t="s">
        <v>544</v>
      </c>
      <c r="I197" s="5"/>
      <c r="J197" s="5"/>
      <c r="K197" s="5">
        <v>215</v>
      </c>
      <c r="L197" s="5">
        <v>17</v>
      </c>
      <c r="M197" s="5">
        <v>3</v>
      </c>
      <c r="N197" s="5" t="s">
        <v>420</v>
      </c>
      <c r="O197" s="5">
        <v>2</v>
      </c>
      <c r="P197" s="5">
        <f>ROUND(Source!EL179,O197)</f>
        <v>0</v>
      </c>
      <c r="Q197" s="5"/>
      <c r="R197" s="5"/>
      <c r="S197" s="5"/>
      <c r="T197" s="5"/>
      <c r="U197" s="5"/>
      <c r="V197" s="5"/>
      <c r="W197" s="5"/>
    </row>
    <row r="198" spans="1:88" x14ac:dyDescent="0.2">
      <c r="A198" s="5">
        <v>50</v>
      </c>
      <c r="B198" s="5">
        <v>0</v>
      </c>
      <c r="C198" s="5">
        <v>0</v>
      </c>
      <c r="D198" s="5">
        <v>1</v>
      </c>
      <c r="E198" s="5">
        <v>217</v>
      </c>
      <c r="F198" s="5">
        <f>ROUND(Source!AU179,O198)</f>
        <v>0</v>
      </c>
      <c r="G198" s="5" t="s">
        <v>545</v>
      </c>
      <c r="H198" s="5" t="s">
        <v>546</v>
      </c>
      <c r="I198" s="5"/>
      <c r="J198" s="5"/>
      <c r="K198" s="5">
        <v>217</v>
      </c>
      <c r="L198" s="5">
        <v>18</v>
      </c>
      <c r="M198" s="5">
        <v>3</v>
      </c>
      <c r="N198" s="5" t="s">
        <v>420</v>
      </c>
      <c r="O198" s="5">
        <v>2</v>
      </c>
      <c r="P198" s="5">
        <f>ROUND(Source!EM179,O198)</f>
        <v>0</v>
      </c>
      <c r="Q198" s="5"/>
      <c r="R198" s="5"/>
      <c r="S198" s="5"/>
      <c r="T198" s="5"/>
      <c r="U198" s="5"/>
      <c r="V198" s="5"/>
      <c r="W198" s="5"/>
    </row>
    <row r="199" spans="1:88" x14ac:dyDescent="0.2">
      <c r="A199" s="5">
        <v>50</v>
      </c>
      <c r="B199" s="5">
        <v>0</v>
      </c>
      <c r="C199" s="5">
        <v>0</v>
      </c>
      <c r="D199" s="5">
        <v>1</v>
      </c>
      <c r="E199" s="5">
        <v>230</v>
      </c>
      <c r="F199" s="5">
        <f>ROUND(Source!BA179,O199)</f>
        <v>0</v>
      </c>
      <c r="G199" s="5" t="s">
        <v>547</v>
      </c>
      <c r="H199" s="5" t="s">
        <v>548</v>
      </c>
      <c r="I199" s="5"/>
      <c r="J199" s="5"/>
      <c r="K199" s="5">
        <v>230</v>
      </c>
      <c r="L199" s="5">
        <v>19</v>
      </c>
      <c r="M199" s="5">
        <v>3</v>
      </c>
      <c r="N199" s="5" t="s">
        <v>420</v>
      </c>
      <c r="O199" s="5">
        <v>2</v>
      </c>
      <c r="P199" s="5">
        <f>ROUND(Source!ES179,O199)</f>
        <v>0</v>
      </c>
      <c r="Q199" s="5"/>
      <c r="R199" s="5"/>
      <c r="S199" s="5"/>
      <c r="T199" s="5"/>
      <c r="U199" s="5"/>
      <c r="V199" s="5"/>
      <c r="W199" s="5"/>
    </row>
    <row r="200" spans="1:88" x14ac:dyDescent="0.2">
      <c r="A200" s="5">
        <v>50</v>
      </c>
      <c r="B200" s="5">
        <v>0</v>
      </c>
      <c r="C200" s="5">
        <v>0</v>
      </c>
      <c r="D200" s="5">
        <v>1</v>
      </c>
      <c r="E200" s="5">
        <v>206</v>
      </c>
      <c r="F200" s="5">
        <f>ROUND(Source!T179,O200)</f>
        <v>0</v>
      </c>
      <c r="G200" s="5" t="s">
        <v>549</v>
      </c>
      <c r="H200" s="5" t="s">
        <v>550</v>
      </c>
      <c r="I200" s="5"/>
      <c r="J200" s="5"/>
      <c r="K200" s="5">
        <v>206</v>
      </c>
      <c r="L200" s="5">
        <v>20</v>
      </c>
      <c r="M200" s="5">
        <v>3</v>
      </c>
      <c r="N200" s="5" t="s">
        <v>420</v>
      </c>
      <c r="O200" s="5">
        <v>2</v>
      </c>
      <c r="P200" s="5">
        <f>ROUND(Source!DL179,O200)</f>
        <v>0</v>
      </c>
      <c r="Q200" s="5"/>
      <c r="R200" s="5"/>
      <c r="S200" s="5"/>
      <c r="T200" s="5"/>
      <c r="U200" s="5"/>
      <c r="V200" s="5"/>
      <c r="W200" s="5"/>
    </row>
    <row r="201" spans="1:88" x14ac:dyDescent="0.2">
      <c r="A201" s="5">
        <v>50</v>
      </c>
      <c r="B201" s="5">
        <v>0</v>
      </c>
      <c r="C201" s="5">
        <v>0</v>
      </c>
      <c r="D201" s="5">
        <v>1</v>
      </c>
      <c r="E201" s="5">
        <v>207</v>
      </c>
      <c r="F201" s="5">
        <f>Source!U179</f>
        <v>1116.3515999999997</v>
      </c>
      <c r="G201" s="5" t="s">
        <v>551</v>
      </c>
      <c r="H201" s="5" t="s">
        <v>552</v>
      </c>
      <c r="I201" s="5"/>
      <c r="J201" s="5"/>
      <c r="K201" s="5">
        <v>207</v>
      </c>
      <c r="L201" s="5">
        <v>21</v>
      </c>
      <c r="M201" s="5">
        <v>3</v>
      </c>
      <c r="N201" s="5" t="s">
        <v>420</v>
      </c>
      <c r="O201" s="5">
        <v>-1</v>
      </c>
      <c r="P201" s="5">
        <f>Source!DM179</f>
        <v>1116.3515999999997</v>
      </c>
      <c r="Q201" s="5"/>
      <c r="R201" s="5"/>
      <c r="S201" s="5"/>
      <c r="T201" s="5"/>
      <c r="U201" s="5"/>
      <c r="V201" s="5"/>
      <c r="W201" s="5"/>
    </row>
    <row r="202" spans="1:88" x14ac:dyDescent="0.2">
      <c r="A202" s="5">
        <v>50</v>
      </c>
      <c r="B202" s="5">
        <v>0</v>
      </c>
      <c r="C202" s="5">
        <v>0</v>
      </c>
      <c r="D202" s="5">
        <v>1</v>
      </c>
      <c r="E202" s="5">
        <v>208</v>
      </c>
      <c r="F202" s="5">
        <f>Source!V179</f>
        <v>0</v>
      </c>
      <c r="G202" s="5" t="s">
        <v>553</v>
      </c>
      <c r="H202" s="5" t="s">
        <v>554</v>
      </c>
      <c r="I202" s="5"/>
      <c r="J202" s="5"/>
      <c r="K202" s="5">
        <v>208</v>
      </c>
      <c r="L202" s="5">
        <v>22</v>
      </c>
      <c r="M202" s="5">
        <v>3</v>
      </c>
      <c r="N202" s="5" t="s">
        <v>420</v>
      </c>
      <c r="O202" s="5">
        <v>-1</v>
      </c>
      <c r="P202" s="5">
        <f>Source!DN179</f>
        <v>0</v>
      </c>
      <c r="Q202" s="5"/>
      <c r="R202" s="5"/>
      <c r="S202" s="5"/>
      <c r="T202" s="5"/>
      <c r="U202" s="5"/>
      <c r="V202" s="5"/>
      <c r="W202" s="5"/>
    </row>
    <row r="203" spans="1:88" x14ac:dyDescent="0.2">
      <c r="A203" s="5">
        <v>50</v>
      </c>
      <c r="B203" s="5">
        <v>0</v>
      </c>
      <c r="C203" s="5">
        <v>0</v>
      </c>
      <c r="D203" s="5">
        <v>1</v>
      </c>
      <c r="E203" s="5">
        <v>209</v>
      </c>
      <c r="F203" s="5">
        <f>ROUND(Source!W179,O203)</f>
        <v>0</v>
      </c>
      <c r="G203" s="5" t="s">
        <v>555</v>
      </c>
      <c r="H203" s="5" t="s">
        <v>556</v>
      </c>
      <c r="I203" s="5"/>
      <c r="J203" s="5"/>
      <c r="K203" s="5">
        <v>209</v>
      </c>
      <c r="L203" s="5">
        <v>23</v>
      </c>
      <c r="M203" s="5">
        <v>3</v>
      </c>
      <c r="N203" s="5" t="s">
        <v>420</v>
      </c>
      <c r="O203" s="5">
        <v>2</v>
      </c>
      <c r="P203" s="5">
        <f>ROUND(Source!DO179,O203)</f>
        <v>0</v>
      </c>
      <c r="Q203" s="5"/>
      <c r="R203" s="5"/>
      <c r="S203" s="5"/>
      <c r="T203" s="5"/>
      <c r="U203" s="5"/>
      <c r="V203" s="5"/>
      <c r="W203" s="5"/>
    </row>
    <row r="204" spans="1:88" x14ac:dyDescent="0.2">
      <c r="A204" s="5">
        <v>50</v>
      </c>
      <c r="B204" s="5">
        <v>0</v>
      </c>
      <c r="C204" s="5">
        <v>0</v>
      </c>
      <c r="D204" s="5">
        <v>1</v>
      </c>
      <c r="E204" s="5">
        <v>210</v>
      </c>
      <c r="F204" s="5">
        <f>ROUND(Source!X179,O204)</f>
        <v>12041.61</v>
      </c>
      <c r="G204" s="5" t="s">
        <v>557</v>
      </c>
      <c r="H204" s="5" t="s">
        <v>558</v>
      </c>
      <c r="I204" s="5"/>
      <c r="J204" s="5"/>
      <c r="K204" s="5">
        <v>210</v>
      </c>
      <c r="L204" s="5">
        <v>24</v>
      </c>
      <c r="M204" s="5">
        <v>3</v>
      </c>
      <c r="N204" s="5" t="s">
        <v>420</v>
      </c>
      <c r="O204" s="5">
        <v>2</v>
      </c>
      <c r="P204" s="5">
        <f>ROUND(Source!DP179,O204)</f>
        <v>85134.17</v>
      </c>
      <c r="Q204" s="5"/>
      <c r="R204" s="5"/>
      <c r="S204" s="5"/>
      <c r="T204" s="5"/>
      <c r="U204" s="5"/>
      <c r="V204" s="5"/>
      <c r="W204" s="5"/>
    </row>
    <row r="205" spans="1:88" x14ac:dyDescent="0.2">
      <c r="A205" s="5">
        <v>50</v>
      </c>
      <c r="B205" s="5">
        <v>0</v>
      </c>
      <c r="C205" s="5">
        <v>0</v>
      </c>
      <c r="D205" s="5">
        <v>1</v>
      </c>
      <c r="E205" s="5">
        <v>211</v>
      </c>
      <c r="F205" s="5">
        <f>ROUND(Source!Y179,O205)</f>
        <v>8112.23</v>
      </c>
      <c r="G205" s="5" t="s">
        <v>559</v>
      </c>
      <c r="H205" s="5" t="s">
        <v>560</v>
      </c>
      <c r="I205" s="5"/>
      <c r="J205" s="5"/>
      <c r="K205" s="5">
        <v>211</v>
      </c>
      <c r="L205" s="5">
        <v>25</v>
      </c>
      <c r="M205" s="5">
        <v>3</v>
      </c>
      <c r="N205" s="5" t="s">
        <v>420</v>
      </c>
      <c r="O205" s="5">
        <v>2</v>
      </c>
      <c r="P205" s="5">
        <f>ROUND(Source!DQ179,O205)</f>
        <v>57353.54</v>
      </c>
      <c r="Q205" s="5"/>
      <c r="R205" s="5"/>
      <c r="S205" s="5"/>
      <c r="T205" s="5"/>
      <c r="U205" s="5"/>
      <c r="V205" s="5"/>
      <c r="W205" s="5"/>
    </row>
    <row r="206" spans="1:88" x14ac:dyDescent="0.2">
      <c r="A206" s="5">
        <v>50</v>
      </c>
      <c r="B206" s="5">
        <v>0</v>
      </c>
      <c r="C206" s="5">
        <v>0</v>
      </c>
      <c r="D206" s="5">
        <v>1</v>
      </c>
      <c r="E206" s="5">
        <v>224</v>
      </c>
      <c r="F206" s="5">
        <f>ROUND(Source!AR179,O206)</f>
        <v>183133.09</v>
      </c>
      <c r="G206" s="5" t="s">
        <v>561</v>
      </c>
      <c r="H206" s="5" t="s">
        <v>562</v>
      </c>
      <c r="I206" s="5"/>
      <c r="J206" s="5"/>
      <c r="K206" s="5">
        <v>224</v>
      </c>
      <c r="L206" s="5">
        <v>26</v>
      </c>
      <c r="M206" s="5">
        <v>3</v>
      </c>
      <c r="N206" s="5" t="s">
        <v>420</v>
      </c>
      <c r="O206" s="5">
        <v>2</v>
      </c>
      <c r="P206" s="5">
        <f>ROUND(Source!EJ179,O206)</f>
        <v>1294750.9099999999</v>
      </c>
      <c r="Q206" s="5"/>
      <c r="R206" s="5"/>
      <c r="S206" s="5"/>
      <c r="T206" s="5"/>
      <c r="U206" s="5"/>
      <c r="V206" s="5"/>
      <c r="W206" s="5"/>
    </row>
    <row r="208" spans="1:88" x14ac:dyDescent="0.2">
      <c r="A208" s="1">
        <v>4</v>
      </c>
      <c r="B208" s="1">
        <v>1</v>
      </c>
      <c r="C208" s="1"/>
      <c r="D208" s="1">
        <f>ROW(A221)</f>
        <v>221</v>
      </c>
      <c r="E208" s="1"/>
      <c r="F208" s="1" t="s">
        <v>439</v>
      </c>
      <c r="G208" s="1" t="s">
        <v>665</v>
      </c>
      <c r="H208" s="1" t="s">
        <v>420</v>
      </c>
      <c r="I208" s="1">
        <v>0</v>
      </c>
      <c r="J208" s="1"/>
      <c r="K208" s="1">
        <v>-1</v>
      </c>
      <c r="L208" s="1"/>
      <c r="M208" s="1"/>
      <c r="N208" s="1"/>
      <c r="O208" s="1"/>
      <c r="P208" s="1"/>
      <c r="Q208" s="1"/>
      <c r="R208" s="1"/>
      <c r="S208" s="1"/>
      <c r="T208" s="1"/>
      <c r="U208" s="1" t="s">
        <v>420</v>
      </c>
      <c r="V208" s="1">
        <v>2</v>
      </c>
      <c r="W208" s="1"/>
      <c r="X208" s="1"/>
      <c r="Y208" s="1"/>
      <c r="Z208" s="1"/>
      <c r="AA208" s="1"/>
      <c r="AB208" s="1" t="s">
        <v>420</v>
      </c>
      <c r="AC208" s="1" t="s">
        <v>420</v>
      </c>
      <c r="AD208" s="1" t="s">
        <v>420</v>
      </c>
      <c r="AE208" s="1" t="s">
        <v>420</v>
      </c>
      <c r="AF208" s="1" t="s">
        <v>420</v>
      </c>
      <c r="AG208" s="1" t="s">
        <v>420</v>
      </c>
      <c r="AH208" s="1"/>
      <c r="AI208" s="1"/>
      <c r="AJ208" s="1"/>
      <c r="AK208" s="1"/>
      <c r="AL208" s="1"/>
      <c r="AM208" s="1"/>
      <c r="AN208" s="1"/>
      <c r="AO208" s="1"/>
      <c r="AP208" s="1" t="s">
        <v>420</v>
      </c>
      <c r="AQ208" s="1" t="s">
        <v>420</v>
      </c>
      <c r="AR208" s="1" t="s">
        <v>420</v>
      </c>
      <c r="AS208" s="1"/>
      <c r="AT208" s="1"/>
      <c r="AU208" s="1"/>
      <c r="AV208" s="1"/>
      <c r="AW208" s="1"/>
      <c r="AX208" s="1"/>
      <c r="AY208" s="1"/>
      <c r="AZ208" s="1" t="s">
        <v>420</v>
      </c>
      <c r="BA208" s="1"/>
      <c r="BB208" s="1" t="s">
        <v>420</v>
      </c>
      <c r="BC208" s="1" t="s">
        <v>420</v>
      </c>
      <c r="BD208" s="1" t="s">
        <v>420</v>
      </c>
      <c r="BE208" s="1" t="s">
        <v>420</v>
      </c>
      <c r="BF208" s="1" t="s">
        <v>420</v>
      </c>
      <c r="BG208" s="1" t="s">
        <v>420</v>
      </c>
      <c r="BH208" s="1" t="s">
        <v>420</v>
      </c>
      <c r="BI208" s="1" t="s">
        <v>420</v>
      </c>
      <c r="BJ208" s="1" t="s">
        <v>420</v>
      </c>
      <c r="BK208" s="1" t="s">
        <v>420</v>
      </c>
      <c r="BL208" s="1" t="s">
        <v>420</v>
      </c>
      <c r="BM208" s="1" t="s">
        <v>420</v>
      </c>
      <c r="BN208" s="1" t="s">
        <v>420</v>
      </c>
      <c r="BO208" s="1" t="s">
        <v>420</v>
      </c>
      <c r="BP208" s="1" t="s">
        <v>420</v>
      </c>
      <c r="BQ208" s="1"/>
      <c r="BR208" s="1"/>
      <c r="BS208" s="1"/>
      <c r="BT208" s="1"/>
      <c r="BU208" s="1"/>
      <c r="BV208" s="1"/>
      <c r="BW208" s="1"/>
      <c r="BX208" s="1">
        <v>0</v>
      </c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>
        <v>0</v>
      </c>
    </row>
    <row r="210" spans="1:255" x14ac:dyDescent="0.2">
      <c r="A210" s="3">
        <v>52</v>
      </c>
      <c r="B210" s="3">
        <f t="shared" ref="B210:G210" si="171">B221</f>
        <v>1</v>
      </c>
      <c r="C210" s="3">
        <f t="shared" si="171"/>
        <v>4</v>
      </c>
      <c r="D210" s="3">
        <f t="shared" si="171"/>
        <v>208</v>
      </c>
      <c r="E210" s="3">
        <f t="shared" si="171"/>
        <v>0</v>
      </c>
      <c r="F210" s="3" t="str">
        <f t="shared" si="171"/>
        <v>Новый раздел</v>
      </c>
      <c r="G210" s="3" t="str">
        <f t="shared" si="171"/>
        <v>Материалы и оборудование не учтенные ценником</v>
      </c>
      <c r="H210" s="3"/>
      <c r="I210" s="3"/>
      <c r="J210" s="3"/>
      <c r="K210" s="3"/>
      <c r="L210" s="3"/>
      <c r="M210" s="3"/>
      <c r="N210" s="3"/>
      <c r="O210" s="3">
        <f t="shared" ref="O210:AT210" si="172">O221</f>
        <v>302018.61</v>
      </c>
      <c r="P210" s="3">
        <f t="shared" si="172"/>
        <v>302018.61</v>
      </c>
      <c r="Q210" s="3">
        <f t="shared" si="172"/>
        <v>0</v>
      </c>
      <c r="R210" s="3">
        <f t="shared" si="172"/>
        <v>0</v>
      </c>
      <c r="S210" s="3">
        <f t="shared" si="172"/>
        <v>0</v>
      </c>
      <c r="T210" s="3">
        <f t="shared" si="172"/>
        <v>0</v>
      </c>
      <c r="U210" s="3">
        <f t="shared" si="172"/>
        <v>0</v>
      </c>
      <c r="V210" s="3">
        <f t="shared" si="172"/>
        <v>0</v>
      </c>
      <c r="W210" s="3">
        <f t="shared" si="172"/>
        <v>0</v>
      </c>
      <c r="X210" s="3">
        <f t="shared" si="172"/>
        <v>0</v>
      </c>
      <c r="Y210" s="3">
        <f t="shared" si="172"/>
        <v>0</v>
      </c>
      <c r="Z210" s="3">
        <f t="shared" si="172"/>
        <v>0</v>
      </c>
      <c r="AA210" s="3">
        <f t="shared" si="172"/>
        <v>0</v>
      </c>
      <c r="AB210" s="3">
        <f t="shared" si="172"/>
        <v>302018.61</v>
      </c>
      <c r="AC210" s="3">
        <f t="shared" si="172"/>
        <v>302018.61</v>
      </c>
      <c r="AD210" s="3">
        <f t="shared" si="172"/>
        <v>0</v>
      </c>
      <c r="AE210" s="3">
        <f t="shared" si="172"/>
        <v>0</v>
      </c>
      <c r="AF210" s="3">
        <f t="shared" si="172"/>
        <v>0</v>
      </c>
      <c r="AG210" s="3">
        <f t="shared" si="172"/>
        <v>0</v>
      </c>
      <c r="AH210" s="3">
        <f t="shared" si="172"/>
        <v>0</v>
      </c>
      <c r="AI210" s="3">
        <f t="shared" si="172"/>
        <v>0</v>
      </c>
      <c r="AJ210" s="3">
        <f t="shared" si="172"/>
        <v>0</v>
      </c>
      <c r="AK210" s="3">
        <f t="shared" si="172"/>
        <v>0</v>
      </c>
      <c r="AL210" s="3">
        <f t="shared" si="172"/>
        <v>0</v>
      </c>
      <c r="AM210" s="3">
        <f t="shared" si="172"/>
        <v>0</v>
      </c>
      <c r="AN210" s="3">
        <f t="shared" si="172"/>
        <v>0</v>
      </c>
      <c r="AO210" s="3">
        <f t="shared" si="172"/>
        <v>0</v>
      </c>
      <c r="AP210" s="3">
        <f t="shared" si="172"/>
        <v>196289.73</v>
      </c>
      <c r="AQ210" s="3">
        <f t="shared" si="172"/>
        <v>0</v>
      </c>
      <c r="AR210" s="3">
        <f t="shared" si="172"/>
        <v>302018.61</v>
      </c>
      <c r="AS210" s="3">
        <f t="shared" si="172"/>
        <v>105728.88</v>
      </c>
      <c r="AT210" s="3">
        <f t="shared" si="172"/>
        <v>0</v>
      </c>
      <c r="AU210" s="3">
        <f t="shared" ref="AU210:BZ210" si="173">AU221</f>
        <v>0</v>
      </c>
      <c r="AV210" s="3">
        <f t="shared" si="173"/>
        <v>302018.61</v>
      </c>
      <c r="AW210" s="3">
        <f t="shared" si="173"/>
        <v>105728.88</v>
      </c>
      <c r="AX210" s="3">
        <f t="shared" si="173"/>
        <v>0</v>
      </c>
      <c r="AY210" s="3">
        <f t="shared" si="173"/>
        <v>105728.88</v>
      </c>
      <c r="AZ210" s="3">
        <f t="shared" si="173"/>
        <v>196289.73</v>
      </c>
      <c r="BA210" s="3">
        <f t="shared" si="173"/>
        <v>0</v>
      </c>
      <c r="BB210" s="3">
        <f t="shared" si="173"/>
        <v>0</v>
      </c>
      <c r="BC210" s="3">
        <f t="shared" si="173"/>
        <v>0</v>
      </c>
      <c r="BD210" s="3">
        <f t="shared" si="173"/>
        <v>0</v>
      </c>
      <c r="BE210" s="3">
        <f t="shared" si="173"/>
        <v>0</v>
      </c>
      <c r="BF210" s="3">
        <f t="shared" si="173"/>
        <v>0</v>
      </c>
      <c r="BG210" s="3">
        <f t="shared" si="173"/>
        <v>0</v>
      </c>
      <c r="BH210" s="3">
        <f t="shared" si="173"/>
        <v>0</v>
      </c>
      <c r="BI210" s="3">
        <f t="shared" si="173"/>
        <v>0</v>
      </c>
      <c r="BJ210" s="3">
        <f t="shared" si="173"/>
        <v>0</v>
      </c>
      <c r="BK210" s="3">
        <f t="shared" si="173"/>
        <v>0</v>
      </c>
      <c r="BL210" s="3">
        <f t="shared" si="173"/>
        <v>0</v>
      </c>
      <c r="BM210" s="3">
        <f t="shared" si="173"/>
        <v>0</v>
      </c>
      <c r="BN210" s="3">
        <f t="shared" si="173"/>
        <v>0</v>
      </c>
      <c r="BO210" s="3">
        <f t="shared" si="173"/>
        <v>0</v>
      </c>
      <c r="BP210" s="3">
        <f t="shared" si="173"/>
        <v>0</v>
      </c>
      <c r="BQ210" s="3">
        <f t="shared" si="173"/>
        <v>0</v>
      </c>
      <c r="BR210" s="3">
        <f t="shared" si="173"/>
        <v>0</v>
      </c>
      <c r="BS210" s="3">
        <f t="shared" si="173"/>
        <v>0</v>
      </c>
      <c r="BT210" s="3">
        <f t="shared" si="173"/>
        <v>0</v>
      </c>
      <c r="BU210" s="3">
        <f t="shared" si="173"/>
        <v>0</v>
      </c>
      <c r="BV210" s="3">
        <f t="shared" si="173"/>
        <v>0</v>
      </c>
      <c r="BW210" s="3">
        <f t="shared" si="173"/>
        <v>0</v>
      </c>
      <c r="BX210" s="3">
        <f t="shared" si="173"/>
        <v>0</v>
      </c>
      <c r="BY210" s="3">
        <f t="shared" si="173"/>
        <v>196289.73</v>
      </c>
      <c r="BZ210" s="3">
        <f t="shared" si="173"/>
        <v>0</v>
      </c>
      <c r="CA210" s="3">
        <f t="shared" ref="CA210:DF210" si="174">CA221</f>
        <v>302018.61</v>
      </c>
      <c r="CB210" s="3">
        <f t="shared" si="174"/>
        <v>105728.88</v>
      </c>
      <c r="CC210" s="3">
        <f t="shared" si="174"/>
        <v>0</v>
      </c>
      <c r="CD210" s="3">
        <f t="shared" si="174"/>
        <v>0</v>
      </c>
      <c r="CE210" s="3">
        <f t="shared" si="174"/>
        <v>302018.61</v>
      </c>
      <c r="CF210" s="3">
        <f t="shared" si="174"/>
        <v>105728.87999999998</v>
      </c>
      <c r="CG210" s="3">
        <f t="shared" si="174"/>
        <v>0</v>
      </c>
      <c r="CH210" s="3">
        <f t="shared" si="174"/>
        <v>105728.87999999998</v>
      </c>
      <c r="CI210" s="3">
        <f t="shared" si="174"/>
        <v>196289.73</v>
      </c>
      <c r="CJ210" s="3">
        <f t="shared" si="174"/>
        <v>0</v>
      </c>
      <c r="CK210" s="3">
        <f t="shared" si="174"/>
        <v>0</v>
      </c>
      <c r="CL210" s="3">
        <f t="shared" si="174"/>
        <v>0</v>
      </c>
      <c r="CM210" s="3">
        <f t="shared" si="174"/>
        <v>0</v>
      </c>
      <c r="CN210" s="3">
        <f t="shared" si="174"/>
        <v>0</v>
      </c>
      <c r="CO210" s="3">
        <f t="shared" si="174"/>
        <v>0</v>
      </c>
      <c r="CP210" s="3">
        <f t="shared" si="174"/>
        <v>0</v>
      </c>
      <c r="CQ210" s="3">
        <f t="shared" si="174"/>
        <v>0</v>
      </c>
      <c r="CR210" s="3">
        <f t="shared" si="174"/>
        <v>0</v>
      </c>
      <c r="CS210" s="3">
        <f t="shared" si="174"/>
        <v>0</v>
      </c>
      <c r="CT210" s="3">
        <f t="shared" si="174"/>
        <v>0</v>
      </c>
      <c r="CU210" s="3">
        <f t="shared" si="174"/>
        <v>0</v>
      </c>
      <c r="CV210" s="3">
        <f t="shared" si="174"/>
        <v>0</v>
      </c>
      <c r="CW210" s="3">
        <f t="shared" si="174"/>
        <v>0</v>
      </c>
      <c r="CX210" s="3">
        <f t="shared" si="174"/>
        <v>0</v>
      </c>
      <c r="CY210" s="3">
        <f t="shared" si="174"/>
        <v>0</v>
      </c>
      <c r="CZ210" s="3">
        <f t="shared" si="174"/>
        <v>0</v>
      </c>
      <c r="DA210" s="3">
        <f t="shared" si="174"/>
        <v>0</v>
      </c>
      <c r="DB210" s="3">
        <f t="shared" si="174"/>
        <v>0</v>
      </c>
      <c r="DC210" s="3">
        <f t="shared" si="174"/>
        <v>0</v>
      </c>
      <c r="DD210" s="3">
        <f t="shared" si="174"/>
        <v>0</v>
      </c>
      <c r="DE210" s="3">
        <f t="shared" si="174"/>
        <v>0</v>
      </c>
      <c r="DF210" s="3">
        <f t="shared" si="174"/>
        <v>0</v>
      </c>
      <c r="DG210" s="4">
        <f t="shared" ref="DG210:EL210" si="175">DG221</f>
        <v>1674999.95</v>
      </c>
      <c r="DH210" s="4">
        <f t="shared" si="175"/>
        <v>1674999.95</v>
      </c>
      <c r="DI210" s="4">
        <f t="shared" si="175"/>
        <v>0</v>
      </c>
      <c r="DJ210" s="4">
        <f t="shared" si="175"/>
        <v>0</v>
      </c>
      <c r="DK210" s="4">
        <f t="shared" si="175"/>
        <v>0</v>
      </c>
      <c r="DL210" s="4">
        <f t="shared" si="175"/>
        <v>0</v>
      </c>
      <c r="DM210" s="4">
        <f t="shared" si="175"/>
        <v>0</v>
      </c>
      <c r="DN210" s="4">
        <f t="shared" si="175"/>
        <v>0</v>
      </c>
      <c r="DO210" s="4">
        <f t="shared" si="175"/>
        <v>0</v>
      </c>
      <c r="DP210" s="4">
        <f t="shared" si="175"/>
        <v>0</v>
      </c>
      <c r="DQ210" s="4">
        <f t="shared" si="175"/>
        <v>0</v>
      </c>
      <c r="DR210" s="4">
        <f t="shared" si="175"/>
        <v>0</v>
      </c>
      <c r="DS210" s="4">
        <f t="shared" si="175"/>
        <v>0</v>
      </c>
      <c r="DT210" s="4">
        <f t="shared" si="175"/>
        <v>1674999.95</v>
      </c>
      <c r="DU210" s="4">
        <f t="shared" si="175"/>
        <v>1674999.95</v>
      </c>
      <c r="DV210" s="4">
        <f t="shared" si="175"/>
        <v>0</v>
      </c>
      <c r="DW210" s="4">
        <f t="shared" si="175"/>
        <v>0</v>
      </c>
      <c r="DX210" s="4">
        <f t="shared" si="175"/>
        <v>0</v>
      </c>
      <c r="DY210" s="4">
        <f t="shared" si="175"/>
        <v>0</v>
      </c>
      <c r="DZ210" s="4">
        <f t="shared" si="175"/>
        <v>0</v>
      </c>
      <c r="EA210" s="4">
        <f t="shared" si="175"/>
        <v>0</v>
      </c>
      <c r="EB210" s="4">
        <f t="shared" si="175"/>
        <v>0</v>
      </c>
      <c r="EC210" s="4">
        <f t="shared" si="175"/>
        <v>0</v>
      </c>
      <c r="ED210" s="4">
        <f t="shared" si="175"/>
        <v>0</v>
      </c>
      <c r="EE210" s="4">
        <f t="shared" si="175"/>
        <v>0</v>
      </c>
      <c r="EF210" s="4">
        <f t="shared" si="175"/>
        <v>0</v>
      </c>
      <c r="EG210" s="4">
        <f t="shared" si="175"/>
        <v>0</v>
      </c>
      <c r="EH210" s="4">
        <f t="shared" si="175"/>
        <v>1116666.6399999999</v>
      </c>
      <c r="EI210" s="4">
        <f t="shared" si="175"/>
        <v>0</v>
      </c>
      <c r="EJ210" s="4">
        <f t="shared" si="175"/>
        <v>1674999.95</v>
      </c>
      <c r="EK210" s="4">
        <f t="shared" si="175"/>
        <v>558333.31000000006</v>
      </c>
      <c r="EL210" s="4">
        <f t="shared" si="175"/>
        <v>0</v>
      </c>
      <c r="EM210" s="4">
        <f t="shared" ref="EM210:FR210" si="176">EM221</f>
        <v>0</v>
      </c>
      <c r="EN210" s="4">
        <f t="shared" si="176"/>
        <v>1674999.95</v>
      </c>
      <c r="EO210" s="4">
        <f t="shared" si="176"/>
        <v>558333.31000000006</v>
      </c>
      <c r="EP210" s="4">
        <f t="shared" si="176"/>
        <v>0</v>
      </c>
      <c r="EQ210" s="4">
        <f t="shared" si="176"/>
        <v>558333.31000000006</v>
      </c>
      <c r="ER210" s="4">
        <f t="shared" si="176"/>
        <v>1116666.6399999999</v>
      </c>
      <c r="ES210" s="4">
        <f t="shared" si="176"/>
        <v>0</v>
      </c>
      <c r="ET210" s="4">
        <f t="shared" si="176"/>
        <v>0</v>
      </c>
      <c r="EU210" s="4">
        <f t="shared" si="176"/>
        <v>0</v>
      </c>
      <c r="EV210" s="4">
        <f t="shared" si="176"/>
        <v>0</v>
      </c>
      <c r="EW210" s="4">
        <f t="shared" si="176"/>
        <v>0</v>
      </c>
      <c r="EX210" s="4">
        <f t="shared" si="176"/>
        <v>0</v>
      </c>
      <c r="EY210" s="4">
        <f t="shared" si="176"/>
        <v>0</v>
      </c>
      <c r="EZ210" s="4">
        <f t="shared" si="176"/>
        <v>0</v>
      </c>
      <c r="FA210" s="4">
        <f t="shared" si="176"/>
        <v>0</v>
      </c>
      <c r="FB210" s="4">
        <f t="shared" si="176"/>
        <v>0</v>
      </c>
      <c r="FC210" s="4">
        <f t="shared" si="176"/>
        <v>0</v>
      </c>
      <c r="FD210" s="4">
        <f t="shared" si="176"/>
        <v>0</v>
      </c>
      <c r="FE210" s="4">
        <f t="shared" si="176"/>
        <v>0</v>
      </c>
      <c r="FF210" s="4">
        <f t="shared" si="176"/>
        <v>0</v>
      </c>
      <c r="FG210" s="4">
        <f t="shared" si="176"/>
        <v>0</v>
      </c>
      <c r="FH210" s="4">
        <f t="shared" si="176"/>
        <v>0</v>
      </c>
      <c r="FI210" s="4">
        <f t="shared" si="176"/>
        <v>0</v>
      </c>
      <c r="FJ210" s="4">
        <f t="shared" si="176"/>
        <v>0</v>
      </c>
      <c r="FK210" s="4">
        <f t="shared" si="176"/>
        <v>0</v>
      </c>
      <c r="FL210" s="4">
        <f t="shared" si="176"/>
        <v>0</v>
      </c>
      <c r="FM210" s="4">
        <f t="shared" si="176"/>
        <v>0</v>
      </c>
      <c r="FN210" s="4">
        <f t="shared" si="176"/>
        <v>0</v>
      </c>
      <c r="FO210" s="4">
        <f t="shared" si="176"/>
        <v>0</v>
      </c>
      <c r="FP210" s="4">
        <f t="shared" si="176"/>
        <v>0</v>
      </c>
      <c r="FQ210" s="4">
        <f t="shared" si="176"/>
        <v>1116666.6399999999</v>
      </c>
      <c r="FR210" s="4">
        <f t="shared" si="176"/>
        <v>0</v>
      </c>
      <c r="FS210" s="4">
        <f t="shared" ref="FS210:GX210" si="177">FS221</f>
        <v>1674999.95</v>
      </c>
      <c r="FT210" s="4">
        <f t="shared" si="177"/>
        <v>558333.31000000006</v>
      </c>
      <c r="FU210" s="4">
        <f t="shared" si="177"/>
        <v>0</v>
      </c>
      <c r="FV210" s="4">
        <f t="shared" si="177"/>
        <v>0</v>
      </c>
      <c r="FW210" s="4">
        <f t="shared" si="177"/>
        <v>1674999.95</v>
      </c>
      <c r="FX210" s="4">
        <f t="shared" si="177"/>
        <v>558333.31000000006</v>
      </c>
      <c r="FY210" s="4">
        <f t="shared" si="177"/>
        <v>0</v>
      </c>
      <c r="FZ210" s="4">
        <f t="shared" si="177"/>
        <v>558333.31000000006</v>
      </c>
      <c r="GA210" s="4">
        <f t="shared" si="177"/>
        <v>1116666.6399999999</v>
      </c>
      <c r="GB210" s="4">
        <f t="shared" si="177"/>
        <v>0</v>
      </c>
      <c r="GC210" s="4">
        <f t="shared" si="177"/>
        <v>0</v>
      </c>
      <c r="GD210" s="4">
        <f t="shared" si="177"/>
        <v>0</v>
      </c>
      <c r="GE210" s="4">
        <f t="shared" si="177"/>
        <v>0</v>
      </c>
      <c r="GF210" s="4">
        <f t="shared" si="177"/>
        <v>0</v>
      </c>
      <c r="GG210" s="4">
        <f t="shared" si="177"/>
        <v>0</v>
      </c>
      <c r="GH210" s="4">
        <f t="shared" si="177"/>
        <v>0</v>
      </c>
      <c r="GI210" s="4">
        <f t="shared" si="177"/>
        <v>0</v>
      </c>
      <c r="GJ210" s="4">
        <f t="shared" si="177"/>
        <v>0</v>
      </c>
      <c r="GK210" s="4">
        <f t="shared" si="177"/>
        <v>0</v>
      </c>
      <c r="GL210" s="4">
        <f t="shared" si="177"/>
        <v>0</v>
      </c>
      <c r="GM210" s="4">
        <f t="shared" si="177"/>
        <v>0</v>
      </c>
      <c r="GN210" s="4">
        <f t="shared" si="177"/>
        <v>0</v>
      </c>
      <c r="GO210" s="4">
        <f t="shared" si="177"/>
        <v>0</v>
      </c>
      <c r="GP210" s="4">
        <f t="shared" si="177"/>
        <v>0</v>
      </c>
      <c r="GQ210" s="4">
        <f t="shared" si="177"/>
        <v>0</v>
      </c>
      <c r="GR210" s="4">
        <f t="shared" si="177"/>
        <v>0</v>
      </c>
      <c r="GS210" s="4">
        <f t="shared" si="177"/>
        <v>0</v>
      </c>
      <c r="GT210" s="4">
        <f t="shared" si="177"/>
        <v>0</v>
      </c>
      <c r="GU210" s="4">
        <f t="shared" si="177"/>
        <v>0</v>
      </c>
      <c r="GV210" s="4">
        <f t="shared" si="177"/>
        <v>0</v>
      </c>
      <c r="GW210" s="4">
        <f t="shared" si="177"/>
        <v>0</v>
      </c>
      <c r="GX210" s="4">
        <f t="shared" si="177"/>
        <v>0</v>
      </c>
    </row>
    <row r="212" spans="1:255" x14ac:dyDescent="0.2">
      <c r="A212" s="2">
        <v>17</v>
      </c>
      <c r="B212" s="2">
        <v>1</v>
      </c>
      <c r="C212" s="2"/>
      <c r="D212" s="2"/>
      <c r="E212" s="2" t="s">
        <v>666</v>
      </c>
      <c r="F212" s="2" t="s">
        <v>667</v>
      </c>
      <c r="G212" s="2" t="s">
        <v>668</v>
      </c>
      <c r="H212" s="2" t="s">
        <v>669</v>
      </c>
      <c r="I212" s="2">
        <v>1</v>
      </c>
      <c r="J212" s="2">
        <v>0</v>
      </c>
      <c r="K212" s="2"/>
      <c r="L212" s="2"/>
      <c r="M212" s="2"/>
      <c r="N212" s="2"/>
      <c r="O212" s="2">
        <f t="shared" ref="O212:O219" si="178">ROUND(CP212,2)</f>
        <v>161317.87</v>
      </c>
      <c r="P212" s="2">
        <f t="shared" ref="P212:P219" si="179">ROUND(CQ212*I212,2)</f>
        <v>161317.87</v>
      </c>
      <c r="Q212" s="2">
        <f t="shared" ref="Q212:Q219" si="180">ROUND(CR212*I212,2)</f>
        <v>0</v>
      </c>
      <c r="R212" s="2">
        <f t="shared" ref="R212:R219" si="181">ROUND(CS212*I212,2)</f>
        <v>0</v>
      </c>
      <c r="S212" s="2">
        <f t="shared" ref="S212:S219" si="182">ROUND(CT212*I212,2)</f>
        <v>0</v>
      </c>
      <c r="T212" s="2">
        <f t="shared" ref="T212:T219" si="183">ROUND(CU212*I212,2)</f>
        <v>0</v>
      </c>
      <c r="U212" s="2">
        <f t="shared" ref="U212:U219" si="184">CV212*I212</f>
        <v>0</v>
      </c>
      <c r="V212" s="2">
        <f t="shared" ref="V212:V219" si="185">CW212*I212</f>
        <v>0</v>
      </c>
      <c r="W212" s="2">
        <f t="shared" ref="W212:W219" si="186">ROUND(CX212*I212,2)</f>
        <v>0</v>
      </c>
      <c r="X212" s="2">
        <f t="shared" ref="X212:Y219" si="187">ROUND(CY212,2)</f>
        <v>0</v>
      </c>
      <c r="Y212" s="2">
        <f t="shared" si="187"/>
        <v>0</v>
      </c>
      <c r="Z212" s="2"/>
      <c r="AA212" s="2">
        <v>28185840</v>
      </c>
      <c r="AB212" s="2">
        <f t="shared" ref="AB212:AB219" si="188">ROUND((AC212+AD212+AF212),6)</f>
        <v>161317.87</v>
      </c>
      <c r="AC212" s="2">
        <f t="shared" ref="AC212:AC219" si="189">ROUND((ES212),6)</f>
        <v>161317.87</v>
      </c>
      <c r="AD212" s="2">
        <f t="shared" ref="AD212:AD219" si="190">ROUND((((ET212)-(EU212))+AE212),6)</f>
        <v>0</v>
      </c>
      <c r="AE212" s="2">
        <f t="shared" ref="AE212:AF219" si="191">ROUND((EU212),6)</f>
        <v>0</v>
      </c>
      <c r="AF212" s="2">
        <f t="shared" si="191"/>
        <v>0</v>
      </c>
      <c r="AG212" s="2">
        <f t="shared" ref="AG212:AG219" si="192">ROUND((AP212),6)</f>
        <v>0</v>
      </c>
      <c r="AH212" s="2">
        <f t="shared" ref="AH212:AI219" si="193">(EW212)</f>
        <v>0</v>
      </c>
      <c r="AI212" s="2">
        <f t="shared" si="193"/>
        <v>0</v>
      </c>
      <c r="AJ212" s="2">
        <f t="shared" ref="AJ212:AJ219" si="194">(AS212)</f>
        <v>0</v>
      </c>
      <c r="AK212" s="2">
        <v>161317.87</v>
      </c>
      <c r="AL212" s="2">
        <v>161317.87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420</v>
      </c>
      <c r="BE212" s="2" t="s">
        <v>420</v>
      </c>
      <c r="BF212" s="2" t="s">
        <v>420</v>
      </c>
      <c r="BG212" s="2" t="s">
        <v>420</v>
      </c>
      <c r="BH212" s="2">
        <v>3</v>
      </c>
      <c r="BI212" s="2">
        <v>3</v>
      </c>
      <c r="BJ212" s="2" t="s">
        <v>420</v>
      </c>
      <c r="BK212" s="2"/>
      <c r="BL212" s="2"/>
      <c r="BM212" s="2">
        <v>100</v>
      </c>
      <c r="BN212" s="2">
        <v>0</v>
      </c>
      <c r="BO212" s="2" t="s">
        <v>420</v>
      </c>
      <c r="BP212" s="2">
        <v>0</v>
      </c>
      <c r="BQ212" s="2">
        <v>5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420</v>
      </c>
      <c r="BZ212" s="2">
        <v>0</v>
      </c>
      <c r="CA212" s="2">
        <v>0</v>
      </c>
      <c r="CB212" s="2"/>
      <c r="CC212" s="2"/>
      <c r="CD212" s="2"/>
      <c r="CE212" s="2">
        <v>0</v>
      </c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420</v>
      </c>
      <c r="CO212" s="2">
        <v>0</v>
      </c>
      <c r="CP212" s="2">
        <f t="shared" ref="CP212:CP219" si="195">(P212+Q212+S212)</f>
        <v>161317.87</v>
      </c>
      <c r="CQ212" s="2">
        <f t="shared" ref="CQ212:CQ219" si="196">AC212*BC212</f>
        <v>161317.87</v>
      </c>
      <c r="CR212" s="2">
        <f t="shared" ref="CR212:CR219" si="197">AD212*BB212</f>
        <v>0</v>
      </c>
      <c r="CS212" s="2">
        <f t="shared" ref="CS212:CS219" si="198">AE212*BS212</f>
        <v>0</v>
      </c>
      <c r="CT212" s="2">
        <f t="shared" ref="CT212:CT219" si="199">AF212*BA212</f>
        <v>0</v>
      </c>
      <c r="CU212" s="2">
        <f t="shared" ref="CU212:CX219" si="200">AG212</f>
        <v>0</v>
      </c>
      <c r="CV212" s="2">
        <f t="shared" si="200"/>
        <v>0</v>
      </c>
      <c r="CW212" s="2">
        <f t="shared" si="200"/>
        <v>0</v>
      </c>
      <c r="CX212" s="2">
        <f t="shared" si="200"/>
        <v>0</v>
      </c>
      <c r="CY212" s="2">
        <f>0</f>
        <v>0</v>
      </c>
      <c r="CZ212" s="2">
        <f>0</f>
        <v>0</v>
      </c>
      <c r="DA212" s="2"/>
      <c r="DB212" s="2"/>
      <c r="DC212" s="2" t="s">
        <v>420</v>
      </c>
      <c r="DD212" s="2" t="s">
        <v>420</v>
      </c>
      <c r="DE212" s="2" t="s">
        <v>420</v>
      </c>
      <c r="DF212" s="2" t="s">
        <v>420</v>
      </c>
      <c r="DG212" s="2" t="s">
        <v>420</v>
      </c>
      <c r="DH212" s="2" t="s">
        <v>420</v>
      </c>
      <c r="DI212" s="2" t="s">
        <v>420</v>
      </c>
      <c r="DJ212" s="2" t="s">
        <v>420</v>
      </c>
      <c r="DK212" s="2" t="s">
        <v>420</v>
      </c>
      <c r="DL212" s="2" t="s">
        <v>420</v>
      </c>
      <c r="DM212" s="2" t="s">
        <v>420</v>
      </c>
      <c r="DN212" s="2">
        <v>0</v>
      </c>
      <c r="DO212" s="2">
        <v>0</v>
      </c>
      <c r="DP212" s="2">
        <v>1</v>
      </c>
      <c r="DQ212" s="2">
        <v>1</v>
      </c>
      <c r="DR212" s="2"/>
      <c r="DS212" s="2"/>
      <c r="DT212" s="2"/>
      <c r="DU212" s="2">
        <v>1013</v>
      </c>
      <c r="DV212" s="2" t="s">
        <v>669</v>
      </c>
      <c r="DW212" s="2" t="s">
        <v>669</v>
      </c>
      <c r="DX212" s="2">
        <v>1</v>
      </c>
      <c r="DY212" s="2"/>
      <c r="DZ212" s="2"/>
      <c r="EA212" s="2"/>
      <c r="EB212" s="2"/>
      <c r="EC212" s="2"/>
      <c r="ED212" s="2"/>
      <c r="EE212" s="2">
        <v>28159529</v>
      </c>
      <c r="EF212" s="2">
        <v>5</v>
      </c>
      <c r="EG212" s="2" t="s">
        <v>670</v>
      </c>
      <c r="EH212" s="2">
        <v>0</v>
      </c>
      <c r="EI212" s="2" t="s">
        <v>420</v>
      </c>
      <c r="EJ212" s="2">
        <v>3</v>
      </c>
      <c r="EK212" s="2">
        <v>100</v>
      </c>
      <c r="EL212" s="2" t="s">
        <v>671</v>
      </c>
      <c r="EM212" s="2" t="s">
        <v>672</v>
      </c>
      <c r="EN212" s="2"/>
      <c r="EO212" s="2" t="s">
        <v>420</v>
      </c>
      <c r="EP212" s="2"/>
      <c r="EQ212" s="2">
        <v>0</v>
      </c>
      <c r="ER212" s="2">
        <v>161317.87</v>
      </c>
      <c r="ES212" s="2">
        <v>161317.87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5</v>
      </c>
      <c r="FA212" s="2"/>
      <c r="FB212" s="2"/>
      <c r="FC212" s="2">
        <v>0</v>
      </c>
      <c r="FD212" s="2">
        <v>18</v>
      </c>
      <c r="FE212" s="2"/>
      <c r="FF212" s="2">
        <v>161317.87</v>
      </c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f t="shared" ref="FR212:FR219" si="201">ROUND(IF(AND(BH212=3,BI212=3),P212,0),2)</f>
        <v>161317.87</v>
      </c>
      <c r="FS212" s="2">
        <v>0</v>
      </c>
      <c r="FT212" s="2"/>
      <c r="FU212" s="2"/>
      <c r="FV212" s="2"/>
      <c r="FW212" s="2"/>
      <c r="FX212" s="2">
        <v>0</v>
      </c>
      <c r="FY212" s="2">
        <v>0</v>
      </c>
      <c r="FZ212" s="2"/>
      <c r="GA212" s="2" t="s">
        <v>673</v>
      </c>
      <c r="GB212" s="2"/>
      <c r="GC212" s="2"/>
      <c r="GD212" s="2">
        <v>1</v>
      </c>
      <c r="GE212" s="2"/>
      <c r="GF212" s="2">
        <v>1652219537</v>
      </c>
      <c r="GG212" s="2">
        <v>2</v>
      </c>
      <c r="GH212" s="2">
        <v>3</v>
      </c>
      <c r="GI212" s="2">
        <v>-2</v>
      </c>
      <c r="GJ212" s="2">
        <v>0</v>
      </c>
      <c r="GK212" s="2">
        <v>0</v>
      </c>
      <c r="GL212" s="2">
        <f t="shared" ref="GL212:GL219" si="202">ROUND(IF(AND(BH212=3,BI212=3,FS212&lt;&gt;0),P212,0),2)</f>
        <v>0</v>
      </c>
      <c r="GM212" s="2">
        <f t="shared" ref="GM212:GM219" si="203">ROUND(O212+X212+Y212,2)+GX212</f>
        <v>161317.87</v>
      </c>
      <c r="GN212" s="2">
        <f t="shared" ref="GN212:GN219" si="204">IF(OR(BI212=0,BI212=1),ROUND(O212+X212+Y212,2),0)</f>
        <v>0</v>
      </c>
      <c r="GO212" s="2">
        <f t="shared" ref="GO212:GO219" si="205">IF(BI212=2,ROUND(O212+X212+Y212,2),0)</f>
        <v>0</v>
      </c>
      <c r="GP212" s="2">
        <f t="shared" ref="GP212:GP219" si="206">IF(BI212=4,ROUND(O212+X212+Y212,2)+GX212,0)</f>
        <v>0</v>
      </c>
      <c r="GQ212" s="2"/>
      <c r="GR212" s="2">
        <v>1</v>
      </c>
      <c r="GS212" s="2">
        <v>1</v>
      </c>
      <c r="GT212" s="2">
        <v>0</v>
      </c>
      <c r="GU212" s="2" t="s">
        <v>420</v>
      </c>
      <c r="GV212" s="2">
        <f t="shared" ref="GV212:GV219" si="207">ROUND((GT212),6)</f>
        <v>0</v>
      </c>
      <c r="GW212" s="2">
        <v>1</v>
      </c>
      <c r="GX212" s="2">
        <f t="shared" ref="GX212:GX219" si="208">ROUND(HC212*I212,2)</f>
        <v>0</v>
      </c>
      <c r="GY212" s="2"/>
      <c r="GZ212" s="2"/>
      <c r="HA212" s="2">
        <v>0</v>
      </c>
      <c r="HB212" s="2">
        <v>0</v>
      </c>
      <c r="HC212" s="2">
        <f t="shared" ref="HC212:HC219" si="209">GV212*GW212</f>
        <v>0</v>
      </c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>
        <v>17</v>
      </c>
      <c r="B213">
        <v>1</v>
      </c>
      <c r="E213" t="s">
        <v>666</v>
      </c>
      <c r="F213" t="s">
        <v>667</v>
      </c>
      <c r="G213" t="s">
        <v>668</v>
      </c>
      <c r="H213" t="s">
        <v>669</v>
      </c>
      <c r="I213">
        <v>1</v>
      </c>
      <c r="J213">
        <v>0</v>
      </c>
      <c r="O213">
        <f t="shared" si="178"/>
        <v>912499.99</v>
      </c>
      <c r="P213">
        <f t="shared" si="179"/>
        <v>912499.99</v>
      </c>
      <c r="Q213">
        <f t="shared" si="180"/>
        <v>0</v>
      </c>
      <c r="R213">
        <f t="shared" si="181"/>
        <v>0</v>
      </c>
      <c r="S213">
        <f t="shared" si="182"/>
        <v>0</v>
      </c>
      <c r="T213">
        <f t="shared" si="183"/>
        <v>0</v>
      </c>
      <c r="U213">
        <f t="shared" si="184"/>
        <v>0</v>
      </c>
      <c r="V213">
        <f t="shared" si="185"/>
        <v>0</v>
      </c>
      <c r="W213">
        <f t="shared" si="186"/>
        <v>0</v>
      </c>
      <c r="X213">
        <f t="shared" si="187"/>
        <v>0</v>
      </c>
      <c r="Y213">
        <f t="shared" si="187"/>
        <v>0</v>
      </c>
      <c r="AA213">
        <v>28185841</v>
      </c>
      <c r="AB213">
        <f t="shared" si="188"/>
        <v>232780.61</v>
      </c>
      <c r="AC213">
        <f t="shared" si="189"/>
        <v>232780.61</v>
      </c>
      <c r="AD213">
        <f t="shared" si="190"/>
        <v>0</v>
      </c>
      <c r="AE213">
        <f t="shared" si="191"/>
        <v>0</v>
      </c>
      <c r="AF213">
        <f t="shared" si="191"/>
        <v>0</v>
      </c>
      <c r="AG213">
        <f t="shared" si="192"/>
        <v>0</v>
      </c>
      <c r="AH213">
        <f t="shared" si="193"/>
        <v>0</v>
      </c>
      <c r="AI213">
        <f t="shared" si="193"/>
        <v>0</v>
      </c>
      <c r="AJ213">
        <f t="shared" si="194"/>
        <v>0</v>
      </c>
      <c r="AK213">
        <v>232780.61</v>
      </c>
      <c r="AL213">
        <v>232780.61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3.92</v>
      </c>
      <c r="BA213">
        <v>1</v>
      </c>
      <c r="BB213">
        <v>1</v>
      </c>
      <c r="BC213">
        <v>3.92</v>
      </c>
      <c r="BD213" t="s">
        <v>420</v>
      </c>
      <c r="BE213" t="s">
        <v>420</v>
      </c>
      <c r="BF213" t="s">
        <v>420</v>
      </c>
      <c r="BG213" t="s">
        <v>420</v>
      </c>
      <c r="BH213">
        <v>3</v>
      </c>
      <c r="BI213">
        <v>3</v>
      </c>
      <c r="BJ213" t="s">
        <v>420</v>
      </c>
      <c r="BM213">
        <v>100</v>
      </c>
      <c r="BN213">
        <v>0</v>
      </c>
      <c r="BO213" t="s">
        <v>451</v>
      </c>
      <c r="BP213">
        <v>1</v>
      </c>
      <c r="BQ213">
        <v>5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420</v>
      </c>
      <c r="BZ213">
        <v>0</v>
      </c>
      <c r="CA213">
        <v>0</v>
      </c>
      <c r="CE213">
        <v>0</v>
      </c>
      <c r="CF213">
        <v>0</v>
      </c>
      <c r="CG213">
        <v>0</v>
      </c>
      <c r="CM213">
        <v>0</v>
      </c>
      <c r="CN213" t="s">
        <v>420</v>
      </c>
      <c r="CO213">
        <v>0</v>
      </c>
      <c r="CP213">
        <f t="shared" si="195"/>
        <v>912499.99</v>
      </c>
      <c r="CQ213">
        <f t="shared" si="196"/>
        <v>912499.99119999993</v>
      </c>
      <c r="CR213">
        <f t="shared" si="197"/>
        <v>0</v>
      </c>
      <c r="CS213">
        <f t="shared" si="198"/>
        <v>0</v>
      </c>
      <c r="CT213">
        <f t="shared" si="199"/>
        <v>0</v>
      </c>
      <c r="CU213">
        <f t="shared" si="200"/>
        <v>0</v>
      </c>
      <c r="CV213">
        <f t="shared" si="200"/>
        <v>0</v>
      </c>
      <c r="CW213">
        <f t="shared" si="200"/>
        <v>0</v>
      </c>
      <c r="CX213">
        <f t="shared" si="200"/>
        <v>0</v>
      </c>
      <c r="CY213">
        <f>0</f>
        <v>0</v>
      </c>
      <c r="CZ213">
        <f>0</f>
        <v>0</v>
      </c>
      <c r="DC213" t="s">
        <v>420</v>
      </c>
      <c r="DD213" t="s">
        <v>420</v>
      </c>
      <c r="DE213" t="s">
        <v>420</v>
      </c>
      <c r="DF213" t="s">
        <v>420</v>
      </c>
      <c r="DG213" t="s">
        <v>420</v>
      </c>
      <c r="DH213" t="s">
        <v>420</v>
      </c>
      <c r="DI213" t="s">
        <v>420</v>
      </c>
      <c r="DJ213" t="s">
        <v>420</v>
      </c>
      <c r="DK213" t="s">
        <v>420</v>
      </c>
      <c r="DL213" t="s">
        <v>420</v>
      </c>
      <c r="DM213" t="s">
        <v>420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669</v>
      </c>
      <c r="DW213" t="s">
        <v>669</v>
      </c>
      <c r="DX213">
        <v>1</v>
      </c>
      <c r="EE213">
        <v>28159529</v>
      </c>
      <c r="EF213">
        <v>5</v>
      </c>
      <c r="EG213" t="s">
        <v>670</v>
      </c>
      <c r="EH213">
        <v>0</v>
      </c>
      <c r="EI213" t="s">
        <v>420</v>
      </c>
      <c r="EJ213">
        <v>3</v>
      </c>
      <c r="EK213">
        <v>100</v>
      </c>
      <c r="EL213" t="s">
        <v>671</v>
      </c>
      <c r="EM213" t="s">
        <v>672</v>
      </c>
      <c r="EO213" t="s">
        <v>420</v>
      </c>
      <c r="EQ213">
        <v>0</v>
      </c>
      <c r="ER213">
        <v>232780.61</v>
      </c>
      <c r="ES213">
        <v>232780.61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5</v>
      </c>
      <c r="FC213">
        <v>1</v>
      </c>
      <c r="FD213">
        <v>18</v>
      </c>
      <c r="FF213">
        <v>1095000</v>
      </c>
      <c r="FQ213">
        <v>0</v>
      </c>
      <c r="FR213">
        <f t="shared" si="201"/>
        <v>912499.99</v>
      </c>
      <c r="FS213">
        <v>0</v>
      </c>
      <c r="FX213">
        <v>0</v>
      </c>
      <c r="FY213">
        <v>0</v>
      </c>
      <c r="GA213" t="s">
        <v>674</v>
      </c>
      <c r="GD213">
        <v>1</v>
      </c>
      <c r="GF213">
        <v>1652219537</v>
      </c>
      <c r="GG213">
        <v>1</v>
      </c>
      <c r="GH213">
        <v>3</v>
      </c>
      <c r="GI213">
        <v>4</v>
      </c>
      <c r="GJ213">
        <v>0</v>
      </c>
      <c r="GK213">
        <v>0</v>
      </c>
      <c r="GL213">
        <f t="shared" si="202"/>
        <v>0</v>
      </c>
      <c r="GM213">
        <f t="shared" si="203"/>
        <v>912499.99</v>
      </c>
      <c r="GN213">
        <f t="shared" si="204"/>
        <v>0</v>
      </c>
      <c r="GO213">
        <f t="shared" si="205"/>
        <v>0</v>
      </c>
      <c r="GP213">
        <f t="shared" si="206"/>
        <v>0</v>
      </c>
      <c r="GR213">
        <v>1</v>
      </c>
      <c r="GS213">
        <v>1</v>
      </c>
      <c r="GT213">
        <v>0</v>
      </c>
      <c r="GU213" t="s">
        <v>420</v>
      </c>
      <c r="GV213">
        <f t="shared" si="207"/>
        <v>0</v>
      </c>
      <c r="GW213">
        <v>1</v>
      </c>
      <c r="GX213">
        <f t="shared" si="208"/>
        <v>0</v>
      </c>
      <c r="HA213">
        <v>0</v>
      </c>
      <c r="HB213">
        <v>0</v>
      </c>
      <c r="HC213">
        <f t="shared" si="209"/>
        <v>0</v>
      </c>
      <c r="IK213">
        <v>0</v>
      </c>
    </row>
    <row r="214" spans="1:255" x14ac:dyDescent="0.2">
      <c r="A214" s="2">
        <v>17</v>
      </c>
      <c r="B214" s="2">
        <v>1</v>
      </c>
      <c r="C214" s="2"/>
      <c r="D214" s="2"/>
      <c r="E214" s="2" t="s">
        <v>675</v>
      </c>
      <c r="F214" s="2" t="s">
        <v>676</v>
      </c>
      <c r="G214" s="2" t="s">
        <v>677</v>
      </c>
      <c r="H214" s="2" t="s">
        <v>678</v>
      </c>
      <c r="I214" s="2">
        <v>1</v>
      </c>
      <c r="J214" s="2">
        <v>0</v>
      </c>
      <c r="K214" s="2"/>
      <c r="L214" s="2"/>
      <c r="M214" s="2"/>
      <c r="N214" s="2"/>
      <c r="O214" s="2">
        <f t="shared" si="178"/>
        <v>10572.89</v>
      </c>
      <c r="P214" s="2">
        <f t="shared" si="179"/>
        <v>10572.89</v>
      </c>
      <c r="Q214" s="2">
        <f t="shared" si="180"/>
        <v>0</v>
      </c>
      <c r="R214" s="2">
        <f t="shared" si="181"/>
        <v>0</v>
      </c>
      <c r="S214" s="2">
        <f t="shared" si="182"/>
        <v>0</v>
      </c>
      <c r="T214" s="2">
        <f t="shared" si="183"/>
        <v>0</v>
      </c>
      <c r="U214" s="2">
        <f t="shared" si="184"/>
        <v>0</v>
      </c>
      <c r="V214" s="2">
        <f t="shared" si="185"/>
        <v>0</v>
      </c>
      <c r="W214" s="2">
        <f t="shared" si="186"/>
        <v>0</v>
      </c>
      <c r="X214" s="2">
        <f t="shared" si="187"/>
        <v>0</v>
      </c>
      <c r="Y214" s="2">
        <f t="shared" si="187"/>
        <v>0</v>
      </c>
      <c r="Z214" s="2"/>
      <c r="AA214" s="2">
        <v>28185840</v>
      </c>
      <c r="AB214" s="2">
        <f t="shared" si="188"/>
        <v>10572.89</v>
      </c>
      <c r="AC214" s="2">
        <f t="shared" si="189"/>
        <v>10572.89</v>
      </c>
      <c r="AD214" s="2">
        <f t="shared" si="190"/>
        <v>0</v>
      </c>
      <c r="AE214" s="2">
        <f t="shared" si="191"/>
        <v>0</v>
      </c>
      <c r="AF214" s="2">
        <f t="shared" si="191"/>
        <v>0</v>
      </c>
      <c r="AG214" s="2">
        <f t="shared" si="192"/>
        <v>0</v>
      </c>
      <c r="AH214" s="2">
        <f t="shared" si="193"/>
        <v>0</v>
      </c>
      <c r="AI214" s="2">
        <f t="shared" si="193"/>
        <v>0</v>
      </c>
      <c r="AJ214" s="2">
        <f t="shared" si="194"/>
        <v>0</v>
      </c>
      <c r="AK214" s="2">
        <v>10572.89</v>
      </c>
      <c r="AL214" s="2">
        <v>10572.89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420</v>
      </c>
      <c r="BE214" s="2" t="s">
        <v>420</v>
      </c>
      <c r="BF214" s="2" t="s">
        <v>420</v>
      </c>
      <c r="BG214" s="2" t="s">
        <v>420</v>
      </c>
      <c r="BH214" s="2">
        <v>3</v>
      </c>
      <c r="BI214" s="2">
        <v>3</v>
      </c>
      <c r="BJ214" s="2" t="s">
        <v>420</v>
      </c>
      <c r="BK214" s="2"/>
      <c r="BL214" s="2"/>
      <c r="BM214" s="2">
        <v>100</v>
      </c>
      <c r="BN214" s="2">
        <v>0</v>
      </c>
      <c r="BO214" s="2" t="s">
        <v>420</v>
      </c>
      <c r="BP214" s="2">
        <v>0</v>
      </c>
      <c r="BQ214" s="2">
        <v>5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420</v>
      </c>
      <c r="BZ214" s="2">
        <v>0</v>
      </c>
      <c r="CA214" s="2">
        <v>0</v>
      </c>
      <c r="CB214" s="2"/>
      <c r="CC214" s="2"/>
      <c r="CD214" s="2"/>
      <c r="CE214" s="2">
        <v>0</v>
      </c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420</v>
      </c>
      <c r="CO214" s="2">
        <v>0</v>
      </c>
      <c r="CP214" s="2">
        <f t="shared" si="195"/>
        <v>10572.89</v>
      </c>
      <c r="CQ214" s="2">
        <f t="shared" si="196"/>
        <v>10572.89</v>
      </c>
      <c r="CR214" s="2">
        <f t="shared" si="197"/>
        <v>0</v>
      </c>
      <c r="CS214" s="2">
        <f t="shared" si="198"/>
        <v>0</v>
      </c>
      <c r="CT214" s="2">
        <f t="shared" si="199"/>
        <v>0</v>
      </c>
      <c r="CU214" s="2">
        <f t="shared" si="200"/>
        <v>0</v>
      </c>
      <c r="CV214" s="2">
        <f t="shared" si="200"/>
        <v>0</v>
      </c>
      <c r="CW214" s="2">
        <f t="shared" si="200"/>
        <v>0</v>
      </c>
      <c r="CX214" s="2">
        <f t="shared" si="200"/>
        <v>0</v>
      </c>
      <c r="CY214" s="2">
        <f>0</f>
        <v>0</v>
      </c>
      <c r="CZ214" s="2">
        <f>0</f>
        <v>0</v>
      </c>
      <c r="DA214" s="2"/>
      <c r="DB214" s="2"/>
      <c r="DC214" s="2" t="s">
        <v>420</v>
      </c>
      <c r="DD214" s="2" t="s">
        <v>420</v>
      </c>
      <c r="DE214" s="2" t="s">
        <v>420</v>
      </c>
      <c r="DF214" s="2" t="s">
        <v>420</v>
      </c>
      <c r="DG214" s="2" t="s">
        <v>420</v>
      </c>
      <c r="DH214" s="2" t="s">
        <v>420</v>
      </c>
      <c r="DI214" s="2" t="s">
        <v>420</v>
      </c>
      <c r="DJ214" s="2" t="s">
        <v>420</v>
      </c>
      <c r="DK214" s="2" t="s">
        <v>420</v>
      </c>
      <c r="DL214" s="2" t="s">
        <v>420</v>
      </c>
      <c r="DM214" s="2" t="s">
        <v>420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1013</v>
      </c>
      <c r="DV214" s="2" t="s">
        <v>678</v>
      </c>
      <c r="DW214" s="2" t="s">
        <v>678</v>
      </c>
      <c r="DX214" s="2">
        <v>1</v>
      </c>
      <c r="DY214" s="2"/>
      <c r="DZ214" s="2"/>
      <c r="EA214" s="2"/>
      <c r="EB214" s="2"/>
      <c r="EC214" s="2"/>
      <c r="ED214" s="2"/>
      <c r="EE214" s="2">
        <v>28159529</v>
      </c>
      <c r="EF214" s="2">
        <v>5</v>
      </c>
      <c r="EG214" s="2" t="s">
        <v>670</v>
      </c>
      <c r="EH214" s="2">
        <v>0</v>
      </c>
      <c r="EI214" s="2" t="s">
        <v>420</v>
      </c>
      <c r="EJ214" s="2">
        <v>3</v>
      </c>
      <c r="EK214" s="2">
        <v>100</v>
      </c>
      <c r="EL214" s="2" t="s">
        <v>671</v>
      </c>
      <c r="EM214" s="2" t="s">
        <v>672</v>
      </c>
      <c r="EN214" s="2"/>
      <c r="EO214" s="2" t="s">
        <v>420</v>
      </c>
      <c r="EP214" s="2"/>
      <c r="EQ214" s="2">
        <v>0</v>
      </c>
      <c r="ER214" s="2">
        <v>10572.89</v>
      </c>
      <c r="ES214" s="2">
        <v>10572.89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5</v>
      </c>
      <c r="FA214" s="2"/>
      <c r="FB214" s="2"/>
      <c r="FC214" s="2">
        <v>0</v>
      </c>
      <c r="FD214" s="2">
        <v>18</v>
      </c>
      <c r="FE214" s="2"/>
      <c r="FF214" s="2">
        <v>10572.89</v>
      </c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f t="shared" si="201"/>
        <v>10572.89</v>
      </c>
      <c r="FS214" s="2">
        <v>0</v>
      </c>
      <c r="FT214" s="2"/>
      <c r="FU214" s="2"/>
      <c r="FV214" s="2"/>
      <c r="FW214" s="2"/>
      <c r="FX214" s="2">
        <v>0</v>
      </c>
      <c r="FY214" s="2">
        <v>0</v>
      </c>
      <c r="FZ214" s="2"/>
      <c r="GA214" s="2" t="s">
        <v>679</v>
      </c>
      <c r="GB214" s="2"/>
      <c r="GC214" s="2"/>
      <c r="GD214" s="2">
        <v>1</v>
      </c>
      <c r="GE214" s="2"/>
      <c r="GF214" s="2">
        <v>-45386201</v>
      </c>
      <c r="GG214" s="2">
        <v>2</v>
      </c>
      <c r="GH214" s="2">
        <v>3</v>
      </c>
      <c r="GI214" s="2">
        <v>-2</v>
      </c>
      <c r="GJ214" s="2">
        <v>0</v>
      </c>
      <c r="GK214" s="2">
        <v>0</v>
      </c>
      <c r="GL214" s="2">
        <f t="shared" si="202"/>
        <v>0</v>
      </c>
      <c r="GM214" s="2">
        <f t="shared" si="203"/>
        <v>10572.89</v>
      </c>
      <c r="GN214" s="2">
        <f t="shared" si="204"/>
        <v>0</v>
      </c>
      <c r="GO214" s="2">
        <f t="shared" si="205"/>
        <v>0</v>
      </c>
      <c r="GP214" s="2">
        <f t="shared" si="206"/>
        <v>0</v>
      </c>
      <c r="GQ214" s="2"/>
      <c r="GR214" s="2">
        <v>1</v>
      </c>
      <c r="GS214" s="2">
        <v>1</v>
      </c>
      <c r="GT214" s="2">
        <v>0</v>
      </c>
      <c r="GU214" s="2" t="s">
        <v>420</v>
      </c>
      <c r="GV214" s="2">
        <f t="shared" si="207"/>
        <v>0</v>
      </c>
      <c r="GW214" s="2">
        <v>1</v>
      </c>
      <c r="GX214" s="2">
        <f t="shared" si="208"/>
        <v>0</v>
      </c>
      <c r="GY214" s="2"/>
      <c r="GZ214" s="2"/>
      <c r="HA214" s="2">
        <v>0</v>
      </c>
      <c r="HB214" s="2">
        <v>0</v>
      </c>
      <c r="HC214" s="2">
        <f t="shared" si="209"/>
        <v>0</v>
      </c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17</v>
      </c>
      <c r="B215">
        <v>1</v>
      </c>
      <c r="E215" t="s">
        <v>675</v>
      </c>
      <c r="F215" t="s">
        <v>676</v>
      </c>
      <c r="G215" t="s">
        <v>677</v>
      </c>
      <c r="H215" t="s">
        <v>678</v>
      </c>
      <c r="I215">
        <v>1</v>
      </c>
      <c r="J215">
        <v>0</v>
      </c>
      <c r="O215">
        <f t="shared" si="178"/>
        <v>58333.32</v>
      </c>
      <c r="P215">
        <f t="shared" si="179"/>
        <v>58333.32</v>
      </c>
      <c r="Q215">
        <f t="shared" si="180"/>
        <v>0</v>
      </c>
      <c r="R215">
        <f t="shared" si="181"/>
        <v>0</v>
      </c>
      <c r="S215">
        <f t="shared" si="182"/>
        <v>0</v>
      </c>
      <c r="T215">
        <f t="shared" si="183"/>
        <v>0</v>
      </c>
      <c r="U215">
        <f t="shared" si="184"/>
        <v>0</v>
      </c>
      <c r="V215">
        <f t="shared" si="185"/>
        <v>0</v>
      </c>
      <c r="W215">
        <f t="shared" si="186"/>
        <v>0</v>
      </c>
      <c r="X215">
        <f t="shared" si="187"/>
        <v>0</v>
      </c>
      <c r="Y215">
        <f t="shared" si="187"/>
        <v>0</v>
      </c>
      <c r="AA215">
        <v>28185841</v>
      </c>
      <c r="AB215">
        <f t="shared" si="188"/>
        <v>14880.95</v>
      </c>
      <c r="AC215">
        <f t="shared" si="189"/>
        <v>14880.95</v>
      </c>
      <c r="AD215">
        <f t="shared" si="190"/>
        <v>0</v>
      </c>
      <c r="AE215">
        <f t="shared" si="191"/>
        <v>0</v>
      </c>
      <c r="AF215">
        <f t="shared" si="191"/>
        <v>0</v>
      </c>
      <c r="AG215">
        <f t="shared" si="192"/>
        <v>0</v>
      </c>
      <c r="AH215">
        <f t="shared" si="193"/>
        <v>0</v>
      </c>
      <c r="AI215">
        <f t="shared" si="193"/>
        <v>0</v>
      </c>
      <c r="AJ215">
        <f t="shared" si="194"/>
        <v>0</v>
      </c>
      <c r="AK215">
        <v>14880.95</v>
      </c>
      <c r="AL215">
        <v>14880.95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3.92</v>
      </c>
      <c r="BA215">
        <v>1</v>
      </c>
      <c r="BB215">
        <v>1</v>
      </c>
      <c r="BC215">
        <v>3.92</v>
      </c>
      <c r="BD215" t="s">
        <v>420</v>
      </c>
      <c r="BE215" t="s">
        <v>420</v>
      </c>
      <c r="BF215" t="s">
        <v>420</v>
      </c>
      <c r="BG215" t="s">
        <v>420</v>
      </c>
      <c r="BH215">
        <v>3</v>
      </c>
      <c r="BI215">
        <v>3</v>
      </c>
      <c r="BJ215" t="s">
        <v>420</v>
      </c>
      <c r="BM215">
        <v>100</v>
      </c>
      <c r="BN215">
        <v>0</v>
      </c>
      <c r="BO215" t="s">
        <v>451</v>
      </c>
      <c r="BP215">
        <v>1</v>
      </c>
      <c r="BQ215">
        <v>5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420</v>
      </c>
      <c r="BZ215">
        <v>0</v>
      </c>
      <c r="CA215">
        <v>0</v>
      </c>
      <c r="CE215">
        <v>0</v>
      </c>
      <c r="CF215">
        <v>0</v>
      </c>
      <c r="CG215">
        <v>0</v>
      </c>
      <c r="CM215">
        <v>0</v>
      </c>
      <c r="CN215" t="s">
        <v>420</v>
      </c>
      <c r="CO215">
        <v>0</v>
      </c>
      <c r="CP215">
        <f t="shared" si="195"/>
        <v>58333.32</v>
      </c>
      <c r="CQ215">
        <f t="shared" si="196"/>
        <v>58333.324000000001</v>
      </c>
      <c r="CR215">
        <f t="shared" si="197"/>
        <v>0</v>
      </c>
      <c r="CS215">
        <f t="shared" si="198"/>
        <v>0</v>
      </c>
      <c r="CT215">
        <f t="shared" si="199"/>
        <v>0</v>
      </c>
      <c r="CU215">
        <f t="shared" si="200"/>
        <v>0</v>
      </c>
      <c r="CV215">
        <f t="shared" si="200"/>
        <v>0</v>
      </c>
      <c r="CW215">
        <f t="shared" si="200"/>
        <v>0</v>
      </c>
      <c r="CX215">
        <f t="shared" si="200"/>
        <v>0</v>
      </c>
      <c r="CY215">
        <f>0</f>
        <v>0</v>
      </c>
      <c r="CZ215">
        <f>0</f>
        <v>0</v>
      </c>
      <c r="DC215" t="s">
        <v>420</v>
      </c>
      <c r="DD215" t="s">
        <v>420</v>
      </c>
      <c r="DE215" t="s">
        <v>420</v>
      </c>
      <c r="DF215" t="s">
        <v>420</v>
      </c>
      <c r="DG215" t="s">
        <v>420</v>
      </c>
      <c r="DH215" t="s">
        <v>420</v>
      </c>
      <c r="DI215" t="s">
        <v>420</v>
      </c>
      <c r="DJ215" t="s">
        <v>420</v>
      </c>
      <c r="DK215" t="s">
        <v>420</v>
      </c>
      <c r="DL215" t="s">
        <v>420</v>
      </c>
      <c r="DM215" t="s">
        <v>420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678</v>
      </c>
      <c r="DW215" t="s">
        <v>678</v>
      </c>
      <c r="DX215">
        <v>1</v>
      </c>
      <c r="EE215">
        <v>28159529</v>
      </c>
      <c r="EF215">
        <v>5</v>
      </c>
      <c r="EG215" t="s">
        <v>670</v>
      </c>
      <c r="EH215">
        <v>0</v>
      </c>
      <c r="EI215" t="s">
        <v>420</v>
      </c>
      <c r="EJ215">
        <v>3</v>
      </c>
      <c r="EK215">
        <v>100</v>
      </c>
      <c r="EL215" t="s">
        <v>671</v>
      </c>
      <c r="EM215" t="s">
        <v>672</v>
      </c>
      <c r="EO215" t="s">
        <v>420</v>
      </c>
      <c r="EQ215">
        <v>0</v>
      </c>
      <c r="ER215">
        <v>14880.95</v>
      </c>
      <c r="ES215">
        <v>14880.95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5</v>
      </c>
      <c r="FC215">
        <v>1</v>
      </c>
      <c r="FD215">
        <v>18</v>
      </c>
      <c r="FF215">
        <v>70000</v>
      </c>
      <c r="FQ215">
        <v>0</v>
      </c>
      <c r="FR215">
        <f t="shared" si="201"/>
        <v>58333.32</v>
      </c>
      <c r="FS215">
        <v>0</v>
      </c>
      <c r="FX215">
        <v>0</v>
      </c>
      <c r="FY215">
        <v>0</v>
      </c>
      <c r="GA215" t="s">
        <v>680</v>
      </c>
      <c r="GD215">
        <v>1</v>
      </c>
      <c r="GF215">
        <v>-45386201</v>
      </c>
      <c r="GG215">
        <v>1</v>
      </c>
      <c r="GH215">
        <v>3</v>
      </c>
      <c r="GI215">
        <v>4</v>
      </c>
      <c r="GJ215">
        <v>0</v>
      </c>
      <c r="GK215">
        <v>0</v>
      </c>
      <c r="GL215">
        <f t="shared" si="202"/>
        <v>0</v>
      </c>
      <c r="GM215">
        <f t="shared" si="203"/>
        <v>58333.32</v>
      </c>
      <c r="GN215">
        <f t="shared" si="204"/>
        <v>0</v>
      </c>
      <c r="GO215">
        <f t="shared" si="205"/>
        <v>0</v>
      </c>
      <c r="GP215">
        <f t="shared" si="206"/>
        <v>0</v>
      </c>
      <c r="GR215">
        <v>1</v>
      </c>
      <c r="GS215">
        <v>1</v>
      </c>
      <c r="GT215">
        <v>0</v>
      </c>
      <c r="GU215" t="s">
        <v>420</v>
      </c>
      <c r="GV215">
        <f t="shared" si="207"/>
        <v>0</v>
      </c>
      <c r="GW215">
        <v>1</v>
      </c>
      <c r="GX215">
        <f t="shared" si="208"/>
        <v>0</v>
      </c>
      <c r="HA215">
        <v>0</v>
      </c>
      <c r="HB215">
        <v>0</v>
      </c>
      <c r="HC215">
        <f t="shared" si="209"/>
        <v>0</v>
      </c>
      <c r="IK215">
        <v>0</v>
      </c>
    </row>
    <row r="216" spans="1:255" x14ac:dyDescent="0.2">
      <c r="A216" s="2">
        <v>17</v>
      </c>
      <c r="B216" s="2">
        <v>1</v>
      </c>
      <c r="C216" s="2"/>
      <c r="D216" s="2"/>
      <c r="E216" s="2" t="s">
        <v>681</v>
      </c>
      <c r="F216" s="2" t="s">
        <v>682</v>
      </c>
      <c r="G216" s="2" t="s">
        <v>683</v>
      </c>
      <c r="H216" s="2" t="s">
        <v>669</v>
      </c>
      <c r="I216" s="2">
        <v>1</v>
      </c>
      <c r="J216" s="2">
        <v>0</v>
      </c>
      <c r="K216" s="2"/>
      <c r="L216" s="2"/>
      <c r="M216" s="2"/>
      <c r="N216" s="2"/>
      <c r="O216" s="2">
        <f t="shared" si="178"/>
        <v>24398.97</v>
      </c>
      <c r="P216" s="2">
        <f t="shared" si="179"/>
        <v>24398.97</v>
      </c>
      <c r="Q216" s="2">
        <f t="shared" si="180"/>
        <v>0</v>
      </c>
      <c r="R216" s="2">
        <f t="shared" si="181"/>
        <v>0</v>
      </c>
      <c r="S216" s="2">
        <f t="shared" si="182"/>
        <v>0</v>
      </c>
      <c r="T216" s="2">
        <f t="shared" si="183"/>
        <v>0</v>
      </c>
      <c r="U216" s="2">
        <f t="shared" si="184"/>
        <v>0</v>
      </c>
      <c r="V216" s="2">
        <f t="shared" si="185"/>
        <v>0</v>
      </c>
      <c r="W216" s="2">
        <f t="shared" si="186"/>
        <v>0</v>
      </c>
      <c r="X216" s="2">
        <f t="shared" si="187"/>
        <v>0</v>
      </c>
      <c r="Y216" s="2">
        <f t="shared" si="187"/>
        <v>0</v>
      </c>
      <c r="Z216" s="2"/>
      <c r="AA216" s="2">
        <v>28185840</v>
      </c>
      <c r="AB216" s="2">
        <f t="shared" si="188"/>
        <v>24398.97</v>
      </c>
      <c r="AC216" s="2">
        <f t="shared" si="189"/>
        <v>24398.97</v>
      </c>
      <c r="AD216" s="2">
        <f t="shared" si="190"/>
        <v>0</v>
      </c>
      <c r="AE216" s="2">
        <f t="shared" si="191"/>
        <v>0</v>
      </c>
      <c r="AF216" s="2">
        <f t="shared" si="191"/>
        <v>0</v>
      </c>
      <c r="AG216" s="2">
        <f t="shared" si="192"/>
        <v>0</v>
      </c>
      <c r="AH216" s="2">
        <f t="shared" si="193"/>
        <v>0</v>
      </c>
      <c r="AI216" s="2">
        <f t="shared" si="193"/>
        <v>0</v>
      </c>
      <c r="AJ216" s="2">
        <f t="shared" si="194"/>
        <v>0</v>
      </c>
      <c r="AK216" s="2">
        <v>24398.97</v>
      </c>
      <c r="AL216" s="2">
        <v>24398.97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420</v>
      </c>
      <c r="BE216" s="2" t="s">
        <v>420</v>
      </c>
      <c r="BF216" s="2" t="s">
        <v>420</v>
      </c>
      <c r="BG216" s="2" t="s">
        <v>420</v>
      </c>
      <c r="BH216" s="2">
        <v>3</v>
      </c>
      <c r="BI216" s="2">
        <v>3</v>
      </c>
      <c r="BJ216" s="2" t="s">
        <v>420</v>
      </c>
      <c r="BK216" s="2"/>
      <c r="BL216" s="2"/>
      <c r="BM216" s="2">
        <v>100</v>
      </c>
      <c r="BN216" s="2">
        <v>0</v>
      </c>
      <c r="BO216" s="2" t="s">
        <v>420</v>
      </c>
      <c r="BP216" s="2">
        <v>0</v>
      </c>
      <c r="BQ216" s="2">
        <v>5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420</v>
      </c>
      <c r="BZ216" s="2">
        <v>0</v>
      </c>
      <c r="CA216" s="2">
        <v>0</v>
      </c>
      <c r="CB216" s="2"/>
      <c r="CC216" s="2"/>
      <c r="CD216" s="2"/>
      <c r="CE216" s="2">
        <v>0</v>
      </c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420</v>
      </c>
      <c r="CO216" s="2">
        <v>0</v>
      </c>
      <c r="CP216" s="2">
        <f t="shared" si="195"/>
        <v>24398.97</v>
      </c>
      <c r="CQ216" s="2">
        <f t="shared" si="196"/>
        <v>24398.97</v>
      </c>
      <c r="CR216" s="2">
        <f t="shared" si="197"/>
        <v>0</v>
      </c>
      <c r="CS216" s="2">
        <f t="shared" si="198"/>
        <v>0</v>
      </c>
      <c r="CT216" s="2">
        <f t="shared" si="199"/>
        <v>0</v>
      </c>
      <c r="CU216" s="2">
        <f t="shared" si="200"/>
        <v>0</v>
      </c>
      <c r="CV216" s="2">
        <f t="shared" si="200"/>
        <v>0</v>
      </c>
      <c r="CW216" s="2">
        <f t="shared" si="200"/>
        <v>0</v>
      </c>
      <c r="CX216" s="2">
        <f t="shared" si="200"/>
        <v>0</v>
      </c>
      <c r="CY216" s="2">
        <f>0</f>
        <v>0</v>
      </c>
      <c r="CZ216" s="2">
        <f>0</f>
        <v>0</v>
      </c>
      <c r="DA216" s="2"/>
      <c r="DB216" s="2"/>
      <c r="DC216" s="2" t="s">
        <v>420</v>
      </c>
      <c r="DD216" s="2" t="s">
        <v>420</v>
      </c>
      <c r="DE216" s="2" t="s">
        <v>420</v>
      </c>
      <c r="DF216" s="2" t="s">
        <v>420</v>
      </c>
      <c r="DG216" s="2" t="s">
        <v>420</v>
      </c>
      <c r="DH216" s="2" t="s">
        <v>420</v>
      </c>
      <c r="DI216" s="2" t="s">
        <v>420</v>
      </c>
      <c r="DJ216" s="2" t="s">
        <v>420</v>
      </c>
      <c r="DK216" s="2" t="s">
        <v>420</v>
      </c>
      <c r="DL216" s="2" t="s">
        <v>420</v>
      </c>
      <c r="DM216" s="2" t="s">
        <v>420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669</v>
      </c>
      <c r="DW216" s="2" t="s">
        <v>669</v>
      </c>
      <c r="DX216" s="2">
        <v>1</v>
      </c>
      <c r="DY216" s="2"/>
      <c r="DZ216" s="2"/>
      <c r="EA216" s="2"/>
      <c r="EB216" s="2"/>
      <c r="EC216" s="2"/>
      <c r="ED216" s="2"/>
      <c r="EE216" s="2">
        <v>28159529</v>
      </c>
      <c r="EF216" s="2">
        <v>5</v>
      </c>
      <c r="EG216" s="2" t="s">
        <v>670</v>
      </c>
      <c r="EH216" s="2">
        <v>0</v>
      </c>
      <c r="EI216" s="2" t="s">
        <v>420</v>
      </c>
      <c r="EJ216" s="2">
        <v>3</v>
      </c>
      <c r="EK216" s="2">
        <v>100</v>
      </c>
      <c r="EL216" s="2" t="s">
        <v>671</v>
      </c>
      <c r="EM216" s="2" t="s">
        <v>672</v>
      </c>
      <c r="EN216" s="2"/>
      <c r="EO216" s="2" t="s">
        <v>420</v>
      </c>
      <c r="EP216" s="2"/>
      <c r="EQ216" s="2">
        <v>0</v>
      </c>
      <c r="ER216" s="2">
        <v>24398.97</v>
      </c>
      <c r="ES216" s="2">
        <v>24398.97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5</v>
      </c>
      <c r="FA216" s="2"/>
      <c r="FB216" s="2"/>
      <c r="FC216" s="2">
        <v>0</v>
      </c>
      <c r="FD216" s="2">
        <v>18</v>
      </c>
      <c r="FE216" s="2"/>
      <c r="FF216" s="2">
        <v>24398.97</v>
      </c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f t="shared" si="201"/>
        <v>24398.97</v>
      </c>
      <c r="FS216" s="2">
        <v>0</v>
      </c>
      <c r="FT216" s="2"/>
      <c r="FU216" s="2"/>
      <c r="FV216" s="2"/>
      <c r="FW216" s="2"/>
      <c r="FX216" s="2">
        <v>0</v>
      </c>
      <c r="FY216" s="2">
        <v>0</v>
      </c>
      <c r="FZ216" s="2"/>
      <c r="GA216" s="2" t="s">
        <v>684</v>
      </c>
      <c r="GB216" s="2"/>
      <c r="GC216" s="2"/>
      <c r="GD216" s="2">
        <v>1</v>
      </c>
      <c r="GE216" s="2"/>
      <c r="GF216" s="2">
        <v>-1204977619</v>
      </c>
      <c r="GG216" s="2">
        <v>2</v>
      </c>
      <c r="GH216" s="2">
        <v>3</v>
      </c>
      <c r="GI216" s="2">
        <v>-2</v>
      </c>
      <c r="GJ216" s="2">
        <v>0</v>
      </c>
      <c r="GK216" s="2">
        <v>0</v>
      </c>
      <c r="GL216" s="2">
        <f t="shared" si="202"/>
        <v>0</v>
      </c>
      <c r="GM216" s="2">
        <f t="shared" si="203"/>
        <v>24398.97</v>
      </c>
      <c r="GN216" s="2">
        <f t="shared" si="204"/>
        <v>0</v>
      </c>
      <c r="GO216" s="2">
        <f t="shared" si="205"/>
        <v>0</v>
      </c>
      <c r="GP216" s="2">
        <f t="shared" si="206"/>
        <v>0</v>
      </c>
      <c r="GQ216" s="2"/>
      <c r="GR216" s="2">
        <v>1</v>
      </c>
      <c r="GS216" s="2">
        <v>1</v>
      </c>
      <c r="GT216" s="2">
        <v>0</v>
      </c>
      <c r="GU216" s="2" t="s">
        <v>420</v>
      </c>
      <c r="GV216" s="2">
        <f t="shared" si="207"/>
        <v>0</v>
      </c>
      <c r="GW216" s="2">
        <v>1</v>
      </c>
      <c r="GX216" s="2">
        <f t="shared" si="208"/>
        <v>0</v>
      </c>
      <c r="GY216" s="2"/>
      <c r="GZ216" s="2"/>
      <c r="HA216" s="2">
        <v>0</v>
      </c>
      <c r="HB216" s="2">
        <v>0</v>
      </c>
      <c r="HC216" s="2">
        <f t="shared" si="209"/>
        <v>0</v>
      </c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17</v>
      </c>
      <c r="B217">
        <v>1</v>
      </c>
      <c r="E217" t="s">
        <v>681</v>
      </c>
      <c r="F217" t="s">
        <v>682</v>
      </c>
      <c r="G217" t="s">
        <v>683</v>
      </c>
      <c r="H217" t="s">
        <v>669</v>
      </c>
      <c r="I217">
        <v>1</v>
      </c>
      <c r="J217">
        <v>0</v>
      </c>
      <c r="O217">
        <f t="shared" si="178"/>
        <v>145833.32999999999</v>
      </c>
      <c r="P217">
        <f t="shared" si="179"/>
        <v>145833.32999999999</v>
      </c>
      <c r="Q217">
        <f t="shared" si="180"/>
        <v>0</v>
      </c>
      <c r="R217">
        <f t="shared" si="181"/>
        <v>0</v>
      </c>
      <c r="S217">
        <f t="shared" si="182"/>
        <v>0</v>
      </c>
      <c r="T217">
        <f t="shared" si="183"/>
        <v>0</v>
      </c>
      <c r="U217">
        <f t="shared" si="184"/>
        <v>0</v>
      </c>
      <c r="V217">
        <f t="shared" si="185"/>
        <v>0</v>
      </c>
      <c r="W217">
        <f t="shared" si="186"/>
        <v>0</v>
      </c>
      <c r="X217">
        <f t="shared" si="187"/>
        <v>0</v>
      </c>
      <c r="Y217">
        <f t="shared" si="187"/>
        <v>0</v>
      </c>
      <c r="AA217">
        <v>28185841</v>
      </c>
      <c r="AB217">
        <f t="shared" si="188"/>
        <v>37202.379999999997</v>
      </c>
      <c r="AC217">
        <f t="shared" si="189"/>
        <v>37202.379999999997</v>
      </c>
      <c r="AD217">
        <f t="shared" si="190"/>
        <v>0</v>
      </c>
      <c r="AE217">
        <f t="shared" si="191"/>
        <v>0</v>
      </c>
      <c r="AF217">
        <f t="shared" si="191"/>
        <v>0</v>
      </c>
      <c r="AG217">
        <f t="shared" si="192"/>
        <v>0</v>
      </c>
      <c r="AH217">
        <f t="shared" si="193"/>
        <v>0</v>
      </c>
      <c r="AI217">
        <f t="shared" si="193"/>
        <v>0</v>
      </c>
      <c r="AJ217">
        <f t="shared" si="194"/>
        <v>0</v>
      </c>
      <c r="AK217">
        <v>37202.379999999997</v>
      </c>
      <c r="AL217">
        <v>37202.379999999997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3.92</v>
      </c>
      <c r="BA217">
        <v>1</v>
      </c>
      <c r="BB217">
        <v>1</v>
      </c>
      <c r="BC217">
        <v>3.92</v>
      </c>
      <c r="BD217" t="s">
        <v>420</v>
      </c>
      <c r="BE217" t="s">
        <v>420</v>
      </c>
      <c r="BF217" t="s">
        <v>420</v>
      </c>
      <c r="BG217" t="s">
        <v>420</v>
      </c>
      <c r="BH217">
        <v>3</v>
      </c>
      <c r="BI217">
        <v>3</v>
      </c>
      <c r="BJ217" t="s">
        <v>420</v>
      </c>
      <c r="BM217">
        <v>100</v>
      </c>
      <c r="BN217">
        <v>0</v>
      </c>
      <c r="BO217" t="s">
        <v>451</v>
      </c>
      <c r="BP217">
        <v>1</v>
      </c>
      <c r="BQ217">
        <v>5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420</v>
      </c>
      <c r="BZ217">
        <v>0</v>
      </c>
      <c r="CA217">
        <v>0</v>
      </c>
      <c r="CE217">
        <v>0</v>
      </c>
      <c r="CF217">
        <v>0</v>
      </c>
      <c r="CG217">
        <v>0</v>
      </c>
      <c r="CM217">
        <v>0</v>
      </c>
      <c r="CN217" t="s">
        <v>420</v>
      </c>
      <c r="CO217">
        <v>0</v>
      </c>
      <c r="CP217">
        <f t="shared" si="195"/>
        <v>145833.32999999999</v>
      </c>
      <c r="CQ217">
        <f t="shared" si="196"/>
        <v>145833.3296</v>
      </c>
      <c r="CR217">
        <f t="shared" si="197"/>
        <v>0</v>
      </c>
      <c r="CS217">
        <f t="shared" si="198"/>
        <v>0</v>
      </c>
      <c r="CT217">
        <f t="shared" si="199"/>
        <v>0</v>
      </c>
      <c r="CU217">
        <f t="shared" si="200"/>
        <v>0</v>
      </c>
      <c r="CV217">
        <f t="shared" si="200"/>
        <v>0</v>
      </c>
      <c r="CW217">
        <f t="shared" si="200"/>
        <v>0</v>
      </c>
      <c r="CX217">
        <f t="shared" si="200"/>
        <v>0</v>
      </c>
      <c r="CY217">
        <f>0</f>
        <v>0</v>
      </c>
      <c r="CZ217">
        <f>0</f>
        <v>0</v>
      </c>
      <c r="DC217" t="s">
        <v>420</v>
      </c>
      <c r="DD217" t="s">
        <v>420</v>
      </c>
      <c r="DE217" t="s">
        <v>420</v>
      </c>
      <c r="DF217" t="s">
        <v>420</v>
      </c>
      <c r="DG217" t="s">
        <v>420</v>
      </c>
      <c r="DH217" t="s">
        <v>420</v>
      </c>
      <c r="DI217" t="s">
        <v>420</v>
      </c>
      <c r="DJ217" t="s">
        <v>420</v>
      </c>
      <c r="DK217" t="s">
        <v>420</v>
      </c>
      <c r="DL217" t="s">
        <v>420</v>
      </c>
      <c r="DM217" t="s">
        <v>420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669</v>
      </c>
      <c r="DW217" t="s">
        <v>669</v>
      </c>
      <c r="DX217">
        <v>1</v>
      </c>
      <c r="EE217">
        <v>28159529</v>
      </c>
      <c r="EF217">
        <v>5</v>
      </c>
      <c r="EG217" t="s">
        <v>670</v>
      </c>
      <c r="EH217">
        <v>0</v>
      </c>
      <c r="EI217" t="s">
        <v>420</v>
      </c>
      <c r="EJ217">
        <v>3</v>
      </c>
      <c r="EK217">
        <v>100</v>
      </c>
      <c r="EL217" t="s">
        <v>671</v>
      </c>
      <c r="EM217" t="s">
        <v>672</v>
      </c>
      <c r="EO217" t="s">
        <v>420</v>
      </c>
      <c r="EQ217">
        <v>0</v>
      </c>
      <c r="ER217">
        <v>37202.379999999997</v>
      </c>
      <c r="ES217">
        <v>37202.379999999997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5</v>
      </c>
      <c r="FC217">
        <v>1</v>
      </c>
      <c r="FD217">
        <v>18</v>
      </c>
      <c r="FF217">
        <v>175000</v>
      </c>
      <c r="FQ217">
        <v>0</v>
      </c>
      <c r="FR217">
        <f t="shared" si="201"/>
        <v>145833.32999999999</v>
      </c>
      <c r="FS217">
        <v>0</v>
      </c>
      <c r="FX217">
        <v>0</v>
      </c>
      <c r="FY217">
        <v>0</v>
      </c>
      <c r="GA217" t="s">
        <v>685</v>
      </c>
      <c r="GD217">
        <v>1</v>
      </c>
      <c r="GF217">
        <v>-1204977619</v>
      </c>
      <c r="GG217">
        <v>1</v>
      </c>
      <c r="GH217">
        <v>3</v>
      </c>
      <c r="GI217">
        <v>4</v>
      </c>
      <c r="GJ217">
        <v>0</v>
      </c>
      <c r="GK217">
        <v>0</v>
      </c>
      <c r="GL217">
        <f t="shared" si="202"/>
        <v>0</v>
      </c>
      <c r="GM217">
        <f t="shared" si="203"/>
        <v>145833.32999999999</v>
      </c>
      <c r="GN217">
        <f t="shared" si="204"/>
        <v>0</v>
      </c>
      <c r="GO217">
        <f t="shared" si="205"/>
        <v>0</v>
      </c>
      <c r="GP217">
        <f t="shared" si="206"/>
        <v>0</v>
      </c>
      <c r="GR217">
        <v>1</v>
      </c>
      <c r="GS217">
        <v>1</v>
      </c>
      <c r="GT217">
        <v>0</v>
      </c>
      <c r="GU217" t="s">
        <v>420</v>
      </c>
      <c r="GV217">
        <f t="shared" si="207"/>
        <v>0</v>
      </c>
      <c r="GW217">
        <v>1</v>
      </c>
      <c r="GX217">
        <f t="shared" si="208"/>
        <v>0</v>
      </c>
      <c r="HA217">
        <v>0</v>
      </c>
      <c r="HB217">
        <v>0</v>
      </c>
      <c r="HC217">
        <f t="shared" si="209"/>
        <v>0</v>
      </c>
      <c r="IK217">
        <v>0</v>
      </c>
    </row>
    <row r="218" spans="1:255" x14ac:dyDescent="0.2">
      <c r="A218" s="2">
        <v>17</v>
      </c>
      <c r="B218" s="2">
        <v>1</v>
      </c>
      <c r="C218" s="2"/>
      <c r="D218" s="2"/>
      <c r="E218" s="2" t="s">
        <v>686</v>
      </c>
      <c r="F218" s="2" t="s">
        <v>687</v>
      </c>
      <c r="G218" s="2" t="s">
        <v>688</v>
      </c>
      <c r="H218" s="2" t="s">
        <v>678</v>
      </c>
      <c r="I218" s="2">
        <v>1</v>
      </c>
      <c r="J218" s="2">
        <v>0</v>
      </c>
      <c r="K218" s="2"/>
      <c r="L218" s="2"/>
      <c r="M218" s="2"/>
      <c r="N218" s="2"/>
      <c r="O218" s="2">
        <f t="shared" si="178"/>
        <v>105728.88</v>
      </c>
      <c r="P218" s="2">
        <f t="shared" si="179"/>
        <v>105728.88</v>
      </c>
      <c r="Q218" s="2">
        <f t="shared" si="180"/>
        <v>0</v>
      </c>
      <c r="R218" s="2">
        <f t="shared" si="181"/>
        <v>0</v>
      </c>
      <c r="S218" s="2">
        <f t="shared" si="182"/>
        <v>0</v>
      </c>
      <c r="T218" s="2">
        <f t="shared" si="183"/>
        <v>0</v>
      </c>
      <c r="U218" s="2">
        <f t="shared" si="184"/>
        <v>0</v>
      </c>
      <c r="V218" s="2">
        <f t="shared" si="185"/>
        <v>0</v>
      </c>
      <c r="W218" s="2">
        <f t="shared" si="186"/>
        <v>0</v>
      </c>
      <c r="X218" s="2">
        <f t="shared" si="187"/>
        <v>0</v>
      </c>
      <c r="Y218" s="2">
        <f t="shared" si="187"/>
        <v>0</v>
      </c>
      <c r="Z218" s="2"/>
      <c r="AA218" s="2">
        <v>28185840</v>
      </c>
      <c r="AB218" s="2">
        <f t="shared" si="188"/>
        <v>105728.88</v>
      </c>
      <c r="AC218" s="2">
        <f t="shared" si="189"/>
        <v>105728.88</v>
      </c>
      <c r="AD218" s="2">
        <f t="shared" si="190"/>
        <v>0</v>
      </c>
      <c r="AE218" s="2">
        <f t="shared" si="191"/>
        <v>0</v>
      </c>
      <c r="AF218" s="2">
        <f t="shared" si="191"/>
        <v>0</v>
      </c>
      <c r="AG218" s="2">
        <f t="shared" si="192"/>
        <v>0</v>
      </c>
      <c r="AH218" s="2">
        <f t="shared" si="193"/>
        <v>0</v>
      </c>
      <c r="AI218" s="2">
        <f t="shared" si="193"/>
        <v>0</v>
      </c>
      <c r="AJ218" s="2">
        <f t="shared" si="194"/>
        <v>0</v>
      </c>
      <c r="AK218" s="2">
        <v>105728.88</v>
      </c>
      <c r="AL218" s="2">
        <v>105728.88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</v>
      </c>
      <c r="BD218" s="2" t="s">
        <v>420</v>
      </c>
      <c r="BE218" s="2" t="s">
        <v>420</v>
      </c>
      <c r="BF218" s="2" t="s">
        <v>420</v>
      </c>
      <c r="BG218" s="2" t="s">
        <v>420</v>
      </c>
      <c r="BH218" s="2">
        <v>3</v>
      </c>
      <c r="BI218" s="2">
        <v>1</v>
      </c>
      <c r="BJ218" s="2" t="s">
        <v>420</v>
      </c>
      <c r="BK218" s="2"/>
      <c r="BL218" s="2"/>
      <c r="BM218" s="2">
        <v>1100</v>
      </c>
      <c r="BN218" s="2">
        <v>0</v>
      </c>
      <c r="BO218" s="2" t="s">
        <v>420</v>
      </c>
      <c r="BP218" s="2">
        <v>0</v>
      </c>
      <c r="BQ218" s="2">
        <v>8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420</v>
      </c>
      <c r="BZ218" s="2">
        <v>0</v>
      </c>
      <c r="CA218" s="2">
        <v>0</v>
      </c>
      <c r="CB218" s="2"/>
      <c r="CC218" s="2"/>
      <c r="CD218" s="2"/>
      <c r="CE218" s="2">
        <v>0</v>
      </c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420</v>
      </c>
      <c r="CO218" s="2">
        <v>0</v>
      </c>
      <c r="CP218" s="2">
        <f t="shared" si="195"/>
        <v>105728.88</v>
      </c>
      <c r="CQ218" s="2">
        <f t="shared" si="196"/>
        <v>105728.88</v>
      </c>
      <c r="CR218" s="2">
        <f t="shared" si="197"/>
        <v>0</v>
      </c>
      <c r="CS218" s="2">
        <f t="shared" si="198"/>
        <v>0</v>
      </c>
      <c r="CT218" s="2">
        <f t="shared" si="199"/>
        <v>0</v>
      </c>
      <c r="CU218" s="2">
        <f t="shared" si="200"/>
        <v>0</v>
      </c>
      <c r="CV218" s="2">
        <f t="shared" si="200"/>
        <v>0</v>
      </c>
      <c r="CW218" s="2">
        <f t="shared" si="200"/>
        <v>0</v>
      </c>
      <c r="CX218" s="2">
        <f t="shared" si="200"/>
        <v>0</v>
      </c>
      <c r="CY218" s="2">
        <f>(((S218+R218)*AT218)/100)</f>
        <v>0</v>
      </c>
      <c r="CZ218" s="2">
        <f>(((S218+R218)*AU218)/100)</f>
        <v>0</v>
      </c>
      <c r="DA218" s="2"/>
      <c r="DB218" s="2"/>
      <c r="DC218" s="2" t="s">
        <v>420</v>
      </c>
      <c r="DD218" s="2" t="s">
        <v>420</v>
      </c>
      <c r="DE218" s="2" t="s">
        <v>420</v>
      </c>
      <c r="DF218" s="2" t="s">
        <v>420</v>
      </c>
      <c r="DG218" s="2" t="s">
        <v>420</v>
      </c>
      <c r="DH218" s="2" t="s">
        <v>420</v>
      </c>
      <c r="DI218" s="2" t="s">
        <v>420</v>
      </c>
      <c r="DJ218" s="2" t="s">
        <v>420</v>
      </c>
      <c r="DK218" s="2" t="s">
        <v>420</v>
      </c>
      <c r="DL218" s="2" t="s">
        <v>420</v>
      </c>
      <c r="DM218" s="2" t="s">
        <v>420</v>
      </c>
      <c r="DN218" s="2">
        <v>0</v>
      </c>
      <c r="DO218" s="2">
        <v>0</v>
      </c>
      <c r="DP218" s="2">
        <v>1</v>
      </c>
      <c r="DQ218" s="2">
        <v>1</v>
      </c>
      <c r="DR218" s="2"/>
      <c r="DS218" s="2"/>
      <c r="DT218" s="2"/>
      <c r="DU218" s="2">
        <v>1013</v>
      </c>
      <c r="DV218" s="2" t="s">
        <v>678</v>
      </c>
      <c r="DW218" s="2" t="s">
        <v>678</v>
      </c>
      <c r="DX218" s="2">
        <v>1</v>
      </c>
      <c r="DY218" s="2"/>
      <c r="DZ218" s="2"/>
      <c r="EA218" s="2"/>
      <c r="EB218" s="2"/>
      <c r="EC218" s="2"/>
      <c r="ED218" s="2"/>
      <c r="EE218" s="2">
        <v>28159541</v>
      </c>
      <c r="EF218" s="2">
        <v>8</v>
      </c>
      <c r="EG218" s="2" t="s">
        <v>574</v>
      </c>
      <c r="EH218" s="2">
        <v>0</v>
      </c>
      <c r="EI218" s="2" t="s">
        <v>420</v>
      </c>
      <c r="EJ218" s="2">
        <v>1</v>
      </c>
      <c r="EK218" s="2">
        <v>1100</v>
      </c>
      <c r="EL218" s="2" t="s">
        <v>689</v>
      </c>
      <c r="EM218" s="2" t="s">
        <v>690</v>
      </c>
      <c r="EN218" s="2"/>
      <c r="EO218" s="2" t="s">
        <v>420</v>
      </c>
      <c r="EP218" s="2"/>
      <c r="EQ218" s="2">
        <v>0</v>
      </c>
      <c r="ER218" s="2">
        <v>105728.88</v>
      </c>
      <c r="ES218" s="2">
        <v>105728.88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5</v>
      </c>
      <c r="FA218" s="2"/>
      <c r="FB218" s="2"/>
      <c r="FC218" s="2">
        <v>0</v>
      </c>
      <c r="FD218" s="2">
        <v>18</v>
      </c>
      <c r="FE218" s="2"/>
      <c r="FF218" s="2">
        <v>105728.88</v>
      </c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f t="shared" si="201"/>
        <v>0</v>
      </c>
      <c r="FS218" s="2">
        <v>0</v>
      </c>
      <c r="FT218" s="2"/>
      <c r="FU218" s="2"/>
      <c r="FV218" s="2"/>
      <c r="FW218" s="2"/>
      <c r="FX218" s="2">
        <v>0</v>
      </c>
      <c r="FY218" s="2">
        <v>0</v>
      </c>
      <c r="FZ218" s="2"/>
      <c r="GA218" s="2" t="s">
        <v>691</v>
      </c>
      <c r="GB218" s="2"/>
      <c r="GC218" s="2"/>
      <c r="GD218" s="2">
        <v>1</v>
      </c>
      <c r="GE218" s="2"/>
      <c r="GF218" s="2">
        <v>-1597211321</v>
      </c>
      <c r="GG218" s="2">
        <v>2</v>
      </c>
      <c r="GH218" s="2">
        <v>3</v>
      </c>
      <c r="GI218" s="2">
        <v>-2</v>
      </c>
      <c r="GJ218" s="2">
        <v>0</v>
      </c>
      <c r="GK218" s="2">
        <v>0</v>
      </c>
      <c r="GL218" s="2">
        <f t="shared" si="202"/>
        <v>0</v>
      </c>
      <c r="GM218" s="2">
        <f t="shared" si="203"/>
        <v>105728.88</v>
      </c>
      <c r="GN218" s="2">
        <f t="shared" si="204"/>
        <v>105728.88</v>
      </c>
      <c r="GO218" s="2">
        <f t="shared" si="205"/>
        <v>0</v>
      </c>
      <c r="GP218" s="2">
        <f t="shared" si="206"/>
        <v>0</v>
      </c>
      <c r="GQ218" s="2"/>
      <c r="GR218" s="2">
        <v>1</v>
      </c>
      <c r="GS218" s="2">
        <v>1</v>
      </c>
      <c r="GT218" s="2">
        <v>0</v>
      </c>
      <c r="GU218" s="2" t="s">
        <v>420</v>
      </c>
      <c r="GV218" s="2">
        <f t="shared" si="207"/>
        <v>0</v>
      </c>
      <c r="GW218" s="2">
        <v>1</v>
      </c>
      <c r="GX218" s="2">
        <f t="shared" si="208"/>
        <v>0</v>
      </c>
      <c r="GY218" s="2"/>
      <c r="GZ218" s="2"/>
      <c r="HA218" s="2">
        <v>0</v>
      </c>
      <c r="HB218" s="2">
        <v>0</v>
      </c>
      <c r="HC218" s="2">
        <f t="shared" si="209"/>
        <v>0</v>
      </c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>
        <v>17</v>
      </c>
      <c r="B219">
        <v>1</v>
      </c>
      <c r="E219" t="s">
        <v>686</v>
      </c>
      <c r="F219" t="s">
        <v>687</v>
      </c>
      <c r="G219" t="s">
        <v>688</v>
      </c>
      <c r="H219" t="s">
        <v>678</v>
      </c>
      <c r="I219">
        <v>1</v>
      </c>
      <c r="J219">
        <v>0</v>
      </c>
      <c r="O219">
        <f t="shared" si="178"/>
        <v>558333.31000000006</v>
      </c>
      <c r="P219">
        <f t="shared" si="179"/>
        <v>558333.31000000006</v>
      </c>
      <c r="Q219">
        <f t="shared" si="180"/>
        <v>0</v>
      </c>
      <c r="R219">
        <f t="shared" si="181"/>
        <v>0</v>
      </c>
      <c r="S219">
        <f t="shared" si="182"/>
        <v>0</v>
      </c>
      <c r="T219">
        <f t="shared" si="183"/>
        <v>0</v>
      </c>
      <c r="U219">
        <f t="shared" si="184"/>
        <v>0</v>
      </c>
      <c r="V219">
        <f t="shared" si="185"/>
        <v>0</v>
      </c>
      <c r="W219">
        <f t="shared" si="186"/>
        <v>0</v>
      </c>
      <c r="X219">
        <f t="shared" si="187"/>
        <v>0</v>
      </c>
      <c r="Y219">
        <f t="shared" si="187"/>
        <v>0</v>
      </c>
      <c r="AA219">
        <v>28185841</v>
      </c>
      <c r="AB219">
        <f t="shared" si="188"/>
        <v>78972.179999999993</v>
      </c>
      <c r="AC219">
        <f t="shared" si="189"/>
        <v>78972.179999999993</v>
      </c>
      <c r="AD219">
        <f t="shared" si="190"/>
        <v>0</v>
      </c>
      <c r="AE219">
        <f t="shared" si="191"/>
        <v>0</v>
      </c>
      <c r="AF219">
        <f t="shared" si="191"/>
        <v>0</v>
      </c>
      <c r="AG219">
        <f t="shared" si="192"/>
        <v>0</v>
      </c>
      <c r="AH219">
        <f t="shared" si="193"/>
        <v>0</v>
      </c>
      <c r="AI219">
        <f t="shared" si="193"/>
        <v>0</v>
      </c>
      <c r="AJ219">
        <f t="shared" si="194"/>
        <v>0</v>
      </c>
      <c r="AK219">
        <v>78972.179999999993</v>
      </c>
      <c r="AL219">
        <v>78972.179999999993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7.07</v>
      </c>
      <c r="BA219">
        <v>1</v>
      </c>
      <c r="BB219">
        <v>1</v>
      </c>
      <c r="BC219">
        <v>7.07</v>
      </c>
      <c r="BD219" t="s">
        <v>420</v>
      </c>
      <c r="BE219" t="s">
        <v>420</v>
      </c>
      <c r="BF219" t="s">
        <v>420</v>
      </c>
      <c r="BG219" t="s">
        <v>420</v>
      </c>
      <c r="BH219">
        <v>3</v>
      </c>
      <c r="BI219">
        <v>1</v>
      </c>
      <c r="BJ219" t="s">
        <v>420</v>
      </c>
      <c r="BM219">
        <v>1100</v>
      </c>
      <c r="BN219">
        <v>0</v>
      </c>
      <c r="BO219" t="s">
        <v>451</v>
      </c>
      <c r="BP219">
        <v>1</v>
      </c>
      <c r="BQ219">
        <v>8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420</v>
      </c>
      <c r="BZ219">
        <v>0</v>
      </c>
      <c r="CA219">
        <v>0</v>
      </c>
      <c r="CE219">
        <v>0</v>
      </c>
      <c r="CF219">
        <v>0</v>
      </c>
      <c r="CG219">
        <v>0</v>
      </c>
      <c r="CM219">
        <v>0</v>
      </c>
      <c r="CN219" t="s">
        <v>420</v>
      </c>
      <c r="CO219">
        <v>0</v>
      </c>
      <c r="CP219">
        <f t="shared" si="195"/>
        <v>558333.31000000006</v>
      </c>
      <c r="CQ219">
        <f t="shared" si="196"/>
        <v>558333.31259999995</v>
      </c>
      <c r="CR219">
        <f t="shared" si="197"/>
        <v>0</v>
      </c>
      <c r="CS219">
        <f t="shared" si="198"/>
        <v>0</v>
      </c>
      <c r="CT219">
        <f t="shared" si="199"/>
        <v>0</v>
      </c>
      <c r="CU219">
        <f t="shared" si="200"/>
        <v>0</v>
      </c>
      <c r="CV219">
        <f t="shared" si="200"/>
        <v>0</v>
      </c>
      <c r="CW219">
        <f t="shared" si="200"/>
        <v>0</v>
      </c>
      <c r="CX219">
        <f t="shared" si="200"/>
        <v>0</v>
      </c>
      <c r="CY219">
        <f>(((S219+R219)*AT219)/100)</f>
        <v>0</v>
      </c>
      <c r="CZ219">
        <f>(((S219+R219)*AU219)/100)</f>
        <v>0</v>
      </c>
      <c r="DC219" t="s">
        <v>420</v>
      </c>
      <c r="DD219" t="s">
        <v>420</v>
      </c>
      <c r="DE219" t="s">
        <v>420</v>
      </c>
      <c r="DF219" t="s">
        <v>420</v>
      </c>
      <c r="DG219" t="s">
        <v>420</v>
      </c>
      <c r="DH219" t="s">
        <v>420</v>
      </c>
      <c r="DI219" t="s">
        <v>420</v>
      </c>
      <c r="DJ219" t="s">
        <v>420</v>
      </c>
      <c r="DK219" t="s">
        <v>420</v>
      </c>
      <c r="DL219" t="s">
        <v>420</v>
      </c>
      <c r="DM219" t="s">
        <v>420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678</v>
      </c>
      <c r="DW219" t="s">
        <v>678</v>
      </c>
      <c r="DX219">
        <v>1</v>
      </c>
      <c r="EE219">
        <v>28159541</v>
      </c>
      <c r="EF219">
        <v>8</v>
      </c>
      <c r="EG219" t="s">
        <v>574</v>
      </c>
      <c r="EH219">
        <v>0</v>
      </c>
      <c r="EI219" t="s">
        <v>420</v>
      </c>
      <c r="EJ219">
        <v>1</v>
      </c>
      <c r="EK219">
        <v>1100</v>
      </c>
      <c r="EL219" t="s">
        <v>689</v>
      </c>
      <c r="EM219" t="s">
        <v>690</v>
      </c>
      <c r="EO219" t="s">
        <v>420</v>
      </c>
      <c r="EQ219">
        <v>0</v>
      </c>
      <c r="ER219">
        <v>78972.179999999993</v>
      </c>
      <c r="ES219">
        <v>78972.179999999993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5</v>
      </c>
      <c r="FC219">
        <v>1</v>
      </c>
      <c r="FD219">
        <v>18</v>
      </c>
      <c r="FF219">
        <v>670000</v>
      </c>
      <c r="FQ219">
        <v>0</v>
      </c>
      <c r="FR219">
        <f t="shared" si="201"/>
        <v>0</v>
      </c>
      <c r="FS219">
        <v>0</v>
      </c>
      <c r="FX219">
        <v>0</v>
      </c>
      <c r="FY219">
        <v>0</v>
      </c>
      <c r="GA219" t="s">
        <v>692</v>
      </c>
      <c r="GD219">
        <v>1</v>
      </c>
      <c r="GF219">
        <v>-1597211321</v>
      </c>
      <c r="GG219">
        <v>1</v>
      </c>
      <c r="GH219">
        <v>3</v>
      </c>
      <c r="GI219">
        <v>4</v>
      </c>
      <c r="GJ219">
        <v>0</v>
      </c>
      <c r="GK219">
        <v>0</v>
      </c>
      <c r="GL219">
        <f t="shared" si="202"/>
        <v>0</v>
      </c>
      <c r="GM219">
        <f t="shared" si="203"/>
        <v>558333.31000000006</v>
      </c>
      <c r="GN219">
        <f t="shared" si="204"/>
        <v>558333.31000000006</v>
      </c>
      <c r="GO219">
        <f t="shared" si="205"/>
        <v>0</v>
      </c>
      <c r="GP219">
        <f t="shared" si="206"/>
        <v>0</v>
      </c>
      <c r="GR219">
        <v>1</v>
      </c>
      <c r="GS219">
        <v>1</v>
      </c>
      <c r="GT219">
        <v>0</v>
      </c>
      <c r="GU219" t="s">
        <v>420</v>
      </c>
      <c r="GV219">
        <f t="shared" si="207"/>
        <v>0</v>
      </c>
      <c r="GW219">
        <v>1</v>
      </c>
      <c r="GX219">
        <f t="shared" si="208"/>
        <v>0</v>
      </c>
      <c r="HA219">
        <v>0</v>
      </c>
      <c r="HB219">
        <v>0</v>
      </c>
      <c r="HC219">
        <f t="shared" si="209"/>
        <v>0</v>
      </c>
      <c r="IK219">
        <v>0</v>
      </c>
    </row>
    <row r="221" spans="1:255" x14ac:dyDescent="0.2">
      <c r="A221" s="3">
        <v>51</v>
      </c>
      <c r="B221" s="3">
        <f>B208</f>
        <v>1</v>
      </c>
      <c r="C221" s="3">
        <f>A208</f>
        <v>4</v>
      </c>
      <c r="D221" s="3">
        <f>ROW(A208)</f>
        <v>208</v>
      </c>
      <c r="E221" s="3"/>
      <c r="F221" s="3" t="str">
        <f>IF(F208&lt;&gt;"",F208,"")</f>
        <v>Новый раздел</v>
      </c>
      <c r="G221" s="3" t="str">
        <f>IF(G208&lt;&gt;"",G208,"")</f>
        <v>Материалы и оборудование не учтенные ценником</v>
      </c>
      <c r="H221" s="3">
        <v>0</v>
      </c>
      <c r="I221" s="3"/>
      <c r="J221" s="3"/>
      <c r="K221" s="3"/>
      <c r="L221" s="3"/>
      <c r="M221" s="3"/>
      <c r="N221" s="3"/>
      <c r="O221" s="3">
        <f t="shared" ref="O221:T221" si="210">ROUND(AB221,2)</f>
        <v>302018.61</v>
      </c>
      <c r="P221" s="3">
        <f t="shared" si="210"/>
        <v>302018.61</v>
      </c>
      <c r="Q221" s="3">
        <f t="shared" si="210"/>
        <v>0</v>
      </c>
      <c r="R221" s="3">
        <f t="shared" si="210"/>
        <v>0</v>
      </c>
      <c r="S221" s="3">
        <f t="shared" si="210"/>
        <v>0</v>
      </c>
      <c r="T221" s="3">
        <f t="shared" si="210"/>
        <v>0</v>
      </c>
      <c r="U221" s="3">
        <f>AH221</f>
        <v>0</v>
      </c>
      <c r="V221" s="3">
        <f>AI221</f>
        <v>0</v>
      </c>
      <c r="W221" s="3">
        <f>ROUND(AJ221,2)</f>
        <v>0</v>
      </c>
      <c r="X221" s="3">
        <f>ROUND(AK221,2)</f>
        <v>0</v>
      </c>
      <c r="Y221" s="3">
        <f>ROUND(AL221,2)</f>
        <v>0</v>
      </c>
      <c r="Z221" s="3"/>
      <c r="AA221" s="3"/>
      <c r="AB221" s="3">
        <f>ROUND(SUMIF(AA212:AA219,"=28185840",O212:O219),2)</f>
        <v>302018.61</v>
      </c>
      <c r="AC221" s="3">
        <f>ROUND(SUMIF(AA212:AA219,"=28185840",P212:P219),2)</f>
        <v>302018.61</v>
      </c>
      <c r="AD221" s="3">
        <f>ROUND(SUMIF(AA212:AA219,"=28185840",Q212:Q219),2)</f>
        <v>0</v>
      </c>
      <c r="AE221" s="3">
        <f>ROUND(SUMIF(AA212:AA219,"=28185840",R212:R219),2)</f>
        <v>0</v>
      </c>
      <c r="AF221" s="3">
        <f>ROUND(SUMIF(AA212:AA219,"=28185840",S212:S219),2)</f>
        <v>0</v>
      </c>
      <c r="AG221" s="3">
        <f>ROUND(SUMIF(AA212:AA219,"=28185840",T212:T219),2)</f>
        <v>0</v>
      </c>
      <c r="AH221" s="3">
        <f>SUMIF(AA212:AA219,"=28185840",U212:U219)</f>
        <v>0</v>
      </c>
      <c r="AI221" s="3">
        <f>SUMIF(AA212:AA219,"=28185840",V212:V219)</f>
        <v>0</v>
      </c>
      <c r="AJ221" s="3">
        <f>ROUND(SUMIF(AA212:AA219,"=28185840",W212:W219),2)</f>
        <v>0</v>
      </c>
      <c r="AK221" s="3">
        <f>ROUND(SUMIF(AA212:AA219,"=28185840",X212:X219),2)</f>
        <v>0</v>
      </c>
      <c r="AL221" s="3">
        <f>ROUND(SUMIF(AA212:AA219,"=28185840",Y212:Y219),2)</f>
        <v>0</v>
      </c>
      <c r="AM221" s="3"/>
      <c r="AN221" s="3"/>
      <c r="AO221" s="3">
        <f t="shared" ref="AO221:BC221" si="211">ROUND(BX221,2)</f>
        <v>0</v>
      </c>
      <c r="AP221" s="3">
        <f t="shared" si="211"/>
        <v>196289.73</v>
      </c>
      <c r="AQ221" s="3">
        <f t="shared" si="211"/>
        <v>0</v>
      </c>
      <c r="AR221" s="3">
        <f t="shared" si="211"/>
        <v>302018.61</v>
      </c>
      <c r="AS221" s="3">
        <f t="shared" si="211"/>
        <v>105728.88</v>
      </c>
      <c r="AT221" s="3">
        <f t="shared" si="211"/>
        <v>0</v>
      </c>
      <c r="AU221" s="3">
        <f t="shared" si="211"/>
        <v>0</v>
      </c>
      <c r="AV221" s="3">
        <f t="shared" si="211"/>
        <v>302018.61</v>
      </c>
      <c r="AW221" s="3">
        <f t="shared" si="211"/>
        <v>105728.88</v>
      </c>
      <c r="AX221" s="3">
        <f t="shared" si="211"/>
        <v>0</v>
      </c>
      <c r="AY221" s="3">
        <f t="shared" si="211"/>
        <v>105728.88</v>
      </c>
      <c r="AZ221" s="3">
        <f t="shared" si="211"/>
        <v>196289.73</v>
      </c>
      <c r="BA221" s="3">
        <f t="shared" si="211"/>
        <v>0</v>
      </c>
      <c r="BB221" s="3">
        <f t="shared" si="211"/>
        <v>0</v>
      </c>
      <c r="BC221" s="3">
        <f t="shared" si="211"/>
        <v>0</v>
      </c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>
        <f>ROUND(SUMIF(AA212:AA219,"=28185840",FQ212:FQ219),2)</f>
        <v>0</v>
      </c>
      <c r="BY221" s="3">
        <f>ROUND(SUMIF(AA212:AA219,"=28185840",FR212:FR219),2)</f>
        <v>196289.73</v>
      </c>
      <c r="BZ221" s="3">
        <f>ROUND(SUMIF(AA212:AA219,"=28185840",GL212:GL219),2)</f>
        <v>0</v>
      </c>
      <c r="CA221" s="3">
        <f>ROUND(SUMIF(AA212:AA219,"=28185840",GM212:GM219),2)</f>
        <v>302018.61</v>
      </c>
      <c r="CB221" s="3">
        <f>ROUND(SUMIF(AA212:AA219,"=28185840",GN212:GN219),2)</f>
        <v>105728.88</v>
      </c>
      <c r="CC221" s="3">
        <f>ROUND(SUMIF(AA212:AA219,"=28185840",GO212:GO219),2)</f>
        <v>0</v>
      </c>
      <c r="CD221" s="3">
        <f>ROUND(SUMIF(AA212:AA219,"=28185840",GP212:GP219),2)</f>
        <v>0</v>
      </c>
      <c r="CE221" s="3">
        <f>AC221-BX221</f>
        <v>302018.61</v>
      </c>
      <c r="CF221" s="3">
        <f>AC221-BY221</f>
        <v>105728.87999999998</v>
      </c>
      <c r="CG221" s="3">
        <f>BX221-BZ221</f>
        <v>0</v>
      </c>
      <c r="CH221" s="3">
        <f>AC221-BX221-BY221+BZ221</f>
        <v>105728.87999999998</v>
      </c>
      <c r="CI221" s="3">
        <f>BY221-BZ221</f>
        <v>196289.73</v>
      </c>
      <c r="CJ221" s="3">
        <f>ROUND(SUMIF(AA212:AA219,"=28185840",GX212:GX219),2)</f>
        <v>0</v>
      </c>
      <c r="CK221" s="3">
        <f>ROUND(SUMIF(AA212:AA219,"=28185840",GY212:GY219),2)</f>
        <v>0</v>
      </c>
      <c r="CL221" s="3">
        <f>ROUND(SUMIF(AA212:AA219,"=28185840",GZ212:GZ219),2)</f>
        <v>0</v>
      </c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4">
        <f t="shared" ref="DG221:DL221" si="212">ROUND(DT221,2)</f>
        <v>1674999.95</v>
      </c>
      <c r="DH221" s="4">
        <f t="shared" si="212"/>
        <v>1674999.95</v>
      </c>
      <c r="DI221" s="4">
        <f t="shared" si="212"/>
        <v>0</v>
      </c>
      <c r="DJ221" s="4">
        <f t="shared" si="212"/>
        <v>0</v>
      </c>
      <c r="DK221" s="4">
        <f t="shared" si="212"/>
        <v>0</v>
      </c>
      <c r="DL221" s="4">
        <f t="shared" si="212"/>
        <v>0</v>
      </c>
      <c r="DM221" s="4">
        <f>DZ221</f>
        <v>0</v>
      </c>
      <c r="DN221" s="4">
        <f>EA221</f>
        <v>0</v>
      </c>
      <c r="DO221" s="4">
        <f>ROUND(EB221,2)</f>
        <v>0</v>
      </c>
      <c r="DP221" s="4">
        <f>ROUND(EC221,2)</f>
        <v>0</v>
      </c>
      <c r="DQ221" s="4">
        <f>ROUND(ED221,2)</f>
        <v>0</v>
      </c>
      <c r="DR221" s="4"/>
      <c r="DS221" s="4"/>
      <c r="DT221" s="4">
        <f>ROUND(SUMIF(AA212:AA219,"=28185841",O212:O219),2)</f>
        <v>1674999.95</v>
      </c>
      <c r="DU221" s="4">
        <f>ROUND(SUMIF(AA212:AA219,"=28185841",P212:P219),2)</f>
        <v>1674999.95</v>
      </c>
      <c r="DV221" s="4">
        <f>ROUND(SUMIF(AA212:AA219,"=28185841",Q212:Q219),2)</f>
        <v>0</v>
      </c>
      <c r="DW221" s="4">
        <f>ROUND(SUMIF(AA212:AA219,"=28185841",R212:R219),2)</f>
        <v>0</v>
      </c>
      <c r="DX221" s="4">
        <f>ROUND(SUMIF(AA212:AA219,"=28185841",S212:S219),2)</f>
        <v>0</v>
      </c>
      <c r="DY221" s="4">
        <f>ROUND(SUMIF(AA212:AA219,"=28185841",T212:T219),2)</f>
        <v>0</v>
      </c>
      <c r="DZ221" s="4">
        <f>SUMIF(AA212:AA219,"=28185841",U212:U219)</f>
        <v>0</v>
      </c>
      <c r="EA221" s="4">
        <f>SUMIF(AA212:AA219,"=28185841",V212:V219)</f>
        <v>0</v>
      </c>
      <c r="EB221" s="4">
        <f>ROUND(SUMIF(AA212:AA219,"=28185841",W212:W219),2)</f>
        <v>0</v>
      </c>
      <c r="EC221" s="4">
        <f>ROUND(SUMIF(AA212:AA219,"=28185841",X212:X219),2)</f>
        <v>0</v>
      </c>
      <c r="ED221" s="4">
        <f>ROUND(SUMIF(AA212:AA219,"=28185841",Y212:Y219),2)</f>
        <v>0</v>
      </c>
      <c r="EE221" s="4"/>
      <c r="EF221" s="4"/>
      <c r="EG221" s="4">
        <f t="shared" ref="EG221:EU221" si="213">ROUND(FP221,2)</f>
        <v>0</v>
      </c>
      <c r="EH221" s="4">
        <f t="shared" si="213"/>
        <v>1116666.6399999999</v>
      </c>
      <c r="EI221" s="4">
        <f t="shared" si="213"/>
        <v>0</v>
      </c>
      <c r="EJ221" s="4">
        <f t="shared" si="213"/>
        <v>1674999.95</v>
      </c>
      <c r="EK221" s="4">
        <f t="shared" si="213"/>
        <v>558333.31000000006</v>
      </c>
      <c r="EL221" s="4">
        <f t="shared" si="213"/>
        <v>0</v>
      </c>
      <c r="EM221" s="4">
        <f t="shared" si="213"/>
        <v>0</v>
      </c>
      <c r="EN221" s="4">
        <f t="shared" si="213"/>
        <v>1674999.95</v>
      </c>
      <c r="EO221" s="4">
        <f t="shared" si="213"/>
        <v>558333.31000000006</v>
      </c>
      <c r="EP221" s="4">
        <f t="shared" si="213"/>
        <v>0</v>
      </c>
      <c r="EQ221" s="4">
        <f t="shared" si="213"/>
        <v>558333.31000000006</v>
      </c>
      <c r="ER221" s="4">
        <f t="shared" si="213"/>
        <v>1116666.6399999999</v>
      </c>
      <c r="ES221" s="4">
        <f t="shared" si="213"/>
        <v>0</v>
      </c>
      <c r="ET221" s="4">
        <f t="shared" si="213"/>
        <v>0</v>
      </c>
      <c r="EU221" s="4">
        <f t="shared" si="213"/>
        <v>0</v>
      </c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>
        <f>ROUND(SUMIF(AA212:AA219,"=28185841",FQ212:FQ219),2)</f>
        <v>0</v>
      </c>
      <c r="FQ221" s="4">
        <f>ROUND(SUMIF(AA212:AA219,"=28185841",FR212:FR219),2)</f>
        <v>1116666.6399999999</v>
      </c>
      <c r="FR221" s="4">
        <f>ROUND(SUMIF(AA212:AA219,"=28185841",GL212:GL219),2)</f>
        <v>0</v>
      </c>
      <c r="FS221" s="4">
        <f>ROUND(SUMIF(AA212:AA219,"=28185841",GM212:GM219),2)</f>
        <v>1674999.95</v>
      </c>
      <c r="FT221" s="4">
        <f>ROUND(SUMIF(AA212:AA219,"=28185841",GN212:GN219),2)</f>
        <v>558333.31000000006</v>
      </c>
      <c r="FU221" s="4">
        <f>ROUND(SUMIF(AA212:AA219,"=28185841",GO212:GO219),2)</f>
        <v>0</v>
      </c>
      <c r="FV221" s="4">
        <f>ROUND(SUMIF(AA212:AA219,"=28185841",GP212:GP219),2)</f>
        <v>0</v>
      </c>
      <c r="FW221" s="4">
        <f>DU221-FP221</f>
        <v>1674999.95</v>
      </c>
      <c r="FX221" s="4">
        <f>DU221-FQ221</f>
        <v>558333.31000000006</v>
      </c>
      <c r="FY221" s="4">
        <f>FP221-FR221</f>
        <v>0</v>
      </c>
      <c r="FZ221" s="4">
        <f>DU221-FP221-FQ221+FR221</f>
        <v>558333.31000000006</v>
      </c>
      <c r="GA221" s="4">
        <f>FQ221-FR221</f>
        <v>1116666.6399999999</v>
      </c>
      <c r="GB221" s="4">
        <f>ROUND(SUMIF(AA212:AA219,"=28185841",GX212:GX219),2)</f>
        <v>0</v>
      </c>
      <c r="GC221" s="4">
        <f>ROUND(SUMIF(AA212:AA219,"=28185841",GY212:GY219),2)</f>
        <v>0</v>
      </c>
      <c r="GD221" s="4">
        <f>ROUND(SUMIF(AA212:AA219,"=28185841",GZ212:GZ219),2)</f>
        <v>0</v>
      </c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>
        <v>0</v>
      </c>
    </row>
    <row r="223" spans="1:255" x14ac:dyDescent="0.2">
      <c r="A223" s="5">
        <v>50</v>
      </c>
      <c r="B223" s="5">
        <v>0</v>
      </c>
      <c r="C223" s="5">
        <v>0</v>
      </c>
      <c r="D223" s="5">
        <v>1</v>
      </c>
      <c r="E223" s="5">
        <v>201</v>
      </c>
      <c r="F223" s="5">
        <f>ROUND(Source!O221,O223)</f>
        <v>302018.61</v>
      </c>
      <c r="G223" s="5" t="s">
        <v>511</v>
      </c>
      <c r="H223" s="5" t="s">
        <v>512</v>
      </c>
      <c r="I223" s="5"/>
      <c r="J223" s="5"/>
      <c r="K223" s="5">
        <v>201</v>
      </c>
      <c r="L223" s="5">
        <v>1</v>
      </c>
      <c r="M223" s="5">
        <v>3</v>
      </c>
      <c r="N223" s="5" t="s">
        <v>420</v>
      </c>
      <c r="O223" s="5">
        <v>2</v>
      </c>
      <c r="P223" s="5">
        <f>ROUND(Source!DG221,O223)</f>
        <v>1674999.95</v>
      </c>
      <c r="Q223" s="5"/>
      <c r="R223" s="5"/>
      <c r="S223" s="5"/>
      <c r="T223" s="5"/>
      <c r="U223" s="5"/>
      <c r="V223" s="5"/>
      <c r="W223" s="5"/>
    </row>
    <row r="224" spans="1:255" x14ac:dyDescent="0.2">
      <c r="A224" s="5">
        <v>50</v>
      </c>
      <c r="B224" s="5">
        <v>0</v>
      </c>
      <c r="C224" s="5">
        <v>0</v>
      </c>
      <c r="D224" s="5">
        <v>1</v>
      </c>
      <c r="E224" s="5">
        <v>202</v>
      </c>
      <c r="F224" s="5">
        <f>ROUND(Source!P221,O224)</f>
        <v>302018.61</v>
      </c>
      <c r="G224" s="5" t="s">
        <v>513</v>
      </c>
      <c r="H224" s="5" t="s">
        <v>514</v>
      </c>
      <c r="I224" s="5"/>
      <c r="J224" s="5"/>
      <c r="K224" s="5">
        <v>202</v>
      </c>
      <c r="L224" s="5">
        <v>2</v>
      </c>
      <c r="M224" s="5">
        <v>3</v>
      </c>
      <c r="N224" s="5" t="s">
        <v>420</v>
      </c>
      <c r="O224" s="5">
        <v>2</v>
      </c>
      <c r="P224" s="5">
        <f>ROUND(Source!DH221,O224)</f>
        <v>1674999.95</v>
      </c>
      <c r="Q224" s="5"/>
      <c r="R224" s="5"/>
      <c r="S224" s="5"/>
      <c r="T224" s="5"/>
      <c r="U224" s="5"/>
      <c r="V224" s="5"/>
      <c r="W224" s="5"/>
    </row>
    <row r="225" spans="1:23" x14ac:dyDescent="0.2">
      <c r="A225" s="5">
        <v>50</v>
      </c>
      <c r="B225" s="5">
        <v>0</v>
      </c>
      <c r="C225" s="5">
        <v>0</v>
      </c>
      <c r="D225" s="5">
        <v>1</v>
      </c>
      <c r="E225" s="5">
        <v>222</v>
      </c>
      <c r="F225" s="5">
        <f>ROUND(Source!AO221,O225)</f>
        <v>0</v>
      </c>
      <c r="G225" s="5" t="s">
        <v>515</v>
      </c>
      <c r="H225" s="5" t="s">
        <v>516</v>
      </c>
      <c r="I225" s="5"/>
      <c r="J225" s="5"/>
      <c r="K225" s="5">
        <v>222</v>
      </c>
      <c r="L225" s="5">
        <v>3</v>
      </c>
      <c r="M225" s="5">
        <v>3</v>
      </c>
      <c r="N225" s="5" t="s">
        <v>420</v>
      </c>
      <c r="O225" s="5">
        <v>2</v>
      </c>
      <c r="P225" s="5">
        <f>ROUND(Source!EG221,O225)</f>
        <v>0</v>
      </c>
      <c r="Q225" s="5"/>
      <c r="R225" s="5"/>
      <c r="S225" s="5"/>
      <c r="T225" s="5"/>
      <c r="U225" s="5"/>
      <c r="V225" s="5"/>
      <c r="W225" s="5"/>
    </row>
    <row r="226" spans="1:23" x14ac:dyDescent="0.2">
      <c r="A226" s="5">
        <v>50</v>
      </c>
      <c r="B226" s="5">
        <v>0</v>
      </c>
      <c r="C226" s="5">
        <v>0</v>
      </c>
      <c r="D226" s="5">
        <v>1</v>
      </c>
      <c r="E226" s="5">
        <v>225</v>
      </c>
      <c r="F226" s="5">
        <f>ROUND(Source!AV221,O226)</f>
        <v>302018.61</v>
      </c>
      <c r="G226" s="5" t="s">
        <v>517</v>
      </c>
      <c r="H226" s="5" t="s">
        <v>518</v>
      </c>
      <c r="I226" s="5"/>
      <c r="J226" s="5"/>
      <c r="K226" s="5">
        <v>225</v>
      </c>
      <c r="L226" s="5">
        <v>4</v>
      </c>
      <c r="M226" s="5">
        <v>3</v>
      </c>
      <c r="N226" s="5" t="s">
        <v>420</v>
      </c>
      <c r="O226" s="5">
        <v>2</v>
      </c>
      <c r="P226" s="5">
        <f>ROUND(Source!EN221,O226)</f>
        <v>1674999.95</v>
      </c>
      <c r="Q226" s="5"/>
      <c r="R226" s="5"/>
      <c r="S226" s="5"/>
      <c r="T226" s="5"/>
      <c r="U226" s="5"/>
      <c r="V226" s="5"/>
      <c r="W226" s="5"/>
    </row>
    <row r="227" spans="1:23" x14ac:dyDescent="0.2">
      <c r="A227" s="5">
        <v>50</v>
      </c>
      <c r="B227" s="5">
        <v>0</v>
      </c>
      <c r="C227" s="5">
        <v>0</v>
      </c>
      <c r="D227" s="5">
        <v>1</v>
      </c>
      <c r="E227" s="5">
        <v>226</v>
      </c>
      <c r="F227" s="5">
        <f>ROUND(Source!AW221,O227)</f>
        <v>105728.88</v>
      </c>
      <c r="G227" s="5" t="s">
        <v>519</v>
      </c>
      <c r="H227" s="5" t="s">
        <v>520</v>
      </c>
      <c r="I227" s="5"/>
      <c r="J227" s="5"/>
      <c r="K227" s="5">
        <v>226</v>
      </c>
      <c r="L227" s="5">
        <v>5</v>
      </c>
      <c r="M227" s="5">
        <v>3</v>
      </c>
      <c r="N227" s="5" t="s">
        <v>420</v>
      </c>
      <c r="O227" s="5">
        <v>2</v>
      </c>
      <c r="P227" s="5">
        <f>ROUND(Source!EO221,O227)</f>
        <v>558333.31000000006</v>
      </c>
      <c r="Q227" s="5"/>
      <c r="R227" s="5"/>
      <c r="S227" s="5"/>
      <c r="T227" s="5"/>
      <c r="U227" s="5"/>
      <c r="V227" s="5"/>
      <c r="W227" s="5"/>
    </row>
    <row r="228" spans="1:23" x14ac:dyDescent="0.2">
      <c r="A228" s="5">
        <v>50</v>
      </c>
      <c r="B228" s="5">
        <v>0</v>
      </c>
      <c r="C228" s="5">
        <v>0</v>
      </c>
      <c r="D228" s="5">
        <v>1</v>
      </c>
      <c r="E228" s="5">
        <v>227</v>
      </c>
      <c r="F228" s="5">
        <f>ROUND(Source!AX221,O228)</f>
        <v>0</v>
      </c>
      <c r="G228" s="5" t="s">
        <v>521</v>
      </c>
      <c r="H228" s="5" t="s">
        <v>522</v>
      </c>
      <c r="I228" s="5"/>
      <c r="J228" s="5"/>
      <c r="K228" s="5">
        <v>227</v>
      </c>
      <c r="L228" s="5">
        <v>6</v>
      </c>
      <c r="M228" s="5">
        <v>3</v>
      </c>
      <c r="N228" s="5" t="s">
        <v>420</v>
      </c>
      <c r="O228" s="5">
        <v>2</v>
      </c>
      <c r="P228" s="5">
        <f>ROUND(Source!EP221,O228)</f>
        <v>0</v>
      </c>
      <c r="Q228" s="5"/>
      <c r="R228" s="5"/>
      <c r="S228" s="5"/>
      <c r="T228" s="5"/>
      <c r="U228" s="5"/>
      <c r="V228" s="5"/>
      <c r="W228" s="5"/>
    </row>
    <row r="229" spans="1:23" x14ac:dyDescent="0.2">
      <c r="A229" s="5">
        <v>50</v>
      </c>
      <c r="B229" s="5">
        <v>0</v>
      </c>
      <c r="C229" s="5">
        <v>0</v>
      </c>
      <c r="D229" s="5">
        <v>1</v>
      </c>
      <c r="E229" s="5">
        <v>228</v>
      </c>
      <c r="F229" s="5">
        <f>ROUND(Source!AY221,O229)</f>
        <v>105728.88</v>
      </c>
      <c r="G229" s="5" t="s">
        <v>523</v>
      </c>
      <c r="H229" s="5" t="s">
        <v>524</v>
      </c>
      <c r="I229" s="5"/>
      <c r="J229" s="5"/>
      <c r="K229" s="5">
        <v>228</v>
      </c>
      <c r="L229" s="5">
        <v>7</v>
      </c>
      <c r="M229" s="5">
        <v>3</v>
      </c>
      <c r="N229" s="5" t="s">
        <v>420</v>
      </c>
      <c r="O229" s="5">
        <v>2</v>
      </c>
      <c r="P229" s="5">
        <f>ROUND(Source!EQ221,O229)</f>
        <v>558333.31000000006</v>
      </c>
      <c r="Q229" s="5"/>
      <c r="R229" s="5"/>
      <c r="S229" s="5"/>
      <c r="T229" s="5"/>
      <c r="U229" s="5"/>
      <c r="V229" s="5"/>
      <c r="W229" s="5"/>
    </row>
    <row r="230" spans="1:23" x14ac:dyDescent="0.2">
      <c r="A230" s="5">
        <v>50</v>
      </c>
      <c r="B230" s="5">
        <v>0</v>
      </c>
      <c r="C230" s="5">
        <v>0</v>
      </c>
      <c r="D230" s="5">
        <v>1</v>
      </c>
      <c r="E230" s="5">
        <v>216</v>
      </c>
      <c r="F230" s="5">
        <f>ROUND(Source!AP221,O230)</f>
        <v>196289.73</v>
      </c>
      <c r="G230" s="5" t="s">
        <v>525</v>
      </c>
      <c r="H230" s="5" t="s">
        <v>526</v>
      </c>
      <c r="I230" s="5"/>
      <c r="J230" s="5"/>
      <c r="K230" s="5">
        <v>216</v>
      </c>
      <c r="L230" s="5">
        <v>8</v>
      </c>
      <c r="M230" s="5">
        <v>3</v>
      </c>
      <c r="N230" s="5" t="s">
        <v>420</v>
      </c>
      <c r="O230" s="5">
        <v>2</v>
      </c>
      <c r="P230" s="5">
        <f>ROUND(Source!EH221,O230)</f>
        <v>1116666.6399999999</v>
      </c>
      <c r="Q230" s="5"/>
      <c r="R230" s="5"/>
      <c r="S230" s="5"/>
      <c r="T230" s="5"/>
      <c r="U230" s="5"/>
      <c r="V230" s="5"/>
      <c r="W230" s="5"/>
    </row>
    <row r="231" spans="1:23" x14ac:dyDescent="0.2">
      <c r="A231" s="5">
        <v>50</v>
      </c>
      <c r="B231" s="5">
        <v>0</v>
      </c>
      <c r="C231" s="5">
        <v>0</v>
      </c>
      <c r="D231" s="5">
        <v>1</v>
      </c>
      <c r="E231" s="5">
        <v>223</v>
      </c>
      <c r="F231" s="5">
        <f>ROUND(Source!AQ221,O231)</f>
        <v>0</v>
      </c>
      <c r="G231" s="5" t="s">
        <v>527</v>
      </c>
      <c r="H231" s="5" t="s">
        <v>528</v>
      </c>
      <c r="I231" s="5"/>
      <c r="J231" s="5"/>
      <c r="K231" s="5">
        <v>223</v>
      </c>
      <c r="L231" s="5">
        <v>9</v>
      </c>
      <c r="M231" s="5">
        <v>3</v>
      </c>
      <c r="N231" s="5" t="s">
        <v>420</v>
      </c>
      <c r="O231" s="5">
        <v>2</v>
      </c>
      <c r="P231" s="5">
        <f>ROUND(Source!EI221,O231)</f>
        <v>0</v>
      </c>
      <c r="Q231" s="5"/>
      <c r="R231" s="5"/>
      <c r="S231" s="5"/>
      <c r="T231" s="5"/>
      <c r="U231" s="5"/>
      <c r="V231" s="5"/>
      <c r="W231" s="5"/>
    </row>
    <row r="232" spans="1:23" x14ac:dyDescent="0.2">
      <c r="A232" s="5">
        <v>50</v>
      </c>
      <c r="B232" s="5">
        <v>0</v>
      </c>
      <c r="C232" s="5">
        <v>0</v>
      </c>
      <c r="D232" s="5">
        <v>1</v>
      </c>
      <c r="E232" s="5">
        <v>229</v>
      </c>
      <c r="F232" s="5">
        <f>ROUND(Source!AZ221,O232)</f>
        <v>196289.73</v>
      </c>
      <c r="G232" s="5" t="s">
        <v>529</v>
      </c>
      <c r="H232" s="5" t="s">
        <v>530</v>
      </c>
      <c r="I232" s="5"/>
      <c r="J232" s="5"/>
      <c r="K232" s="5">
        <v>229</v>
      </c>
      <c r="L232" s="5">
        <v>10</v>
      </c>
      <c r="M232" s="5">
        <v>3</v>
      </c>
      <c r="N232" s="5" t="s">
        <v>420</v>
      </c>
      <c r="O232" s="5">
        <v>2</v>
      </c>
      <c r="P232" s="5">
        <f>ROUND(Source!ER221,O232)</f>
        <v>1116666.6399999999</v>
      </c>
      <c r="Q232" s="5"/>
      <c r="R232" s="5"/>
      <c r="S232" s="5"/>
      <c r="T232" s="5"/>
      <c r="U232" s="5"/>
      <c r="V232" s="5"/>
      <c r="W232" s="5"/>
    </row>
    <row r="233" spans="1:23" x14ac:dyDescent="0.2">
      <c r="A233" s="5">
        <v>50</v>
      </c>
      <c r="B233" s="5">
        <v>0</v>
      </c>
      <c r="C233" s="5">
        <v>0</v>
      </c>
      <c r="D233" s="5">
        <v>1</v>
      </c>
      <c r="E233" s="5">
        <v>203</v>
      </c>
      <c r="F233" s="5">
        <f>ROUND(Source!Q221,O233)</f>
        <v>0</v>
      </c>
      <c r="G233" s="5" t="s">
        <v>531</v>
      </c>
      <c r="H233" s="5" t="s">
        <v>532</v>
      </c>
      <c r="I233" s="5"/>
      <c r="J233" s="5"/>
      <c r="K233" s="5">
        <v>203</v>
      </c>
      <c r="L233" s="5">
        <v>11</v>
      </c>
      <c r="M233" s="5">
        <v>3</v>
      </c>
      <c r="N233" s="5" t="s">
        <v>420</v>
      </c>
      <c r="O233" s="5">
        <v>2</v>
      </c>
      <c r="P233" s="5">
        <f>ROUND(Source!DI221,O233)</f>
        <v>0</v>
      </c>
      <c r="Q233" s="5"/>
      <c r="R233" s="5"/>
      <c r="S233" s="5"/>
      <c r="T233" s="5"/>
      <c r="U233" s="5"/>
      <c r="V233" s="5"/>
      <c r="W233" s="5"/>
    </row>
    <row r="234" spans="1:23" x14ac:dyDescent="0.2">
      <c r="A234" s="5">
        <v>50</v>
      </c>
      <c r="B234" s="5">
        <v>0</v>
      </c>
      <c r="C234" s="5">
        <v>0</v>
      </c>
      <c r="D234" s="5">
        <v>1</v>
      </c>
      <c r="E234" s="5">
        <v>231</v>
      </c>
      <c r="F234" s="5">
        <f>ROUND(Source!BB221,O234)</f>
        <v>0</v>
      </c>
      <c r="G234" s="5" t="s">
        <v>533</v>
      </c>
      <c r="H234" s="5" t="s">
        <v>534</v>
      </c>
      <c r="I234" s="5"/>
      <c r="J234" s="5"/>
      <c r="K234" s="5">
        <v>231</v>
      </c>
      <c r="L234" s="5">
        <v>12</v>
      </c>
      <c r="M234" s="5">
        <v>3</v>
      </c>
      <c r="N234" s="5" t="s">
        <v>420</v>
      </c>
      <c r="O234" s="5">
        <v>2</v>
      </c>
      <c r="P234" s="5">
        <f>ROUND(Source!ET221,O234)</f>
        <v>0</v>
      </c>
      <c r="Q234" s="5"/>
      <c r="R234" s="5"/>
      <c r="S234" s="5"/>
      <c r="T234" s="5"/>
      <c r="U234" s="5"/>
      <c r="V234" s="5"/>
      <c r="W234" s="5"/>
    </row>
    <row r="235" spans="1:23" x14ac:dyDescent="0.2">
      <c r="A235" s="5">
        <v>50</v>
      </c>
      <c r="B235" s="5">
        <v>0</v>
      </c>
      <c r="C235" s="5">
        <v>0</v>
      </c>
      <c r="D235" s="5">
        <v>1</v>
      </c>
      <c r="E235" s="5">
        <v>204</v>
      </c>
      <c r="F235" s="5">
        <f>ROUND(Source!R221,O235)</f>
        <v>0</v>
      </c>
      <c r="G235" s="5" t="s">
        <v>535</v>
      </c>
      <c r="H235" s="5" t="s">
        <v>536</v>
      </c>
      <c r="I235" s="5"/>
      <c r="J235" s="5"/>
      <c r="K235" s="5">
        <v>204</v>
      </c>
      <c r="L235" s="5">
        <v>13</v>
      </c>
      <c r="M235" s="5">
        <v>3</v>
      </c>
      <c r="N235" s="5" t="s">
        <v>420</v>
      </c>
      <c r="O235" s="5">
        <v>2</v>
      </c>
      <c r="P235" s="5">
        <f>ROUND(Source!DJ221,O235)</f>
        <v>0</v>
      </c>
      <c r="Q235" s="5"/>
      <c r="R235" s="5"/>
      <c r="S235" s="5"/>
      <c r="T235" s="5"/>
      <c r="U235" s="5"/>
      <c r="V235" s="5"/>
      <c r="W235" s="5"/>
    </row>
    <row r="236" spans="1:23" x14ac:dyDescent="0.2">
      <c r="A236" s="5">
        <v>50</v>
      </c>
      <c r="B236" s="5">
        <v>0</v>
      </c>
      <c r="C236" s="5">
        <v>0</v>
      </c>
      <c r="D236" s="5">
        <v>1</v>
      </c>
      <c r="E236" s="5">
        <v>205</v>
      </c>
      <c r="F236" s="5">
        <f>ROUND(Source!S221,O236)</f>
        <v>0</v>
      </c>
      <c r="G236" s="5" t="s">
        <v>537</v>
      </c>
      <c r="H236" s="5" t="s">
        <v>538</v>
      </c>
      <c r="I236" s="5"/>
      <c r="J236" s="5"/>
      <c r="K236" s="5">
        <v>205</v>
      </c>
      <c r="L236" s="5">
        <v>14</v>
      </c>
      <c r="M236" s="5">
        <v>3</v>
      </c>
      <c r="N236" s="5" t="s">
        <v>420</v>
      </c>
      <c r="O236" s="5">
        <v>2</v>
      </c>
      <c r="P236" s="5">
        <f>ROUND(Source!DK221,O236)</f>
        <v>0</v>
      </c>
      <c r="Q236" s="5"/>
      <c r="R236" s="5"/>
      <c r="S236" s="5"/>
      <c r="T236" s="5"/>
      <c r="U236" s="5"/>
      <c r="V236" s="5"/>
      <c r="W236" s="5"/>
    </row>
    <row r="237" spans="1:23" x14ac:dyDescent="0.2">
      <c r="A237" s="5">
        <v>50</v>
      </c>
      <c r="B237" s="5">
        <v>0</v>
      </c>
      <c r="C237" s="5">
        <v>0</v>
      </c>
      <c r="D237" s="5">
        <v>1</v>
      </c>
      <c r="E237" s="5">
        <v>232</v>
      </c>
      <c r="F237" s="5">
        <f>ROUND(Source!BC221,O237)</f>
        <v>0</v>
      </c>
      <c r="G237" s="5" t="s">
        <v>539</v>
      </c>
      <c r="H237" s="5" t="s">
        <v>540</v>
      </c>
      <c r="I237" s="5"/>
      <c r="J237" s="5"/>
      <c r="K237" s="5">
        <v>232</v>
      </c>
      <c r="L237" s="5">
        <v>15</v>
      </c>
      <c r="M237" s="5">
        <v>3</v>
      </c>
      <c r="N237" s="5" t="s">
        <v>420</v>
      </c>
      <c r="O237" s="5">
        <v>2</v>
      </c>
      <c r="P237" s="5">
        <f>ROUND(Source!EU221,O237)</f>
        <v>0</v>
      </c>
      <c r="Q237" s="5"/>
      <c r="R237" s="5"/>
      <c r="S237" s="5"/>
      <c r="T237" s="5"/>
      <c r="U237" s="5"/>
      <c r="V237" s="5"/>
      <c r="W237" s="5"/>
    </row>
    <row r="238" spans="1:23" x14ac:dyDescent="0.2">
      <c r="A238" s="5">
        <v>50</v>
      </c>
      <c r="B238" s="5">
        <v>0</v>
      </c>
      <c r="C238" s="5">
        <v>0</v>
      </c>
      <c r="D238" s="5">
        <v>1</v>
      </c>
      <c r="E238" s="5">
        <v>214</v>
      </c>
      <c r="F238" s="5">
        <f>ROUND(Source!AS221,O238)</f>
        <v>105728.88</v>
      </c>
      <c r="G238" s="5" t="s">
        <v>541</v>
      </c>
      <c r="H238" s="5" t="s">
        <v>542</v>
      </c>
      <c r="I238" s="5"/>
      <c r="J238" s="5"/>
      <c r="K238" s="5">
        <v>214</v>
      </c>
      <c r="L238" s="5">
        <v>16</v>
      </c>
      <c r="M238" s="5">
        <v>3</v>
      </c>
      <c r="N238" s="5" t="s">
        <v>420</v>
      </c>
      <c r="O238" s="5">
        <v>2</v>
      </c>
      <c r="P238" s="5">
        <f>ROUND(Source!EK221,O238)</f>
        <v>558333.31000000006</v>
      </c>
      <c r="Q238" s="5"/>
      <c r="R238" s="5"/>
      <c r="S238" s="5"/>
      <c r="T238" s="5"/>
      <c r="U238" s="5"/>
      <c r="V238" s="5"/>
      <c r="W238" s="5"/>
    </row>
    <row r="239" spans="1:23" x14ac:dyDescent="0.2">
      <c r="A239" s="5">
        <v>50</v>
      </c>
      <c r="B239" s="5">
        <v>0</v>
      </c>
      <c r="C239" s="5">
        <v>0</v>
      </c>
      <c r="D239" s="5">
        <v>1</v>
      </c>
      <c r="E239" s="5">
        <v>215</v>
      </c>
      <c r="F239" s="5">
        <f>ROUND(Source!AT221,O239)</f>
        <v>0</v>
      </c>
      <c r="G239" s="5" t="s">
        <v>543</v>
      </c>
      <c r="H239" s="5" t="s">
        <v>544</v>
      </c>
      <c r="I239" s="5"/>
      <c r="J239" s="5"/>
      <c r="K239" s="5">
        <v>215</v>
      </c>
      <c r="L239" s="5">
        <v>17</v>
      </c>
      <c r="M239" s="5">
        <v>3</v>
      </c>
      <c r="N239" s="5" t="s">
        <v>420</v>
      </c>
      <c r="O239" s="5">
        <v>2</v>
      </c>
      <c r="P239" s="5">
        <f>ROUND(Source!EL221,O239)</f>
        <v>0</v>
      </c>
      <c r="Q239" s="5"/>
      <c r="R239" s="5"/>
      <c r="S239" s="5"/>
      <c r="T239" s="5"/>
      <c r="U239" s="5"/>
      <c r="V239" s="5"/>
      <c r="W239" s="5"/>
    </row>
    <row r="240" spans="1:23" x14ac:dyDescent="0.2">
      <c r="A240" s="5">
        <v>50</v>
      </c>
      <c r="B240" s="5">
        <v>0</v>
      </c>
      <c r="C240" s="5">
        <v>0</v>
      </c>
      <c r="D240" s="5">
        <v>1</v>
      </c>
      <c r="E240" s="5">
        <v>217</v>
      </c>
      <c r="F240" s="5">
        <f>ROUND(Source!AU221,O240)</f>
        <v>0</v>
      </c>
      <c r="G240" s="5" t="s">
        <v>545</v>
      </c>
      <c r="H240" s="5" t="s">
        <v>546</v>
      </c>
      <c r="I240" s="5"/>
      <c r="J240" s="5"/>
      <c r="K240" s="5">
        <v>217</v>
      </c>
      <c r="L240" s="5">
        <v>18</v>
      </c>
      <c r="M240" s="5">
        <v>3</v>
      </c>
      <c r="N240" s="5" t="s">
        <v>420</v>
      </c>
      <c r="O240" s="5">
        <v>2</v>
      </c>
      <c r="P240" s="5">
        <f>ROUND(Source!EM221,O240)</f>
        <v>0</v>
      </c>
      <c r="Q240" s="5"/>
      <c r="R240" s="5"/>
      <c r="S240" s="5"/>
      <c r="T240" s="5"/>
      <c r="U240" s="5"/>
      <c r="V240" s="5"/>
      <c r="W240" s="5"/>
    </row>
    <row r="241" spans="1:255" x14ac:dyDescent="0.2">
      <c r="A241" s="5">
        <v>50</v>
      </c>
      <c r="B241" s="5">
        <v>0</v>
      </c>
      <c r="C241" s="5">
        <v>0</v>
      </c>
      <c r="D241" s="5">
        <v>1</v>
      </c>
      <c r="E241" s="5">
        <v>230</v>
      </c>
      <c r="F241" s="5">
        <f>ROUND(Source!BA221,O241)</f>
        <v>0</v>
      </c>
      <c r="G241" s="5" t="s">
        <v>547</v>
      </c>
      <c r="H241" s="5" t="s">
        <v>548</v>
      </c>
      <c r="I241" s="5"/>
      <c r="J241" s="5"/>
      <c r="K241" s="5">
        <v>230</v>
      </c>
      <c r="L241" s="5">
        <v>19</v>
      </c>
      <c r="M241" s="5">
        <v>3</v>
      </c>
      <c r="N241" s="5" t="s">
        <v>420</v>
      </c>
      <c r="O241" s="5">
        <v>2</v>
      </c>
      <c r="P241" s="5">
        <f>ROUND(Source!ES221,O241)</f>
        <v>0</v>
      </c>
      <c r="Q241" s="5"/>
      <c r="R241" s="5"/>
      <c r="S241" s="5"/>
      <c r="T241" s="5"/>
      <c r="U241" s="5"/>
      <c r="V241" s="5"/>
      <c r="W241" s="5"/>
    </row>
    <row r="242" spans="1:255" x14ac:dyDescent="0.2">
      <c r="A242" s="5">
        <v>50</v>
      </c>
      <c r="B242" s="5">
        <v>0</v>
      </c>
      <c r="C242" s="5">
        <v>0</v>
      </c>
      <c r="D242" s="5">
        <v>1</v>
      </c>
      <c r="E242" s="5">
        <v>206</v>
      </c>
      <c r="F242" s="5">
        <f>ROUND(Source!T221,O242)</f>
        <v>0</v>
      </c>
      <c r="G242" s="5" t="s">
        <v>549</v>
      </c>
      <c r="H242" s="5" t="s">
        <v>550</v>
      </c>
      <c r="I242" s="5"/>
      <c r="J242" s="5"/>
      <c r="K242" s="5">
        <v>206</v>
      </c>
      <c r="L242" s="5">
        <v>20</v>
      </c>
      <c r="M242" s="5">
        <v>3</v>
      </c>
      <c r="N242" s="5" t="s">
        <v>420</v>
      </c>
      <c r="O242" s="5">
        <v>2</v>
      </c>
      <c r="P242" s="5">
        <f>ROUND(Source!DL221,O242)</f>
        <v>0</v>
      </c>
      <c r="Q242" s="5"/>
      <c r="R242" s="5"/>
      <c r="S242" s="5"/>
      <c r="T242" s="5"/>
      <c r="U242" s="5"/>
      <c r="V242" s="5"/>
      <c r="W242" s="5"/>
    </row>
    <row r="243" spans="1:255" x14ac:dyDescent="0.2">
      <c r="A243" s="5">
        <v>50</v>
      </c>
      <c r="B243" s="5">
        <v>0</v>
      </c>
      <c r="C243" s="5">
        <v>0</v>
      </c>
      <c r="D243" s="5">
        <v>1</v>
      </c>
      <c r="E243" s="5">
        <v>207</v>
      </c>
      <c r="F243" s="5">
        <f>Source!U221</f>
        <v>0</v>
      </c>
      <c r="G243" s="5" t="s">
        <v>551</v>
      </c>
      <c r="H243" s="5" t="s">
        <v>552</v>
      </c>
      <c r="I243" s="5"/>
      <c r="J243" s="5"/>
      <c r="K243" s="5">
        <v>207</v>
      </c>
      <c r="L243" s="5">
        <v>21</v>
      </c>
      <c r="M243" s="5">
        <v>3</v>
      </c>
      <c r="N243" s="5" t="s">
        <v>420</v>
      </c>
      <c r="O243" s="5">
        <v>-1</v>
      </c>
      <c r="P243" s="5">
        <f>Source!DM221</f>
        <v>0</v>
      </c>
      <c r="Q243" s="5"/>
      <c r="R243" s="5"/>
      <c r="S243" s="5"/>
      <c r="T243" s="5"/>
      <c r="U243" s="5"/>
      <c r="V243" s="5"/>
      <c r="W243" s="5"/>
    </row>
    <row r="244" spans="1:255" x14ac:dyDescent="0.2">
      <c r="A244" s="5">
        <v>50</v>
      </c>
      <c r="B244" s="5">
        <v>0</v>
      </c>
      <c r="C244" s="5">
        <v>0</v>
      </c>
      <c r="D244" s="5">
        <v>1</v>
      </c>
      <c r="E244" s="5">
        <v>208</v>
      </c>
      <c r="F244" s="5">
        <f>Source!V221</f>
        <v>0</v>
      </c>
      <c r="G244" s="5" t="s">
        <v>553</v>
      </c>
      <c r="H244" s="5" t="s">
        <v>554</v>
      </c>
      <c r="I244" s="5"/>
      <c r="J244" s="5"/>
      <c r="K244" s="5">
        <v>208</v>
      </c>
      <c r="L244" s="5">
        <v>22</v>
      </c>
      <c r="M244" s="5">
        <v>3</v>
      </c>
      <c r="N244" s="5" t="s">
        <v>420</v>
      </c>
      <c r="O244" s="5">
        <v>-1</v>
      </c>
      <c r="P244" s="5">
        <f>Source!DN221</f>
        <v>0</v>
      </c>
      <c r="Q244" s="5"/>
      <c r="R244" s="5"/>
      <c r="S244" s="5"/>
      <c r="T244" s="5"/>
      <c r="U244" s="5"/>
      <c r="V244" s="5"/>
      <c r="W244" s="5"/>
    </row>
    <row r="245" spans="1:255" x14ac:dyDescent="0.2">
      <c r="A245" s="5">
        <v>50</v>
      </c>
      <c r="B245" s="5">
        <v>0</v>
      </c>
      <c r="C245" s="5">
        <v>0</v>
      </c>
      <c r="D245" s="5">
        <v>1</v>
      </c>
      <c r="E245" s="5">
        <v>209</v>
      </c>
      <c r="F245" s="5">
        <f>ROUND(Source!W221,O245)</f>
        <v>0</v>
      </c>
      <c r="G245" s="5" t="s">
        <v>555</v>
      </c>
      <c r="H245" s="5" t="s">
        <v>556</v>
      </c>
      <c r="I245" s="5"/>
      <c r="J245" s="5"/>
      <c r="K245" s="5">
        <v>209</v>
      </c>
      <c r="L245" s="5">
        <v>23</v>
      </c>
      <c r="M245" s="5">
        <v>3</v>
      </c>
      <c r="N245" s="5" t="s">
        <v>420</v>
      </c>
      <c r="O245" s="5">
        <v>2</v>
      </c>
      <c r="P245" s="5">
        <f>ROUND(Source!DO221,O245)</f>
        <v>0</v>
      </c>
      <c r="Q245" s="5"/>
      <c r="R245" s="5"/>
      <c r="S245" s="5"/>
      <c r="T245" s="5"/>
      <c r="U245" s="5"/>
      <c r="V245" s="5"/>
      <c r="W245" s="5"/>
    </row>
    <row r="246" spans="1:255" x14ac:dyDescent="0.2">
      <c r="A246" s="5">
        <v>50</v>
      </c>
      <c r="B246" s="5">
        <v>0</v>
      </c>
      <c r="C246" s="5">
        <v>0</v>
      </c>
      <c r="D246" s="5">
        <v>1</v>
      </c>
      <c r="E246" s="5">
        <v>210</v>
      </c>
      <c r="F246" s="5">
        <f>ROUND(Source!X221,O246)</f>
        <v>0</v>
      </c>
      <c r="G246" s="5" t="s">
        <v>557</v>
      </c>
      <c r="H246" s="5" t="s">
        <v>558</v>
      </c>
      <c r="I246" s="5"/>
      <c r="J246" s="5"/>
      <c r="K246" s="5">
        <v>210</v>
      </c>
      <c r="L246" s="5">
        <v>24</v>
      </c>
      <c r="M246" s="5">
        <v>3</v>
      </c>
      <c r="N246" s="5" t="s">
        <v>420</v>
      </c>
      <c r="O246" s="5">
        <v>2</v>
      </c>
      <c r="P246" s="5">
        <f>ROUND(Source!DP221,O246)</f>
        <v>0</v>
      </c>
      <c r="Q246" s="5"/>
      <c r="R246" s="5"/>
      <c r="S246" s="5"/>
      <c r="T246" s="5"/>
      <c r="U246" s="5"/>
      <c r="V246" s="5"/>
      <c r="W246" s="5"/>
    </row>
    <row r="247" spans="1:255" x14ac:dyDescent="0.2">
      <c r="A247" s="5">
        <v>50</v>
      </c>
      <c r="B247" s="5">
        <v>0</v>
      </c>
      <c r="C247" s="5">
        <v>0</v>
      </c>
      <c r="D247" s="5">
        <v>1</v>
      </c>
      <c r="E247" s="5">
        <v>211</v>
      </c>
      <c r="F247" s="5">
        <f>ROUND(Source!Y221,O247)</f>
        <v>0</v>
      </c>
      <c r="G247" s="5" t="s">
        <v>559</v>
      </c>
      <c r="H247" s="5" t="s">
        <v>560</v>
      </c>
      <c r="I247" s="5"/>
      <c r="J247" s="5"/>
      <c r="K247" s="5">
        <v>211</v>
      </c>
      <c r="L247" s="5">
        <v>25</v>
      </c>
      <c r="M247" s="5">
        <v>3</v>
      </c>
      <c r="N247" s="5" t="s">
        <v>420</v>
      </c>
      <c r="O247" s="5">
        <v>2</v>
      </c>
      <c r="P247" s="5">
        <f>ROUND(Source!DQ221,O247)</f>
        <v>0</v>
      </c>
      <c r="Q247" s="5"/>
      <c r="R247" s="5"/>
      <c r="S247" s="5"/>
      <c r="T247" s="5"/>
      <c r="U247" s="5"/>
      <c r="V247" s="5"/>
      <c r="W247" s="5"/>
    </row>
    <row r="248" spans="1:255" x14ac:dyDescent="0.2">
      <c r="A248" s="5">
        <v>50</v>
      </c>
      <c r="B248" s="5">
        <v>0</v>
      </c>
      <c r="C248" s="5">
        <v>0</v>
      </c>
      <c r="D248" s="5">
        <v>1</v>
      </c>
      <c r="E248" s="5">
        <v>224</v>
      </c>
      <c r="F248" s="5">
        <f>ROUND(Source!AR221,O248)</f>
        <v>302018.61</v>
      </c>
      <c r="G248" s="5" t="s">
        <v>561</v>
      </c>
      <c r="H248" s="5" t="s">
        <v>562</v>
      </c>
      <c r="I248" s="5"/>
      <c r="J248" s="5"/>
      <c r="K248" s="5">
        <v>224</v>
      </c>
      <c r="L248" s="5">
        <v>26</v>
      </c>
      <c r="M248" s="5">
        <v>3</v>
      </c>
      <c r="N248" s="5" t="s">
        <v>420</v>
      </c>
      <c r="O248" s="5">
        <v>2</v>
      </c>
      <c r="P248" s="5">
        <f>ROUND(Source!EJ221,O248)</f>
        <v>1674999.95</v>
      </c>
      <c r="Q248" s="5"/>
      <c r="R248" s="5"/>
      <c r="S248" s="5"/>
      <c r="T248" s="5"/>
      <c r="U248" s="5"/>
      <c r="V248" s="5"/>
      <c r="W248" s="5"/>
    </row>
    <row r="250" spans="1:255" x14ac:dyDescent="0.2">
      <c r="A250" s="1">
        <v>4</v>
      </c>
      <c r="B250" s="1">
        <v>1</v>
      </c>
      <c r="C250" s="1"/>
      <c r="D250" s="1">
        <f>ROW(A265)</f>
        <v>265</v>
      </c>
      <c r="E250" s="1"/>
      <c r="F250" s="1" t="s">
        <v>439</v>
      </c>
      <c r="G250" s="1" t="s">
        <v>693</v>
      </c>
      <c r="H250" s="1" t="s">
        <v>420</v>
      </c>
      <c r="I250" s="1">
        <v>0</v>
      </c>
      <c r="J250" s="1"/>
      <c r="K250" s="1"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 t="s">
        <v>420</v>
      </c>
      <c r="V250" s="1">
        <v>2</v>
      </c>
      <c r="W250" s="1"/>
      <c r="X250" s="1"/>
      <c r="Y250" s="1"/>
      <c r="Z250" s="1"/>
      <c r="AA250" s="1"/>
      <c r="AB250" s="1" t="s">
        <v>420</v>
      </c>
      <c r="AC250" s="1" t="s">
        <v>420</v>
      </c>
      <c r="AD250" s="1" t="s">
        <v>420</v>
      </c>
      <c r="AE250" s="1" t="s">
        <v>420</v>
      </c>
      <c r="AF250" s="1" t="s">
        <v>420</v>
      </c>
      <c r="AG250" s="1" t="s">
        <v>420</v>
      </c>
      <c r="AH250" s="1"/>
      <c r="AI250" s="1"/>
      <c r="AJ250" s="1"/>
      <c r="AK250" s="1"/>
      <c r="AL250" s="1"/>
      <c r="AM250" s="1"/>
      <c r="AN250" s="1"/>
      <c r="AO250" s="1"/>
      <c r="AP250" s="1" t="s">
        <v>420</v>
      </c>
      <c r="AQ250" s="1" t="s">
        <v>420</v>
      </c>
      <c r="AR250" s="1" t="s">
        <v>420</v>
      </c>
      <c r="AS250" s="1"/>
      <c r="AT250" s="1"/>
      <c r="AU250" s="1"/>
      <c r="AV250" s="1"/>
      <c r="AW250" s="1"/>
      <c r="AX250" s="1"/>
      <c r="AY250" s="1"/>
      <c r="AZ250" s="1" t="s">
        <v>420</v>
      </c>
      <c r="BA250" s="1"/>
      <c r="BB250" s="1" t="s">
        <v>420</v>
      </c>
      <c r="BC250" s="1" t="s">
        <v>420</v>
      </c>
      <c r="BD250" s="1" t="s">
        <v>420</v>
      </c>
      <c r="BE250" s="1" t="s">
        <v>420</v>
      </c>
      <c r="BF250" s="1" t="s">
        <v>420</v>
      </c>
      <c r="BG250" s="1" t="s">
        <v>420</v>
      </c>
      <c r="BH250" s="1" t="s">
        <v>420</v>
      </c>
      <c r="BI250" s="1" t="s">
        <v>420</v>
      </c>
      <c r="BJ250" s="1" t="s">
        <v>420</v>
      </c>
      <c r="BK250" s="1" t="s">
        <v>420</v>
      </c>
      <c r="BL250" s="1" t="s">
        <v>420</v>
      </c>
      <c r="BM250" s="1" t="s">
        <v>420</v>
      </c>
      <c r="BN250" s="1" t="s">
        <v>420</v>
      </c>
      <c r="BO250" s="1" t="s">
        <v>420</v>
      </c>
      <c r="BP250" s="1" t="s">
        <v>420</v>
      </c>
      <c r="BQ250" s="1"/>
      <c r="BR250" s="1"/>
      <c r="BS250" s="1"/>
      <c r="BT250" s="1"/>
      <c r="BU250" s="1"/>
      <c r="BV250" s="1"/>
      <c r="BW250" s="1"/>
      <c r="BX250" s="1">
        <v>0</v>
      </c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>
        <v>0</v>
      </c>
    </row>
    <row r="252" spans="1:255" x14ac:dyDescent="0.2">
      <c r="A252" s="3">
        <v>52</v>
      </c>
      <c r="B252" s="3">
        <f t="shared" ref="B252:G252" si="214">B265</f>
        <v>1</v>
      </c>
      <c r="C252" s="3">
        <f t="shared" si="214"/>
        <v>4</v>
      </c>
      <c r="D252" s="3">
        <f t="shared" si="214"/>
        <v>250</v>
      </c>
      <c r="E252" s="3">
        <f t="shared" si="214"/>
        <v>0</v>
      </c>
      <c r="F252" s="3" t="str">
        <f t="shared" si="214"/>
        <v>Новый раздел</v>
      </c>
      <c r="G252" s="3" t="str">
        <f t="shared" si="214"/>
        <v>Прочие работы</v>
      </c>
      <c r="H252" s="3"/>
      <c r="I252" s="3"/>
      <c r="J252" s="3"/>
      <c r="K252" s="3"/>
      <c r="L252" s="3"/>
      <c r="M252" s="3"/>
      <c r="N252" s="3"/>
      <c r="O252" s="3">
        <f t="shared" ref="O252:AT252" si="215">O265</f>
        <v>11727.3</v>
      </c>
      <c r="P252" s="3">
        <f t="shared" si="215"/>
        <v>10256.86</v>
      </c>
      <c r="Q252" s="3">
        <f t="shared" si="215"/>
        <v>588.54999999999995</v>
      </c>
      <c r="R252" s="3">
        <f t="shared" si="215"/>
        <v>60.11</v>
      </c>
      <c r="S252" s="3">
        <f t="shared" si="215"/>
        <v>881.89</v>
      </c>
      <c r="T252" s="3">
        <f t="shared" si="215"/>
        <v>0</v>
      </c>
      <c r="U252" s="3">
        <f t="shared" si="215"/>
        <v>121.44768900000001</v>
      </c>
      <c r="V252" s="3">
        <f t="shared" si="215"/>
        <v>0</v>
      </c>
      <c r="W252" s="3">
        <f t="shared" si="215"/>
        <v>0</v>
      </c>
      <c r="X252" s="3">
        <f t="shared" si="215"/>
        <v>924.54</v>
      </c>
      <c r="Y252" s="3">
        <f t="shared" si="215"/>
        <v>539.08000000000004</v>
      </c>
      <c r="Z252" s="3">
        <f t="shared" si="215"/>
        <v>0</v>
      </c>
      <c r="AA252" s="3">
        <f t="shared" si="215"/>
        <v>0</v>
      </c>
      <c r="AB252" s="3">
        <f t="shared" si="215"/>
        <v>11727.3</v>
      </c>
      <c r="AC252" s="3">
        <f t="shared" si="215"/>
        <v>10256.86</v>
      </c>
      <c r="AD252" s="3">
        <f t="shared" si="215"/>
        <v>588.54999999999995</v>
      </c>
      <c r="AE252" s="3">
        <f t="shared" si="215"/>
        <v>60.11</v>
      </c>
      <c r="AF252" s="3">
        <f t="shared" si="215"/>
        <v>881.89</v>
      </c>
      <c r="AG252" s="3">
        <f t="shared" si="215"/>
        <v>0</v>
      </c>
      <c r="AH252" s="3">
        <f t="shared" si="215"/>
        <v>121.44768900000001</v>
      </c>
      <c r="AI252" s="3">
        <f t="shared" si="215"/>
        <v>0</v>
      </c>
      <c r="AJ252" s="3">
        <f t="shared" si="215"/>
        <v>0</v>
      </c>
      <c r="AK252" s="3">
        <f t="shared" si="215"/>
        <v>924.54</v>
      </c>
      <c r="AL252" s="3">
        <f t="shared" si="215"/>
        <v>539.08000000000004</v>
      </c>
      <c r="AM252" s="3">
        <f t="shared" si="215"/>
        <v>0</v>
      </c>
      <c r="AN252" s="3">
        <f t="shared" si="215"/>
        <v>0</v>
      </c>
      <c r="AO252" s="3">
        <f t="shared" si="215"/>
        <v>0</v>
      </c>
      <c r="AP252" s="3">
        <f t="shared" si="215"/>
        <v>0</v>
      </c>
      <c r="AQ252" s="3">
        <f t="shared" si="215"/>
        <v>0</v>
      </c>
      <c r="AR252" s="3">
        <f t="shared" si="215"/>
        <v>13190.92</v>
      </c>
      <c r="AS252" s="3">
        <f t="shared" si="215"/>
        <v>13190.92</v>
      </c>
      <c r="AT252" s="3">
        <f t="shared" si="215"/>
        <v>0</v>
      </c>
      <c r="AU252" s="3">
        <f t="shared" ref="AU252:BZ252" si="216">AU265</f>
        <v>0</v>
      </c>
      <c r="AV252" s="3">
        <f t="shared" si="216"/>
        <v>10256.86</v>
      </c>
      <c r="AW252" s="3">
        <f t="shared" si="216"/>
        <v>10256.86</v>
      </c>
      <c r="AX252" s="3">
        <f t="shared" si="216"/>
        <v>0</v>
      </c>
      <c r="AY252" s="3">
        <f t="shared" si="216"/>
        <v>10256.86</v>
      </c>
      <c r="AZ252" s="3">
        <f t="shared" si="216"/>
        <v>0</v>
      </c>
      <c r="BA252" s="3">
        <f t="shared" si="216"/>
        <v>0</v>
      </c>
      <c r="BB252" s="3">
        <f t="shared" si="216"/>
        <v>0</v>
      </c>
      <c r="BC252" s="3">
        <f t="shared" si="216"/>
        <v>0</v>
      </c>
      <c r="BD252" s="3">
        <f t="shared" si="216"/>
        <v>0</v>
      </c>
      <c r="BE252" s="3">
        <f t="shared" si="216"/>
        <v>0</v>
      </c>
      <c r="BF252" s="3">
        <f t="shared" si="216"/>
        <v>0</v>
      </c>
      <c r="BG252" s="3">
        <f t="shared" si="216"/>
        <v>0</v>
      </c>
      <c r="BH252" s="3">
        <f t="shared" si="216"/>
        <v>0</v>
      </c>
      <c r="BI252" s="3">
        <f t="shared" si="216"/>
        <v>0</v>
      </c>
      <c r="BJ252" s="3">
        <f t="shared" si="216"/>
        <v>0</v>
      </c>
      <c r="BK252" s="3">
        <f t="shared" si="216"/>
        <v>0</v>
      </c>
      <c r="BL252" s="3">
        <f t="shared" si="216"/>
        <v>0</v>
      </c>
      <c r="BM252" s="3">
        <f t="shared" si="216"/>
        <v>0</v>
      </c>
      <c r="BN252" s="3">
        <f t="shared" si="216"/>
        <v>0</v>
      </c>
      <c r="BO252" s="3">
        <f t="shared" si="216"/>
        <v>0</v>
      </c>
      <c r="BP252" s="3">
        <f t="shared" si="216"/>
        <v>0</v>
      </c>
      <c r="BQ252" s="3">
        <f t="shared" si="216"/>
        <v>0</v>
      </c>
      <c r="BR252" s="3">
        <f t="shared" si="216"/>
        <v>0</v>
      </c>
      <c r="BS252" s="3">
        <f t="shared" si="216"/>
        <v>0</v>
      </c>
      <c r="BT252" s="3">
        <f t="shared" si="216"/>
        <v>0</v>
      </c>
      <c r="BU252" s="3">
        <f t="shared" si="216"/>
        <v>0</v>
      </c>
      <c r="BV252" s="3">
        <f t="shared" si="216"/>
        <v>0</v>
      </c>
      <c r="BW252" s="3">
        <f t="shared" si="216"/>
        <v>0</v>
      </c>
      <c r="BX252" s="3">
        <f t="shared" si="216"/>
        <v>0</v>
      </c>
      <c r="BY252" s="3">
        <f t="shared" si="216"/>
        <v>0</v>
      </c>
      <c r="BZ252" s="3">
        <f t="shared" si="216"/>
        <v>0</v>
      </c>
      <c r="CA252" s="3">
        <f t="shared" ref="CA252:DF252" si="217">CA265</f>
        <v>13190.92</v>
      </c>
      <c r="CB252" s="3">
        <f t="shared" si="217"/>
        <v>13190.92</v>
      </c>
      <c r="CC252" s="3">
        <f t="shared" si="217"/>
        <v>0</v>
      </c>
      <c r="CD252" s="3">
        <f t="shared" si="217"/>
        <v>0</v>
      </c>
      <c r="CE252" s="3">
        <f t="shared" si="217"/>
        <v>10256.86</v>
      </c>
      <c r="CF252" s="3">
        <f t="shared" si="217"/>
        <v>10256.86</v>
      </c>
      <c r="CG252" s="3">
        <f t="shared" si="217"/>
        <v>0</v>
      </c>
      <c r="CH252" s="3">
        <f t="shared" si="217"/>
        <v>10256.86</v>
      </c>
      <c r="CI252" s="3">
        <f t="shared" si="217"/>
        <v>0</v>
      </c>
      <c r="CJ252" s="3">
        <f t="shared" si="217"/>
        <v>0</v>
      </c>
      <c r="CK252" s="3">
        <f t="shared" si="217"/>
        <v>0</v>
      </c>
      <c r="CL252" s="3">
        <f t="shared" si="217"/>
        <v>0</v>
      </c>
      <c r="CM252" s="3">
        <f t="shared" si="217"/>
        <v>0</v>
      </c>
      <c r="CN252" s="3">
        <f t="shared" si="217"/>
        <v>0</v>
      </c>
      <c r="CO252" s="3">
        <f t="shared" si="217"/>
        <v>0</v>
      </c>
      <c r="CP252" s="3">
        <f t="shared" si="217"/>
        <v>0</v>
      </c>
      <c r="CQ252" s="3">
        <f t="shared" si="217"/>
        <v>0</v>
      </c>
      <c r="CR252" s="3">
        <f t="shared" si="217"/>
        <v>0</v>
      </c>
      <c r="CS252" s="3">
        <f t="shared" si="217"/>
        <v>0</v>
      </c>
      <c r="CT252" s="3">
        <f t="shared" si="217"/>
        <v>0</v>
      </c>
      <c r="CU252" s="3">
        <f t="shared" si="217"/>
        <v>0</v>
      </c>
      <c r="CV252" s="3">
        <f t="shared" si="217"/>
        <v>0</v>
      </c>
      <c r="CW252" s="3">
        <f t="shared" si="217"/>
        <v>0</v>
      </c>
      <c r="CX252" s="3">
        <f t="shared" si="217"/>
        <v>0</v>
      </c>
      <c r="CY252" s="3">
        <f t="shared" si="217"/>
        <v>0</v>
      </c>
      <c r="CZ252" s="3">
        <f t="shared" si="217"/>
        <v>0</v>
      </c>
      <c r="DA252" s="3">
        <f t="shared" si="217"/>
        <v>0</v>
      </c>
      <c r="DB252" s="3">
        <f t="shared" si="217"/>
        <v>0</v>
      </c>
      <c r="DC252" s="3">
        <f t="shared" si="217"/>
        <v>0</v>
      </c>
      <c r="DD252" s="3">
        <f t="shared" si="217"/>
        <v>0</v>
      </c>
      <c r="DE252" s="3">
        <f t="shared" si="217"/>
        <v>0</v>
      </c>
      <c r="DF252" s="3">
        <f t="shared" si="217"/>
        <v>0</v>
      </c>
      <c r="DG252" s="4">
        <f t="shared" ref="DG252:EL252" si="218">DG265</f>
        <v>82912.05</v>
      </c>
      <c r="DH252" s="4">
        <f t="shared" si="218"/>
        <v>72515.94</v>
      </c>
      <c r="DI252" s="4">
        <f t="shared" si="218"/>
        <v>4161.1000000000004</v>
      </c>
      <c r="DJ252" s="4">
        <f t="shared" si="218"/>
        <v>425.01</v>
      </c>
      <c r="DK252" s="4">
        <f t="shared" si="218"/>
        <v>6235.01</v>
      </c>
      <c r="DL252" s="4">
        <f t="shared" si="218"/>
        <v>0</v>
      </c>
      <c r="DM252" s="4">
        <f t="shared" si="218"/>
        <v>121.44768900000001</v>
      </c>
      <c r="DN252" s="4">
        <f t="shared" si="218"/>
        <v>0</v>
      </c>
      <c r="DO252" s="4">
        <f t="shared" si="218"/>
        <v>0</v>
      </c>
      <c r="DP252" s="4">
        <f t="shared" si="218"/>
        <v>6536.58</v>
      </c>
      <c r="DQ252" s="4">
        <f t="shared" si="218"/>
        <v>3811.28</v>
      </c>
      <c r="DR252" s="4">
        <f t="shared" si="218"/>
        <v>0</v>
      </c>
      <c r="DS252" s="4">
        <f t="shared" si="218"/>
        <v>0</v>
      </c>
      <c r="DT252" s="4">
        <f t="shared" si="218"/>
        <v>82912.05</v>
      </c>
      <c r="DU252" s="4">
        <f t="shared" si="218"/>
        <v>72515.94</v>
      </c>
      <c r="DV252" s="4">
        <f t="shared" si="218"/>
        <v>4161.1000000000004</v>
      </c>
      <c r="DW252" s="4">
        <f t="shared" si="218"/>
        <v>425.01</v>
      </c>
      <c r="DX252" s="4">
        <f t="shared" si="218"/>
        <v>6235.01</v>
      </c>
      <c r="DY252" s="4">
        <f t="shared" si="218"/>
        <v>0</v>
      </c>
      <c r="DZ252" s="4">
        <f t="shared" si="218"/>
        <v>121.44768900000001</v>
      </c>
      <c r="EA252" s="4">
        <f t="shared" si="218"/>
        <v>0</v>
      </c>
      <c r="EB252" s="4">
        <f t="shared" si="218"/>
        <v>0</v>
      </c>
      <c r="EC252" s="4">
        <f t="shared" si="218"/>
        <v>6536.58</v>
      </c>
      <c r="ED252" s="4">
        <f t="shared" si="218"/>
        <v>3811.28</v>
      </c>
      <c r="EE252" s="4">
        <f t="shared" si="218"/>
        <v>0</v>
      </c>
      <c r="EF252" s="4">
        <f t="shared" si="218"/>
        <v>0</v>
      </c>
      <c r="EG252" s="4">
        <f t="shared" si="218"/>
        <v>0</v>
      </c>
      <c r="EH252" s="4">
        <f t="shared" si="218"/>
        <v>0</v>
      </c>
      <c r="EI252" s="4">
        <f t="shared" si="218"/>
        <v>0</v>
      </c>
      <c r="EJ252" s="4">
        <f t="shared" si="218"/>
        <v>93259.91</v>
      </c>
      <c r="EK252" s="4">
        <f t="shared" si="218"/>
        <v>93259.91</v>
      </c>
      <c r="EL252" s="4">
        <f t="shared" si="218"/>
        <v>0</v>
      </c>
      <c r="EM252" s="4">
        <f t="shared" ref="EM252:FR252" si="219">EM265</f>
        <v>0</v>
      </c>
      <c r="EN252" s="4">
        <f t="shared" si="219"/>
        <v>72515.94</v>
      </c>
      <c r="EO252" s="4">
        <f t="shared" si="219"/>
        <v>72515.94</v>
      </c>
      <c r="EP252" s="4">
        <f t="shared" si="219"/>
        <v>0</v>
      </c>
      <c r="EQ252" s="4">
        <f t="shared" si="219"/>
        <v>72515.94</v>
      </c>
      <c r="ER252" s="4">
        <f t="shared" si="219"/>
        <v>0</v>
      </c>
      <c r="ES252" s="4">
        <f t="shared" si="219"/>
        <v>0</v>
      </c>
      <c r="ET252" s="4">
        <f t="shared" si="219"/>
        <v>0</v>
      </c>
      <c r="EU252" s="4">
        <f t="shared" si="219"/>
        <v>0</v>
      </c>
      <c r="EV252" s="4">
        <f t="shared" si="219"/>
        <v>0</v>
      </c>
      <c r="EW252" s="4">
        <f t="shared" si="219"/>
        <v>0</v>
      </c>
      <c r="EX252" s="4">
        <f t="shared" si="219"/>
        <v>0</v>
      </c>
      <c r="EY252" s="4">
        <f t="shared" si="219"/>
        <v>0</v>
      </c>
      <c r="EZ252" s="4">
        <f t="shared" si="219"/>
        <v>0</v>
      </c>
      <c r="FA252" s="4">
        <f t="shared" si="219"/>
        <v>0</v>
      </c>
      <c r="FB252" s="4">
        <f t="shared" si="219"/>
        <v>0</v>
      </c>
      <c r="FC252" s="4">
        <f t="shared" si="219"/>
        <v>0</v>
      </c>
      <c r="FD252" s="4">
        <f t="shared" si="219"/>
        <v>0</v>
      </c>
      <c r="FE252" s="4">
        <f t="shared" si="219"/>
        <v>0</v>
      </c>
      <c r="FF252" s="4">
        <f t="shared" si="219"/>
        <v>0</v>
      </c>
      <c r="FG252" s="4">
        <f t="shared" si="219"/>
        <v>0</v>
      </c>
      <c r="FH252" s="4">
        <f t="shared" si="219"/>
        <v>0</v>
      </c>
      <c r="FI252" s="4">
        <f t="shared" si="219"/>
        <v>0</v>
      </c>
      <c r="FJ252" s="4">
        <f t="shared" si="219"/>
        <v>0</v>
      </c>
      <c r="FK252" s="4">
        <f t="shared" si="219"/>
        <v>0</v>
      </c>
      <c r="FL252" s="4">
        <f t="shared" si="219"/>
        <v>0</v>
      </c>
      <c r="FM252" s="4">
        <f t="shared" si="219"/>
        <v>0</v>
      </c>
      <c r="FN252" s="4">
        <f t="shared" si="219"/>
        <v>0</v>
      </c>
      <c r="FO252" s="4">
        <f t="shared" si="219"/>
        <v>0</v>
      </c>
      <c r="FP252" s="4">
        <f t="shared" si="219"/>
        <v>0</v>
      </c>
      <c r="FQ252" s="4">
        <f t="shared" si="219"/>
        <v>0</v>
      </c>
      <c r="FR252" s="4">
        <f t="shared" si="219"/>
        <v>0</v>
      </c>
      <c r="FS252" s="4">
        <f t="shared" ref="FS252:GX252" si="220">FS265</f>
        <v>93259.91</v>
      </c>
      <c r="FT252" s="4">
        <f t="shared" si="220"/>
        <v>93259.91</v>
      </c>
      <c r="FU252" s="4">
        <f t="shared" si="220"/>
        <v>0</v>
      </c>
      <c r="FV252" s="4">
        <f t="shared" si="220"/>
        <v>0</v>
      </c>
      <c r="FW252" s="4">
        <f t="shared" si="220"/>
        <v>72515.94</v>
      </c>
      <c r="FX252" s="4">
        <f t="shared" si="220"/>
        <v>72515.94</v>
      </c>
      <c r="FY252" s="4">
        <f t="shared" si="220"/>
        <v>0</v>
      </c>
      <c r="FZ252" s="4">
        <f t="shared" si="220"/>
        <v>72515.94</v>
      </c>
      <c r="GA252" s="4">
        <f t="shared" si="220"/>
        <v>0</v>
      </c>
      <c r="GB252" s="4">
        <f t="shared" si="220"/>
        <v>0</v>
      </c>
      <c r="GC252" s="4">
        <f t="shared" si="220"/>
        <v>0</v>
      </c>
      <c r="GD252" s="4">
        <f t="shared" si="220"/>
        <v>0</v>
      </c>
      <c r="GE252" s="4">
        <f t="shared" si="220"/>
        <v>0</v>
      </c>
      <c r="GF252" s="4">
        <f t="shared" si="220"/>
        <v>0</v>
      </c>
      <c r="GG252" s="4">
        <f t="shared" si="220"/>
        <v>0</v>
      </c>
      <c r="GH252" s="4">
        <f t="shared" si="220"/>
        <v>0</v>
      </c>
      <c r="GI252" s="4">
        <f t="shared" si="220"/>
        <v>0</v>
      </c>
      <c r="GJ252" s="4">
        <f t="shared" si="220"/>
        <v>0</v>
      </c>
      <c r="GK252" s="4">
        <f t="shared" si="220"/>
        <v>0</v>
      </c>
      <c r="GL252" s="4">
        <f t="shared" si="220"/>
        <v>0</v>
      </c>
      <c r="GM252" s="4">
        <f t="shared" si="220"/>
        <v>0</v>
      </c>
      <c r="GN252" s="4">
        <f t="shared" si="220"/>
        <v>0</v>
      </c>
      <c r="GO252" s="4">
        <f t="shared" si="220"/>
        <v>0</v>
      </c>
      <c r="GP252" s="4">
        <f t="shared" si="220"/>
        <v>0</v>
      </c>
      <c r="GQ252" s="4">
        <f t="shared" si="220"/>
        <v>0</v>
      </c>
      <c r="GR252" s="4">
        <f t="shared" si="220"/>
        <v>0</v>
      </c>
      <c r="GS252" s="4">
        <f t="shared" si="220"/>
        <v>0</v>
      </c>
      <c r="GT252" s="4">
        <f t="shared" si="220"/>
        <v>0</v>
      </c>
      <c r="GU252" s="4">
        <f t="shared" si="220"/>
        <v>0</v>
      </c>
      <c r="GV252" s="4">
        <f t="shared" si="220"/>
        <v>0</v>
      </c>
      <c r="GW252" s="4">
        <f t="shared" si="220"/>
        <v>0</v>
      </c>
      <c r="GX252" s="4">
        <f t="shared" si="220"/>
        <v>0</v>
      </c>
    </row>
    <row r="254" spans="1:255" x14ac:dyDescent="0.2">
      <c r="A254" s="2">
        <v>17</v>
      </c>
      <c r="B254" s="2">
        <v>1</v>
      </c>
      <c r="C254" s="2">
        <f>ROW(SmtRes!A699)</f>
        <v>699</v>
      </c>
      <c r="D254" s="2">
        <f>ROW(EtalonRes!A729)</f>
        <v>729</v>
      </c>
      <c r="E254" s="2" t="s">
        <v>694</v>
      </c>
      <c r="F254" s="2" t="s">
        <v>695</v>
      </c>
      <c r="G254" s="2" t="s">
        <v>696</v>
      </c>
      <c r="H254" s="2" t="s">
        <v>444</v>
      </c>
      <c r="I254" s="2">
        <f>ROUND(8.85*5.83*0.2,9)</f>
        <v>10.319100000000001</v>
      </c>
      <c r="J254" s="2">
        <v>0</v>
      </c>
      <c r="K254" s="2"/>
      <c r="L254" s="2"/>
      <c r="M254" s="2"/>
      <c r="N254" s="2"/>
      <c r="O254" s="2">
        <f t="shared" ref="O254:O263" si="221">ROUND(CP254,2)</f>
        <v>2421.06</v>
      </c>
      <c r="P254" s="2">
        <f t="shared" ref="P254:P263" si="222">ROUND(CQ254*I254,2)</f>
        <v>1153.1600000000001</v>
      </c>
      <c r="Q254" s="2">
        <f t="shared" ref="Q254:Q263" si="223">ROUND(CR254*I254,2)</f>
        <v>586.74</v>
      </c>
      <c r="R254" s="2">
        <f t="shared" ref="R254:R263" si="224">ROUND(CS254*I254,2)</f>
        <v>59.85</v>
      </c>
      <c r="S254" s="2">
        <f t="shared" ref="S254:S263" si="225">ROUND(CT254*I254,2)</f>
        <v>681.16</v>
      </c>
      <c r="T254" s="2">
        <f t="shared" ref="T254:T263" si="226">ROUND(CU254*I254,2)</f>
        <v>0</v>
      </c>
      <c r="U254" s="2">
        <f t="shared" ref="U254:U263" si="227">CV254*I254</f>
        <v>96.070821000000009</v>
      </c>
      <c r="V254" s="2">
        <f t="shared" ref="V254:V263" si="228">CW254*I254</f>
        <v>0</v>
      </c>
      <c r="W254" s="2">
        <f t="shared" ref="W254:W263" si="229">ROUND(CX254*I254,2)</f>
        <v>0</v>
      </c>
      <c r="X254" s="2">
        <f t="shared" ref="X254:X263" si="230">ROUND(CY254,2)</f>
        <v>733.6</v>
      </c>
      <c r="Y254" s="2">
        <f t="shared" ref="Y254:Y263" si="231">ROUND(CZ254,2)</f>
        <v>444.61</v>
      </c>
      <c r="Z254" s="2"/>
      <c r="AA254" s="2">
        <v>28185840</v>
      </c>
      <c r="AB254" s="2">
        <f t="shared" ref="AB254:AB263" si="232">ROUND((AC254+AD254+AF254),6)</f>
        <v>234.62</v>
      </c>
      <c r="AC254" s="2">
        <f t="shared" ref="AC254:AC263" si="233">ROUND((ES254),6)</f>
        <v>111.75</v>
      </c>
      <c r="AD254" s="2">
        <f t="shared" ref="AD254:AD263" si="234">ROUND((((ET254)-(EU254))+AE254),6)</f>
        <v>56.86</v>
      </c>
      <c r="AE254" s="2">
        <f t="shared" ref="AE254:AE263" si="235">ROUND((EU254),6)</f>
        <v>5.8</v>
      </c>
      <c r="AF254" s="2">
        <f t="shared" ref="AF254:AF263" si="236">ROUND((EV254),6)</f>
        <v>66.010000000000005</v>
      </c>
      <c r="AG254" s="2">
        <f t="shared" ref="AG254:AG263" si="237">ROUND((AP254),6)</f>
        <v>0</v>
      </c>
      <c r="AH254" s="2">
        <f t="shared" ref="AH254:AH263" si="238">(EW254)</f>
        <v>9.31</v>
      </c>
      <c r="AI254" s="2">
        <f t="shared" ref="AI254:AI263" si="239">(EX254)</f>
        <v>0</v>
      </c>
      <c r="AJ254" s="2">
        <f t="shared" ref="AJ254:AJ263" si="240">(AS254)</f>
        <v>0</v>
      </c>
      <c r="AK254" s="2">
        <v>234.62</v>
      </c>
      <c r="AL254" s="2">
        <v>111.75</v>
      </c>
      <c r="AM254" s="2">
        <v>56.86</v>
      </c>
      <c r="AN254" s="2">
        <v>5.8</v>
      </c>
      <c r="AO254" s="2">
        <v>66.010000000000005</v>
      </c>
      <c r="AP254" s="2">
        <v>0</v>
      </c>
      <c r="AQ254" s="2">
        <v>9.31</v>
      </c>
      <c r="AR254" s="2">
        <v>0</v>
      </c>
      <c r="AS254" s="2">
        <v>0</v>
      </c>
      <c r="AT254" s="2">
        <v>99</v>
      </c>
      <c r="AU254" s="2">
        <v>60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420</v>
      </c>
      <c r="BE254" s="2" t="s">
        <v>420</v>
      </c>
      <c r="BF254" s="2" t="s">
        <v>420</v>
      </c>
      <c r="BG254" s="2" t="s">
        <v>420</v>
      </c>
      <c r="BH254" s="2">
        <v>0</v>
      </c>
      <c r="BI254" s="2">
        <v>1</v>
      </c>
      <c r="BJ254" s="2" t="s">
        <v>697</v>
      </c>
      <c r="BK254" s="2"/>
      <c r="BL254" s="2"/>
      <c r="BM254" s="2">
        <v>46001</v>
      </c>
      <c r="BN254" s="2">
        <v>0</v>
      </c>
      <c r="BO254" s="2" t="s">
        <v>420</v>
      </c>
      <c r="BP254" s="2">
        <v>0</v>
      </c>
      <c r="BQ254" s="2">
        <v>2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420</v>
      </c>
      <c r="BZ254" s="2">
        <v>110</v>
      </c>
      <c r="CA254" s="2">
        <v>70</v>
      </c>
      <c r="CB254" s="2"/>
      <c r="CC254" s="2"/>
      <c r="CD254" s="2"/>
      <c r="CE254" s="2">
        <v>0</v>
      </c>
      <c r="CF254" s="2">
        <v>0</v>
      </c>
      <c r="CG254" s="2">
        <v>0</v>
      </c>
      <c r="CH254" s="2"/>
      <c r="CI254" s="2"/>
      <c r="CJ254" s="2"/>
      <c r="CK254" s="2"/>
      <c r="CL254" s="2"/>
      <c r="CM254" s="2">
        <v>0</v>
      </c>
      <c r="CN254" s="2" t="s">
        <v>420</v>
      </c>
      <c r="CO254" s="2">
        <v>0</v>
      </c>
      <c r="CP254" s="2">
        <f t="shared" ref="CP254:CP263" si="241">(P254+Q254+S254)</f>
        <v>2421.06</v>
      </c>
      <c r="CQ254" s="2">
        <f t="shared" ref="CQ254:CQ263" si="242">AC254*BC254</f>
        <v>111.75</v>
      </c>
      <c r="CR254" s="2">
        <f t="shared" ref="CR254:CR263" si="243">AD254*BB254</f>
        <v>56.86</v>
      </c>
      <c r="CS254" s="2">
        <f t="shared" ref="CS254:CS263" si="244">AE254*BS254</f>
        <v>5.8</v>
      </c>
      <c r="CT254" s="2">
        <f t="shared" ref="CT254:CT263" si="245">AF254*BA254</f>
        <v>66.010000000000005</v>
      </c>
      <c r="CU254" s="2">
        <f t="shared" ref="CU254:CU263" si="246">AG254</f>
        <v>0</v>
      </c>
      <c r="CV254" s="2">
        <f t="shared" ref="CV254:CV263" si="247">AH254</f>
        <v>9.31</v>
      </c>
      <c r="CW254" s="2">
        <f t="shared" ref="CW254:CW263" si="248">AI254</f>
        <v>0</v>
      </c>
      <c r="CX254" s="2">
        <f t="shared" ref="CX254:CX263" si="249">AJ254</f>
        <v>0</v>
      </c>
      <c r="CY254" s="2">
        <f t="shared" ref="CY254:CY263" si="250">(((S254+R254)*AT254)/100)</f>
        <v>733.59990000000005</v>
      </c>
      <c r="CZ254" s="2">
        <f t="shared" ref="CZ254:CZ263" si="251">(((S254+R254)*AU254)/100)</f>
        <v>444.60599999999999</v>
      </c>
      <c r="DA254" s="2"/>
      <c r="DB254" s="2"/>
      <c r="DC254" s="2" t="s">
        <v>420</v>
      </c>
      <c r="DD254" s="2" t="s">
        <v>420</v>
      </c>
      <c r="DE254" s="2" t="s">
        <v>420</v>
      </c>
      <c r="DF254" s="2" t="s">
        <v>420</v>
      </c>
      <c r="DG254" s="2" t="s">
        <v>420</v>
      </c>
      <c r="DH254" s="2" t="s">
        <v>420</v>
      </c>
      <c r="DI254" s="2" t="s">
        <v>420</v>
      </c>
      <c r="DJ254" s="2" t="s">
        <v>420</v>
      </c>
      <c r="DK254" s="2" t="s">
        <v>420</v>
      </c>
      <c r="DL254" s="2" t="s">
        <v>420</v>
      </c>
      <c r="DM254" s="2" t="s">
        <v>420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1007</v>
      </c>
      <c r="DV254" s="2" t="s">
        <v>444</v>
      </c>
      <c r="DW254" s="2" t="s">
        <v>444</v>
      </c>
      <c r="DX254" s="2">
        <v>1</v>
      </c>
      <c r="DY254" s="2"/>
      <c r="DZ254" s="2"/>
      <c r="EA254" s="2"/>
      <c r="EB254" s="2"/>
      <c r="EC254" s="2"/>
      <c r="ED254" s="2"/>
      <c r="EE254" s="2">
        <v>28159429</v>
      </c>
      <c r="EF254" s="2">
        <v>2</v>
      </c>
      <c r="EG254" s="2" t="s">
        <v>446</v>
      </c>
      <c r="EH254" s="2">
        <v>0</v>
      </c>
      <c r="EI254" s="2" t="s">
        <v>420</v>
      </c>
      <c r="EJ254" s="2">
        <v>1</v>
      </c>
      <c r="EK254" s="2">
        <v>46001</v>
      </c>
      <c r="EL254" s="2" t="s">
        <v>698</v>
      </c>
      <c r="EM254" s="2" t="s">
        <v>699</v>
      </c>
      <c r="EN254" s="2"/>
      <c r="EO254" s="2" t="s">
        <v>420</v>
      </c>
      <c r="EP254" s="2"/>
      <c r="EQ254" s="2">
        <v>0</v>
      </c>
      <c r="ER254" s="2">
        <v>234.62</v>
      </c>
      <c r="ES254" s="2">
        <v>111.75</v>
      </c>
      <c r="ET254" s="2">
        <v>56.86</v>
      </c>
      <c r="EU254" s="2">
        <v>5.8</v>
      </c>
      <c r="EV254" s="2">
        <v>66.010000000000005</v>
      </c>
      <c r="EW254" s="2">
        <v>9.31</v>
      </c>
      <c r="EX254" s="2">
        <v>0</v>
      </c>
      <c r="EY254" s="2">
        <v>0</v>
      </c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ref="FR254:FR263" si="252">ROUND(IF(AND(BH254=3,BI254=3),P254,0),2)</f>
        <v>0</v>
      </c>
      <c r="FS254" s="2">
        <v>0</v>
      </c>
      <c r="FT254" s="2" t="s">
        <v>449</v>
      </c>
      <c r="FU254" s="2" t="s">
        <v>450</v>
      </c>
      <c r="FV254" s="2"/>
      <c r="FW254" s="2"/>
      <c r="FX254" s="2">
        <v>99</v>
      </c>
      <c r="FY254" s="2">
        <v>59.5</v>
      </c>
      <c r="FZ254" s="2"/>
      <c r="GA254" s="2" t="s">
        <v>420</v>
      </c>
      <c r="GB254" s="2"/>
      <c r="GC254" s="2"/>
      <c r="GD254" s="2">
        <v>1</v>
      </c>
      <c r="GE254" s="2"/>
      <c r="GF254" s="2">
        <v>-1333624089</v>
      </c>
      <c r="GG254" s="2">
        <v>2</v>
      </c>
      <c r="GH254" s="2">
        <v>1</v>
      </c>
      <c r="GI254" s="2">
        <v>-2</v>
      </c>
      <c r="GJ254" s="2">
        <v>0</v>
      </c>
      <c r="GK254" s="2">
        <v>0</v>
      </c>
      <c r="GL254" s="2">
        <f t="shared" ref="GL254:GL263" si="253">ROUND(IF(AND(BH254=3,BI254=3,FS254&lt;&gt;0),P254,0),2)</f>
        <v>0</v>
      </c>
      <c r="GM254" s="2">
        <f t="shared" ref="GM254:GM263" si="254">ROUND(O254+X254+Y254,2)+GX254</f>
        <v>3599.27</v>
      </c>
      <c r="GN254" s="2">
        <f t="shared" ref="GN254:GN263" si="255">IF(OR(BI254=0,BI254=1),ROUND(O254+X254+Y254,2),0)</f>
        <v>3599.27</v>
      </c>
      <c r="GO254" s="2">
        <f t="shared" ref="GO254:GO263" si="256">IF(BI254=2,ROUND(O254+X254+Y254,2),0)</f>
        <v>0</v>
      </c>
      <c r="GP254" s="2">
        <f t="shared" ref="GP254:GP263" si="257">IF(BI254=4,ROUND(O254+X254+Y254,2)+GX254,0)</f>
        <v>0</v>
      </c>
      <c r="GQ254" s="2"/>
      <c r="GR254" s="2">
        <v>0</v>
      </c>
      <c r="GS254" s="2">
        <v>3</v>
      </c>
      <c r="GT254" s="2">
        <v>0</v>
      </c>
      <c r="GU254" s="2" t="s">
        <v>420</v>
      </c>
      <c r="GV254" s="2">
        <f t="shared" ref="GV254:GV263" si="258">ROUND((GT254),6)</f>
        <v>0</v>
      </c>
      <c r="GW254" s="2">
        <v>1</v>
      </c>
      <c r="GX254" s="2">
        <f t="shared" ref="GX254:GX263" si="259">ROUND(HC254*I254,2)</f>
        <v>0</v>
      </c>
      <c r="GY254" s="2"/>
      <c r="GZ254" s="2"/>
      <c r="HA254" s="2">
        <v>0</v>
      </c>
      <c r="HB254" s="2">
        <v>0</v>
      </c>
      <c r="HC254" s="2">
        <f t="shared" ref="HC254:HC263" si="260">GV254*GW254</f>
        <v>0</v>
      </c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C255">
        <f>ROW(SmtRes!A714)</f>
        <v>714</v>
      </c>
      <c r="D255">
        <f>ROW(EtalonRes!A746)</f>
        <v>746</v>
      </c>
      <c r="E255" t="s">
        <v>694</v>
      </c>
      <c r="F255" t="s">
        <v>695</v>
      </c>
      <c r="G255" t="s">
        <v>696</v>
      </c>
      <c r="H255" t="s">
        <v>444</v>
      </c>
      <c r="I255">
        <f>ROUND(8.85*5.83*0.2,9)</f>
        <v>10.319100000000001</v>
      </c>
      <c r="J255">
        <v>0</v>
      </c>
      <c r="O255">
        <f t="shared" si="221"/>
        <v>17116.95</v>
      </c>
      <c r="P255">
        <f t="shared" si="222"/>
        <v>8152.84</v>
      </c>
      <c r="Q255">
        <f t="shared" si="223"/>
        <v>4148.28</v>
      </c>
      <c r="R255">
        <f t="shared" si="224"/>
        <v>423.15</v>
      </c>
      <c r="S255">
        <f t="shared" si="225"/>
        <v>4815.83</v>
      </c>
      <c r="T255">
        <f t="shared" si="226"/>
        <v>0</v>
      </c>
      <c r="U255">
        <f t="shared" si="227"/>
        <v>96.070821000000009</v>
      </c>
      <c r="V255">
        <f t="shared" si="228"/>
        <v>0</v>
      </c>
      <c r="W255">
        <f t="shared" si="229"/>
        <v>0</v>
      </c>
      <c r="X255">
        <f t="shared" si="230"/>
        <v>5186.59</v>
      </c>
      <c r="Y255">
        <f t="shared" si="231"/>
        <v>3143.39</v>
      </c>
      <c r="AA255">
        <v>28185841</v>
      </c>
      <c r="AB255">
        <f t="shared" si="232"/>
        <v>234.62</v>
      </c>
      <c r="AC255">
        <f t="shared" si="233"/>
        <v>111.75</v>
      </c>
      <c r="AD255">
        <f t="shared" si="234"/>
        <v>56.86</v>
      </c>
      <c r="AE255">
        <f t="shared" si="235"/>
        <v>5.8</v>
      </c>
      <c r="AF255">
        <f t="shared" si="236"/>
        <v>66.010000000000005</v>
      </c>
      <c r="AG255">
        <f t="shared" si="237"/>
        <v>0</v>
      </c>
      <c r="AH255">
        <f t="shared" si="238"/>
        <v>9.31</v>
      </c>
      <c r="AI255">
        <f t="shared" si="239"/>
        <v>0</v>
      </c>
      <c r="AJ255">
        <f t="shared" si="240"/>
        <v>0</v>
      </c>
      <c r="AK255">
        <v>234.62</v>
      </c>
      <c r="AL255">
        <v>111.75</v>
      </c>
      <c r="AM255">
        <v>56.86</v>
      </c>
      <c r="AN255">
        <v>5.8</v>
      </c>
      <c r="AO255">
        <v>66.010000000000005</v>
      </c>
      <c r="AP255">
        <v>0</v>
      </c>
      <c r="AQ255">
        <v>9.31</v>
      </c>
      <c r="AR255">
        <v>0</v>
      </c>
      <c r="AS255">
        <v>0</v>
      </c>
      <c r="AT255">
        <v>99</v>
      </c>
      <c r="AU255">
        <v>60</v>
      </c>
      <c r="AV255">
        <v>1</v>
      </c>
      <c r="AW255">
        <v>1</v>
      </c>
      <c r="AZ255">
        <v>7.07</v>
      </c>
      <c r="BA255">
        <v>7.07</v>
      </c>
      <c r="BB255">
        <v>7.07</v>
      </c>
      <c r="BC255">
        <v>7.07</v>
      </c>
      <c r="BD255" t="s">
        <v>420</v>
      </c>
      <c r="BE255" t="s">
        <v>420</v>
      </c>
      <c r="BF255" t="s">
        <v>420</v>
      </c>
      <c r="BG255" t="s">
        <v>420</v>
      </c>
      <c r="BH255">
        <v>0</v>
      </c>
      <c r="BI255">
        <v>1</v>
      </c>
      <c r="BJ255" t="s">
        <v>697</v>
      </c>
      <c r="BM255">
        <v>46001</v>
      </c>
      <c r="BN255">
        <v>0</v>
      </c>
      <c r="BO255" t="s">
        <v>451</v>
      </c>
      <c r="BP255">
        <v>1</v>
      </c>
      <c r="BQ255">
        <v>2</v>
      </c>
      <c r="BR255">
        <v>0</v>
      </c>
      <c r="BS255">
        <v>7.07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420</v>
      </c>
      <c r="BZ255">
        <v>110</v>
      </c>
      <c r="CA255">
        <v>70</v>
      </c>
      <c r="CE255">
        <v>0</v>
      </c>
      <c r="CF255">
        <v>0</v>
      </c>
      <c r="CG255">
        <v>0</v>
      </c>
      <c r="CM255">
        <v>0</v>
      </c>
      <c r="CN255" t="s">
        <v>420</v>
      </c>
      <c r="CO255">
        <v>0</v>
      </c>
      <c r="CP255">
        <f t="shared" si="241"/>
        <v>17116.949999999997</v>
      </c>
      <c r="CQ255">
        <f t="shared" si="242"/>
        <v>790.07249999999999</v>
      </c>
      <c r="CR255">
        <f t="shared" si="243"/>
        <v>402.00020000000001</v>
      </c>
      <c r="CS255">
        <f t="shared" si="244"/>
        <v>41.006</v>
      </c>
      <c r="CT255">
        <f t="shared" si="245"/>
        <v>466.69070000000005</v>
      </c>
      <c r="CU255">
        <f t="shared" si="246"/>
        <v>0</v>
      </c>
      <c r="CV255">
        <f t="shared" si="247"/>
        <v>9.31</v>
      </c>
      <c r="CW255">
        <f t="shared" si="248"/>
        <v>0</v>
      </c>
      <c r="CX255">
        <f t="shared" si="249"/>
        <v>0</v>
      </c>
      <c r="CY255">
        <f t="shared" si="250"/>
        <v>5186.5901999999996</v>
      </c>
      <c r="CZ255">
        <f t="shared" si="251"/>
        <v>3143.3879999999999</v>
      </c>
      <c r="DC255" t="s">
        <v>420</v>
      </c>
      <c r="DD255" t="s">
        <v>420</v>
      </c>
      <c r="DE255" t="s">
        <v>420</v>
      </c>
      <c r="DF255" t="s">
        <v>420</v>
      </c>
      <c r="DG255" t="s">
        <v>420</v>
      </c>
      <c r="DH255" t="s">
        <v>420</v>
      </c>
      <c r="DI255" t="s">
        <v>420</v>
      </c>
      <c r="DJ255" t="s">
        <v>420</v>
      </c>
      <c r="DK255" t="s">
        <v>420</v>
      </c>
      <c r="DL255" t="s">
        <v>420</v>
      </c>
      <c r="DM255" t="s">
        <v>420</v>
      </c>
      <c r="DN255">
        <v>0</v>
      </c>
      <c r="DO255">
        <v>0</v>
      </c>
      <c r="DP255">
        <v>1</v>
      </c>
      <c r="DQ255">
        <v>1</v>
      </c>
      <c r="DU255">
        <v>1007</v>
      </c>
      <c r="DV255" t="s">
        <v>444</v>
      </c>
      <c r="DW255" t="s">
        <v>444</v>
      </c>
      <c r="DX255">
        <v>1</v>
      </c>
      <c r="EE255">
        <v>28159429</v>
      </c>
      <c r="EF255">
        <v>2</v>
      </c>
      <c r="EG255" t="s">
        <v>446</v>
      </c>
      <c r="EH255">
        <v>0</v>
      </c>
      <c r="EI255" t="s">
        <v>420</v>
      </c>
      <c r="EJ255">
        <v>1</v>
      </c>
      <c r="EK255">
        <v>46001</v>
      </c>
      <c r="EL255" t="s">
        <v>698</v>
      </c>
      <c r="EM255" t="s">
        <v>699</v>
      </c>
      <c r="EO255" t="s">
        <v>420</v>
      </c>
      <c r="EQ255">
        <v>0</v>
      </c>
      <c r="ER255">
        <v>234.62</v>
      </c>
      <c r="ES255">
        <v>111.75</v>
      </c>
      <c r="ET255">
        <v>56.86</v>
      </c>
      <c r="EU255">
        <v>5.8</v>
      </c>
      <c r="EV255">
        <v>66.010000000000005</v>
      </c>
      <c r="EW255">
        <v>9.31</v>
      </c>
      <c r="EX255">
        <v>0</v>
      </c>
      <c r="EY255">
        <v>0</v>
      </c>
      <c r="FQ255">
        <v>0</v>
      </c>
      <c r="FR255">
        <f t="shared" si="252"/>
        <v>0</v>
      </c>
      <c r="FS255">
        <v>0</v>
      </c>
      <c r="FT255" t="s">
        <v>449</v>
      </c>
      <c r="FU255" t="s">
        <v>450</v>
      </c>
      <c r="FX255">
        <v>99</v>
      </c>
      <c r="FY255">
        <v>59.5</v>
      </c>
      <c r="GA255" t="s">
        <v>420</v>
      </c>
      <c r="GD255">
        <v>1</v>
      </c>
      <c r="GF255">
        <v>-1333624089</v>
      </c>
      <c r="GG255">
        <v>1</v>
      </c>
      <c r="GH255">
        <v>1</v>
      </c>
      <c r="GI255">
        <v>4</v>
      </c>
      <c r="GJ255">
        <v>0</v>
      </c>
      <c r="GK255">
        <v>0</v>
      </c>
      <c r="GL255">
        <f t="shared" si="253"/>
        <v>0</v>
      </c>
      <c r="GM255">
        <f t="shared" si="254"/>
        <v>25446.93</v>
      </c>
      <c r="GN255">
        <f t="shared" si="255"/>
        <v>25446.93</v>
      </c>
      <c r="GO255">
        <f t="shared" si="256"/>
        <v>0</v>
      </c>
      <c r="GP255">
        <f t="shared" si="257"/>
        <v>0</v>
      </c>
      <c r="GR255">
        <v>0</v>
      </c>
      <c r="GS255">
        <v>3</v>
      </c>
      <c r="GT255">
        <v>0</v>
      </c>
      <c r="GU255" t="s">
        <v>420</v>
      </c>
      <c r="GV255">
        <f t="shared" si="258"/>
        <v>0</v>
      </c>
      <c r="GW255">
        <v>1</v>
      </c>
      <c r="GX255">
        <f t="shared" si="259"/>
        <v>0</v>
      </c>
      <c r="HA255">
        <v>0</v>
      </c>
      <c r="HB255">
        <v>0</v>
      </c>
      <c r="HC255">
        <f t="shared" si="260"/>
        <v>0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700</v>
      </c>
      <c r="F256" s="2" t="s">
        <v>701</v>
      </c>
      <c r="G256" s="2" t="s">
        <v>702</v>
      </c>
      <c r="H256" s="2" t="s">
        <v>444</v>
      </c>
      <c r="I256" s="2">
        <v>10.525482</v>
      </c>
      <c r="J256" s="2">
        <v>0</v>
      </c>
      <c r="K256" s="2"/>
      <c r="L256" s="2"/>
      <c r="M256" s="2"/>
      <c r="N256" s="2"/>
      <c r="O256" s="2">
        <f t="shared" si="221"/>
        <v>7559.72</v>
      </c>
      <c r="P256" s="2">
        <f t="shared" si="222"/>
        <v>7559.72</v>
      </c>
      <c r="Q256" s="2">
        <f t="shared" si="223"/>
        <v>0</v>
      </c>
      <c r="R256" s="2">
        <f t="shared" si="224"/>
        <v>0</v>
      </c>
      <c r="S256" s="2">
        <f t="shared" si="225"/>
        <v>0</v>
      </c>
      <c r="T256" s="2">
        <f t="shared" si="226"/>
        <v>0</v>
      </c>
      <c r="U256" s="2">
        <f t="shared" si="227"/>
        <v>0</v>
      </c>
      <c r="V256" s="2">
        <f t="shared" si="228"/>
        <v>0</v>
      </c>
      <c r="W256" s="2">
        <f t="shared" si="229"/>
        <v>0</v>
      </c>
      <c r="X256" s="2">
        <f t="shared" si="230"/>
        <v>0</v>
      </c>
      <c r="Y256" s="2">
        <f t="shared" si="231"/>
        <v>0</v>
      </c>
      <c r="Z256" s="2"/>
      <c r="AA256" s="2">
        <v>28185840</v>
      </c>
      <c r="AB256" s="2">
        <f t="shared" si="232"/>
        <v>718.23</v>
      </c>
      <c r="AC256" s="2">
        <f t="shared" si="233"/>
        <v>718.23</v>
      </c>
      <c r="AD256" s="2">
        <f t="shared" si="234"/>
        <v>0</v>
      </c>
      <c r="AE256" s="2">
        <f t="shared" si="235"/>
        <v>0</v>
      </c>
      <c r="AF256" s="2">
        <f t="shared" si="236"/>
        <v>0</v>
      </c>
      <c r="AG256" s="2">
        <f t="shared" si="237"/>
        <v>0</v>
      </c>
      <c r="AH256" s="2">
        <f t="shared" si="238"/>
        <v>0</v>
      </c>
      <c r="AI256" s="2">
        <f t="shared" si="239"/>
        <v>0</v>
      </c>
      <c r="AJ256" s="2">
        <f t="shared" si="240"/>
        <v>0</v>
      </c>
      <c r="AK256" s="2">
        <v>718.23</v>
      </c>
      <c r="AL256" s="2">
        <v>718.23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420</v>
      </c>
      <c r="BE256" s="2" t="s">
        <v>420</v>
      </c>
      <c r="BF256" s="2" t="s">
        <v>420</v>
      </c>
      <c r="BG256" s="2" t="s">
        <v>420</v>
      </c>
      <c r="BH256" s="2">
        <v>3</v>
      </c>
      <c r="BI256" s="2">
        <v>1</v>
      </c>
      <c r="BJ256" s="2" t="s">
        <v>703</v>
      </c>
      <c r="BK256" s="2"/>
      <c r="BL256" s="2"/>
      <c r="BM256" s="2">
        <v>500001</v>
      </c>
      <c r="BN256" s="2">
        <v>0</v>
      </c>
      <c r="BO256" s="2" t="s">
        <v>420</v>
      </c>
      <c r="BP256" s="2">
        <v>0</v>
      </c>
      <c r="BQ256" s="2">
        <v>8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420</v>
      </c>
      <c r="BZ256" s="2">
        <v>0</v>
      </c>
      <c r="CA256" s="2">
        <v>0</v>
      </c>
      <c r="CB256" s="2"/>
      <c r="CC256" s="2"/>
      <c r="CD256" s="2"/>
      <c r="CE256" s="2">
        <v>0</v>
      </c>
      <c r="CF256" s="2">
        <v>0</v>
      </c>
      <c r="CG256" s="2">
        <v>0</v>
      </c>
      <c r="CH256" s="2"/>
      <c r="CI256" s="2"/>
      <c r="CJ256" s="2"/>
      <c r="CK256" s="2"/>
      <c r="CL256" s="2"/>
      <c r="CM256" s="2">
        <v>0</v>
      </c>
      <c r="CN256" s="2" t="s">
        <v>420</v>
      </c>
      <c r="CO256" s="2">
        <v>0</v>
      </c>
      <c r="CP256" s="2">
        <f t="shared" si="241"/>
        <v>7559.72</v>
      </c>
      <c r="CQ256" s="2">
        <f t="shared" si="242"/>
        <v>718.23</v>
      </c>
      <c r="CR256" s="2">
        <f t="shared" si="243"/>
        <v>0</v>
      </c>
      <c r="CS256" s="2">
        <f t="shared" si="244"/>
        <v>0</v>
      </c>
      <c r="CT256" s="2">
        <f t="shared" si="245"/>
        <v>0</v>
      </c>
      <c r="CU256" s="2">
        <f t="shared" si="246"/>
        <v>0</v>
      </c>
      <c r="CV256" s="2">
        <f t="shared" si="247"/>
        <v>0</v>
      </c>
      <c r="CW256" s="2">
        <f t="shared" si="248"/>
        <v>0</v>
      </c>
      <c r="CX256" s="2">
        <f t="shared" si="249"/>
        <v>0</v>
      </c>
      <c r="CY256" s="2">
        <f t="shared" si="250"/>
        <v>0</v>
      </c>
      <c r="CZ256" s="2">
        <f t="shared" si="251"/>
        <v>0</v>
      </c>
      <c r="DA256" s="2"/>
      <c r="DB256" s="2"/>
      <c r="DC256" s="2" t="s">
        <v>420</v>
      </c>
      <c r="DD256" s="2" t="s">
        <v>420</v>
      </c>
      <c r="DE256" s="2" t="s">
        <v>420</v>
      </c>
      <c r="DF256" s="2" t="s">
        <v>420</v>
      </c>
      <c r="DG256" s="2" t="s">
        <v>420</v>
      </c>
      <c r="DH256" s="2" t="s">
        <v>420</v>
      </c>
      <c r="DI256" s="2" t="s">
        <v>420</v>
      </c>
      <c r="DJ256" s="2" t="s">
        <v>420</v>
      </c>
      <c r="DK256" s="2" t="s">
        <v>420</v>
      </c>
      <c r="DL256" s="2" t="s">
        <v>420</v>
      </c>
      <c r="DM256" s="2" t="s">
        <v>420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1007</v>
      </c>
      <c r="DV256" s="2" t="s">
        <v>444</v>
      </c>
      <c r="DW256" s="2" t="s">
        <v>444</v>
      </c>
      <c r="DX256" s="2">
        <v>1</v>
      </c>
      <c r="DY256" s="2"/>
      <c r="DZ256" s="2"/>
      <c r="EA256" s="2"/>
      <c r="EB256" s="2"/>
      <c r="EC256" s="2"/>
      <c r="ED256" s="2"/>
      <c r="EE256" s="2">
        <v>28159294</v>
      </c>
      <c r="EF256" s="2">
        <v>8</v>
      </c>
      <c r="EG256" s="2" t="s">
        <v>574</v>
      </c>
      <c r="EH256" s="2">
        <v>0</v>
      </c>
      <c r="EI256" s="2" t="s">
        <v>420</v>
      </c>
      <c r="EJ256" s="2">
        <v>1</v>
      </c>
      <c r="EK256" s="2">
        <v>500001</v>
      </c>
      <c r="EL256" s="2" t="s">
        <v>575</v>
      </c>
      <c r="EM256" s="2" t="s">
        <v>576</v>
      </c>
      <c r="EN256" s="2"/>
      <c r="EO256" s="2" t="s">
        <v>420</v>
      </c>
      <c r="EP256" s="2"/>
      <c r="EQ256" s="2">
        <v>0</v>
      </c>
      <c r="ER256" s="2">
        <v>718.23</v>
      </c>
      <c r="ES256" s="2">
        <v>718.23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52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420</v>
      </c>
      <c r="GB256" s="2"/>
      <c r="GC256" s="2"/>
      <c r="GD256" s="2">
        <v>1</v>
      </c>
      <c r="GE256" s="2"/>
      <c r="GF256" s="2">
        <v>1333352647</v>
      </c>
      <c r="GG256" s="2">
        <v>2</v>
      </c>
      <c r="GH256" s="2">
        <v>1</v>
      </c>
      <c r="GI256" s="2">
        <v>-2</v>
      </c>
      <c r="GJ256" s="2">
        <v>0</v>
      </c>
      <c r="GK256" s="2">
        <v>0</v>
      </c>
      <c r="GL256" s="2">
        <f t="shared" si="253"/>
        <v>0</v>
      </c>
      <c r="GM256" s="2">
        <f t="shared" si="254"/>
        <v>7559.72</v>
      </c>
      <c r="GN256" s="2">
        <f t="shared" si="255"/>
        <v>7559.72</v>
      </c>
      <c r="GO256" s="2">
        <f t="shared" si="256"/>
        <v>0</v>
      </c>
      <c r="GP256" s="2">
        <f t="shared" si="257"/>
        <v>0</v>
      </c>
      <c r="GQ256" s="2"/>
      <c r="GR256" s="2">
        <v>0</v>
      </c>
      <c r="GS256" s="2">
        <v>3</v>
      </c>
      <c r="GT256" s="2">
        <v>0</v>
      </c>
      <c r="GU256" s="2" t="s">
        <v>420</v>
      </c>
      <c r="GV256" s="2">
        <f t="shared" si="258"/>
        <v>0</v>
      </c>
      <c r="GW256" s="2">
        <v>1</v>
      </c>
      <c r="GX256" s="2">
        <f t="shared" si="259"/>
        <v>0</v>
      </c>
      <c r="GY256" s="2"/>
      <c r="GZ256" s="2"/>
      <c r="HA256" s="2">
        <v>0</v>
      </c>
      <c r="HB256" s="2">
        <v>0</v>
      </c>
      <c r="HC256" s="2">
        <f t="shared" si="260"/>
        <v>0</v>
      </c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700</v>
      </c>
      <c r="F257" t="s">
        <v>701</v>
      </c>
      <c r="G257" t="s">
        <v>702</v>
      </c>
      <c r="H257" t="s">
        <v>444</v>
      </c>
      <c r="I257">
        <v>10.525482</v>
      </c>
      <c r="J257">
        <v>0</v>
      </c>
      <c r="O257">
        <f t="shared" si="221"/>
        <v>53447.199999999997</v>
      </c>
      <c r="P257">
        <f t="shared" si="222"/>
        <v>53447.199999999997</v>
      </c>
      <c r="Q257">
        <f t="shared" si="223"/>
        <v>0</v>
      </c>
      <c r="R257">
        <f t="shared" si="224"/>
        <v>0</v>
      </c>
      <c r="S257">
        <f t="shared" si="225"/>
        <v>0</v>
      </c>
      <c r="T257">
        <f t="shared" si="226"/>
        <v>0</v>
      </c>
      <c r="U257">
        <f t="shared" si="227"/>
        <v>0</v>
      </c>
      <c r="V257">
        <f t="shared" si="228"/>
        <v>0</v>
      </c>
      <c r="W257">
        <f t="shared" si="229"/>
        <v>0</v>
      </c>
      <c r="X257">
        <f t="shared" si="230"/>
        <v>0</v>
      </c>
      <c r="Y257">
        <f t="shared" si="231"/>
        <v>0</v>
      </c>
      <c r="AA257">
        <v>28185841</v>
      </c>
      <c r="AB257">
        <f t="shared" si="232"/>
        <v>718.23</v>
      </c>
      <c r="AC257">
        <f t="shared" si="233"/>
        <v>718.23</v>
      </c>
      <c r="AD257">
        <f t="shared" si="234"/>
        <v>0</v>
      </c>
      <c r="AE257">
        <f t="shared" si="235"/>
        <v>0</v>
      </c>
      <c r="AF257">
        <f t="shared" si="236"/>
        <v>0</v>
      </c>
      <c r="AG257">
        <f t="shared" si="237"/>
        <v>0</v>
      </c>
      <c r="AH257">
        <f t="shared" si="238"/>
        <v>0</v>
      </c>
      <c r="AI257">
        <f t="shared" si="239"/>
        <v>0</v>
      </c>
      <c r="AJ257">
        <f t="shared" si="240"/>
        <v>0</v>
      </c>
      <c r="AK257">
        <v>718.23</v>
      </c>
      <c r="AL257">
        <v>718.23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7.07</v>
      </c>
      <c r="BA257">
        <v>1</v>
      </c>
      <c r="BB257">
        <v>1</v>
      </c>
      <c r="BC257">
        <v>7.07</v>
      </c>
      <c r="BD257" t="s">
        <v>420</v>
      </c>
      <c r="BE257" t="s">
        <v>420</v>
      </c>
      <c r="BF257" t="s">
        <v>420</v>
      </c>
      <c r="BG257" t="s">
        <v>420</v>
      </c>
      <c r="BH257">
        <v>3</v>
      </c>
      <c r="BI257">
        <v>1</v>
      </c>
      <c r="BJ257" t="s">
        <v>703</v>
      </c>
      <c r="BM257">
        <v>500001</v>
      </c>
      <c r="BN257">
        <v>0</v>
      </c>
      <c r="BO257" t="s">
        <v>451</v>
      </c>
      <c r="BP257">
        <v>1</v>
      </c>
      <c r="BQ257">
        <v>8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420</v>
      </c>
      <c r="BZ257">
        <v>0</v>
      </c>
      <c r="CA257">
        <v>0</v>
      </c>
      <c r="CE257">
        <v>0</v>
      </c>
      <c r="CF257">
        <v>0</v>
      </c>
      <c r="CG257">
        <v>0</v>
      </c>
      <c r="CM257">
        <v>0</v>
      </c>
      <c r="CN257" t="s">
        <v>420</v>
      </c>
      <c r="CO257">
        <v>0</v>
      </c>
      <c r="CP257">
        <f t="shared" si="241"/>
        <v>53447.199999999997</v>
      </c>
      <c r="CQ257">
        <f t="shared" si="242"/>
        <v>5077.8861000000006</v>
      </c>
      <c r="CR257">
        <f t="shared" si="243"/>
        <v>0</v>
      </c>
      <c r="CS257">
        <f t="shared" si="244"/>
        <v>0</v>
      </c>
      <c r="CT257">
        <f t="shared" si="245"/>
        <v>0</v>
      </c>
      <c r="CU257">
        <f t="shared" si="246"/>
        <v>0</v>
      </c>
      <c r="CV257">
        <f t="shared" si="247"/>
        <v>0</v>
      </c>
      <c r="CW257">
        <f t="shared" si="248"/>
        <v>0</v>
      </c>
      <c r="CX257">
        <f t="shared" si="249"/>
        <v>0</v>
      </c>
      <c r="CY257">
        <f t="shared" si="250"/>
        <v>0</v>
      </c>
      <c r="CZ257">
        <f t="shared" si="251"/>
        <v>0</v>
      </c>
      <c r="DC257" t="s">
        <v>420</v>
      </c>
      <c r="DD257" t="s">
        <v>420</v>
      </c>
      <c r="DE257" t="s">
        <v>420</v>
      </c>
      <c r="DF257" t="s">
        <v>420</v>
      </c>
      <c r="DG257" t="s">
        <v>420</v>
      </c>
      <c r="DH257" t="s">
        <v>420</v>
      </c>
      <c r="DI257" t="s">
        <v>420</v>
      </c>
      <c r="DJ257" t="s">
        <v>420</v>
      </c>
      <c r="DK257" t="s">
        <v>420</v>
      </c>
      <c r="DL257" t="s">
        <v>420</v>
      </c>
      <c r="DM257" t="s">
        <v>420</v>
      </c>
      <c r="DN257">
        <v>0</v>
      </c>
      <c r="DO257">
        <v>0</v>
      </c>
      <c r="DP257">
        <v>1</v>
      </c>
      <c r="DQ257">
        <v>1</v>
      </c>
      <c r="DU257">
        <v>1007</v>
      </c>
      <c r="DV257" t="s">
        <v>444</v>
      </c>
      <c r="DW257" t="s">
        <v>444</v>
      </c>
      <c r="DX257">
        <v>1</v>
      </c>
      <c r="EE257">
        <v>28159294</v>
      </c>
      <c r="EF257">
        <v>8</v>
      </c>
      <c r="EG257" t="s">
        <v>574</v>
      </c>
      <c r="EH257">
        <v>0</v>
      </c>
      <c r="EI257" t="s">
        <v>420</v>
      </c>
      <c r="EJ257">
        <v>1</v>
      </c>
      <c r="EK257">
        <v>500001</v>
      </c>
      <c r="EL257" t="s">
        <v>575</v>
      </c>
      <c r="EM257" t="s">
        <v>576</v>
      </c>
      <c r="EO257" t="s">
        <v>420</v>
      </c>
      <c r="EQ257">
        <v>0</v>
      </c>
      <c r="ER257">
        <v>718.23</v>
      </c>
      <c r="ES257">
        <v>718.23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FQ257">
        <v>0</v>
      </c>
      <c r="FR257">
        <f t="shared" si="252"/>
        <v>0</v>
      </c>
      <c r="FS257">
        <v>0</v>
      </c>
      <c r="FX257">
        <v>0</v>
      </c>
      <c r="FY257">
        <v>0</v>
      </c>
      <c r="GA257" t="s">
        <v>420</v>
      </c>
      <c r="GD257">
        <v>1</v>
      </c>
      <c r="GF257">
        <v>1333352647</v>
      </c>
      <c r="GG257">
        <v>1</v>
      </c>
      <c r="GH257">
        <v>1</v>
      </c>
      <c r="GI257">
        <v>4</v>
      </c>
      <c r="GJ257">
        <v>0</v>
      </c>
      <c r="GK257">
        <v>0</v>
      </c>
      <c r="GL257">
        <f t="shared" si="253"/>
        <v>0</v>
      </c>
      <c r="GM257">
        <f t="shared" si="254"/>
        <v>53447.199999999997</v>
      </c>
      <c r="GN257">
        <f t="shared" si="255"/>
        <v>53447.199999999997</v>
      </c>
      <c r="GO257">
        <f t="shared" si="256"/>
        <v>0</v>
      </c>
      <c r="GP257">
        <f t="shared" si="257"/>
        <v>0</v>
      </c>
      <c r="GR257">
        <v>0</v>
      </c>
      <c r="GS257">
        <v>3</v>
      </c>
      <c r="GT257">
        <v>0</v>
      </c>
      <c r="GU257" t="s">
        <v>420</v>
      </c>
      <c r="GV257">
        <f t="shared" si="258"/>
        <v>0</v>
      </c>
      <c r="GW257">
        <v>1</v>
      </c>
      <c r="GX257">
        <f t="shared" si="259"/>
        <v>0</v>
      </c>
      <c r="HA257">
        <v>0</v>
      </c>
      <c r="HB257">
        <v>0</v>
      </c>
      <c r="HC257">
        <f t="shared" si="260"/>
        <v>0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704</v>
      </c>
      <c r="F258" s="2" t="s">
        <v>705</v>
      </c>
      <c r="G258" s="2" t="s">
        <v>706</v>
      </c>
      <c r="H258" s="2" t="s">
        <v>476</v>
      </c>
      <c r="I258" s="2">
        <v>0.11</v>
      </c>
      <c r="J258" s="2">
        <v>0</v>
      </c>
      <c r="K258" s="2"/>
      <c r="L258" s="2"/>
      <c r="M258" s="2"/>
      <c r="N258" s="2"/>
      <c r="O258" s="2">
        <f t="shared" si="221"/>
        <v>969.89</v>
      </c>
      <c r="P258" s="2">
        <f t="shared" si="222"/>
        <v>969.89</v>
      </c>
      <c r="Q258" s="2">
        <f t="shared" si="223"/>
        <v>0</v>
      </c>
      <c r="R258" s="2">
        <f t="shared" si="224"/>
        <v>0</v>
      </c>
      <c r="S258" s="2">
        <f t="shared" si="225"/>
        <v>0</v>
      </c>
      <c r="T258" s="2">
        <f t="shared" si="226"/>
        <v>0</v>
      </c>
      <c r="U258" s="2">
        <f t="shared" si="227"/>
        <v>0</v>
      </c>
      <c r="V258" s="2">
        <f t="shared" si="228"/>
        <v>0</v>
      </c>
      <c r="W258" s="2">
        <f t="shared" si="229"/>
        <v>0</v>
      </c>
      <c r="X258" s="2">
        <f t="shared" si="230"/>
        <v>0</v>
      </c>
      <c r="Y258" s="2">
        <f t="shared" si="231"/>
        <v>0</v>
      </c>
      <c r="Z258" s="2"/>
      <c r="AA258" s="2">
        <v>28185840</v>
      </c>
      <c r="AB258" s="2">
        <f t="shared" si="232"/>
        <v>8817.17</v>
      </c>
      <c r="AC258" s="2">
        <f t="shared" si="233"/>
        <v>8817.17</v>
      </c>
      <c r="AD258" s="2">
        <f t="shared" si="234"/>
        <v>0</v>
      </c>
      <c r="AE258" s="2">
        <f t="shared" si="235"/>
        <v>0</v>
      </c>
      <c r="AF258" s="2">
        <f t="shared" si="236"/>
        <v>0</v>
      </c>
      <c r="AG258" s="2">
        <f t="shared" si="237"/>
        <v>0</v>
      </c>
      <c r="AH258" s="2">
        <f t="shared" si="238"/>
        <v>0</v>
      </c>
      <c r="AI258" s="2">
        <f t="shared" si="239"/>
        <v>0</v>
      </c>
      <c r="AJ258" s="2">
        <f t="shared" si="240"/>
        <v>0</v>
      </c>
      <c r="AK258" s="2">
        <v>8817.17</v>
      </c>
      <c r="AL258" s="2">
        <v>8817.17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420</v>
      </c>
      <c r="BE258" s="2" t="s">
        <v>420</v>
      </c>
      <c r="BF258" s="2" t="s">
        <v>420</v>
      </c>
      <c r="BG258" s="2" t="s">
        <v>420</v>
      </c>
      <c r="BH258" s="2">
        <v>3</v>
      </c>
      <c r="BI258" s="2">
        <v>1</v>
      </c>
      <c r="BJ258" s="2" t="s">
        <v>707</v>
      </c>
      <c r="BK258" s="2"/>
      <c r="BL258" s="2"/>
      <c r="BM258" s="2">
        <v>500001</v>
      </c>
      <c r="BN258" s="2">
        <v>0</v>
      </c>
      <c r="BO258" s="2" t="s">
        <v>420</v>
      </c>
      <c r="BP258" s="2">
        <v>0</v>
      </c>
      <c r="BQ258" s="2">
        <v>8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420</v>
      </c>
      <c r="BZ258" s="2">
        <v>0</v>
      </c>
      <c r="CA258" s="2">
        <v>0</v>
      </c>
      <c r="CB258" s="2"/>
      <c r="CC258" s="2"/>
      <c r="CD258" s="2"/>
      <c r="CE258" s="2">
        <v>0</v>
      </c>
      <c r="CF258" s="2">
        <v>0</v>
      </c>
      <c r="CG258" s="2">
        <v>0</v>
      </c>
      <c r="CH258" s="2"/>
      <c r="CI258" s="2"/>
      <c r="CJ258" s="2"/>
      <c r="CK258" s="2"/>
      <c r="CL258" s="2"/>
      <c r="CM258" s="2">
        <v>0</v>
      </c>
      <c r="CN258" s="2" t="s">
        <v>420</v>
      </c>
      <c r="CO258" s="2">
        <v>0</v>
      </c>
      <c r="CP258" s="2">
        <f t="shared" si="241"/>
        <v>969.89</v>
      </c>
      <c r="CQ258" s="2">
        <f t="shared" si="242"/>
        <v>8817.17</v>
      </c>
      <c r="CR258" s="2">
        <f t="shared" si="243"/>
        <v>0</v>
      </c>
      <c r="CS258" s="2">
        <f t="shared" si="244"/>
        <v>0</v>
      </c>
      <c r="CT258" s="2">
        <f t="shared" si="245"/>
        <v>0</v>
      </c>
      <c r="CU258" s="2">
        <f t="shared" si="246"/>
        <v>0</v>
      </c>
      <c r="CV258" s="2">
        <f t="shared" si="247"/>
        <v>0</v>
      </c>
      <c r="CW258" s="2">
        <f t="shared" si="248"/>
        <v>0</v>
      </c>
      <c r="CX258" s="2">
        <f t="shared" si="249"/>
        <v>0</v>
      </c>
      <c r="CY258" s="2">
        <f t="shared" si="250"/>
        <v>0</v>
      </c>
      <c r="CZ258" s="2">
        <f t="shared" si="251"/>
        <v>0</v>
      </c>
      <c r="DA258" s="2"/>
      <c r="DB258" s="2"/>
      <c r="DC258" s="2" t="s">
        <v>420</v>
      </c>
      <c r="DD258" s="2" t="s">
        <v>420</v>
      </c>
      <c r="DE258" s="2" t="s">
        <v>420</v>
      </c>
      <c r="DF258" s="2" t="s">
        <v>420</v>
      </c>
      <c r="DG258" s="2" t="s">
        <v>420</v>
      </c>
      <c r="DH258" s="2" t="s">
        <v>420</v>
      </c>
      <c r="DI258" s="2" t="s">
        <v>420</v>
      </c>
      <c r="DJ258" s="2" t="s">
        <v>420</v>
      </c>
      <c r="DK258" s="2" t="s">
        <v>420</v>
      </c>
      <c r="DL258" s="2" t="s">
        <v>420</v>
      </c>
      <c r="DM258" s="2" t="s">
        <v>420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1009</v>
      </c>
      <c r="DV258" s="2" t="s">
        <v>476</v>
      </c>
      <c r="DW258" s="2" t="s">
        <v>476</v>
      </c>
      <c r="DX258" s="2">
        <v>1000</v>
      </c>
      <c r="DY258" s="2"/>
      <c r="DZ258" s="2"/>
      <c r="EA258" s="2"/>
      <c r="EB258" s="2"/>
      <c r="EC258" s="2"/>
      <c r="ED258" s="2"/>
      <c r="EE258" s="2">
        <v>28159294</v>
      </c>
      <c r="EF258" s="2">
        <v>8</v>
      </c>
      <c r="EG258" s="2" t="s">
        <v>574</v>
      </c>
      <c r="EH258" s="2">
        <v>0</v>
      </c>
      <c r="EI258" s="2" t="s">
        <v>420</v>
      </c>
      <c r="EJ258" s="2">
        <v>1</v>
      </c>
      <c r="EK258" s="2">
        <v>500001</v>
      </c>
      <c r="EL258" s="2" t="s">
        <v>575</v>
      </c>
      <c r="EM258" s="2" t="s">
        <v>576</v>
      </c>
      <c r="EN258" s="2"/>
      <c r="EO258" s="2" t="s">
        <v>420</v>
      </c>
      <c r="EP258" s="2"/>
      <c r="EQ258" s="2">
        <v>0</v>
      </c>
      <c r="ER258" s="2">
        <v>8817.17</v>
      </c>
      <c r="ES258" s="2">
        <v>8817.17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52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420</v>
      </c>
      <c r="GB258" s="2"/>
      <c r="GC258" s="2"/>
      <c r="GD258" s="2">
        <v>1</v>
      </c>
      <c r="GE258" s="2"/>
      <c r="GF258" s="2">
        <v>-1927946470</v>
      </c>
      <c r="GG258" s="2">
        <v>2</v>
      </c>
      <c r="GH258" s="2">
        <v>1</v>
      </c>
      <c r="GI258" s="2">
        <v>-2</v>
      </c>
      <c r="GJ258" s="2">
        <v>0</v>
      </c>
      <c r="GK258" s="2">
        <v>0</v>
      </c>
      <c r="GL258" s="2">
        <f t="shared" si="253"/>
        <v>0</v>
      </c>
      <c r="GM258" s="2">
        <f t="shared" si="254"/>
        <v>969.89</v>
      </c>
      <c r="GN258" s="2">
        <f t="shared" si="255"/>
        <v>969.89</v>
      </c>
      <c r="GO258" s="2">
        <f t="shared" si="256"/>
        <v>0</v>
      </c>
      <c r="GP258" s="2">
        <f t="shared" si="257"/>
        <v>0</v>
      </c>
      <c r="GQ258" s="2"/>
      <c r="GR258" s="2">
        <v>0</v>
      </c>
      <c r="GS258" s="2">
        <v>3</v>
      </c>
      <c r="GT258" s="2">
        <v>0</v>
      </c>
      <c r="GU258" s="2" t="s">
        <v>420</v>
      </c>
      <c r="GV258" s="2">
        <f t="shared" si="258"/>
        <v>0</v>
      </c>
      <c r="GW258" s="2">
        <v>1</v>
      </c>
      <c r="GX258" s="2">
        <f t="shared" si="259"/>
        <v>0</v>
      </c>
      <c r="GY258" s="2"/>
      <c r="GZ258" s="2"/>
      <c r="HA258" s="2">
        <v>0</v>
      </c>
      <c r="HB258" s="2">
        <v>0</v>
      </c>
      <c r="HC258" s="2">
        <f t="shared" si="260"/>
        <v>0</v>
      </c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704</v>
      </c>
      <c r="F259" t="s">
        <v>705</v>
      </c>
      <c r="G259" t="s">
        <v>706</v>
      </c>
      <c r="H259" t="s">
        <v>476</v>
      </c>
      <c r="I259">
        <v>0.11</v>
      </c>
      <c r="J259">
        <v>0</v>
      </c>
      <c r="O259">
        <f t="shared" si="221"/>
        <v>6857.11</v>
      </c>
      <c r="P259">
        <f t="shared" si="222"/>
        <v>6857.11</v>
      </c>
      <c r="Q259">
        <f t="shared" si="223"/>
        <v>0</v>
      </c>
      <c r="R259">
        <f t="shared" si="224"/>
        <v>0</v>
      </c>
      <c r="S259">
        <f t="shared" si="225"/>
        <v>0</v>
      </c>
      <c r="T259">
        <f t="shared" si="226"/>
        <v>0</v>
      </c>
      <c r="U259">
        <f t="shared" si="227"/>
        <v>0</v>
      </c>
      <c r="V259">
        <f t="shared" si="228"/>
        <v>0</v>
      </c>
      <c r="W259">
        <f t="shared" si="229"/>
        <v>0</v>
      </c>
      <c r="X259">
        <f t="shared" si="230"/>
        <v>0</v>
      </c>
      <c r="Y259">
        <f t="shared" si="231"/>
        <v>0</v>
      </c>
      <c r="AA259">
        <v>28185841</v>
      </c>
      <c r="AB259">
        <f t="shared" si="232"/>
        <v>8817.17</v>
      </c>
      <c r="AC259">
        <f t="shared" si="233"/>
        <v>8817.17</v>
      </c>
      <c r="AD259">
        <f t="shared" si="234"/>
        <v>0</v>
      </c>
      <c r="AE259">
        <f t="shared" si="235"/>
        <v>0</v>
      </c>
      <c r="AF259">
        <f t="shared" si="236"/>
        <v>0</v>
      </c>
      <c r="AG259">
        <f t="shared" si="237"/>
        <v>0</v>
      </c>
      <c r="AH259">
        <f t="shared" si="238"/>
        <v>0</v>
      </c>
      <c r="AI259">
        <f t="shared" si="239"/>
        <v>0</v>
      </c>
      <c r="AJ259">
        <f t="shared" si="240"/>
        <v>0</v>
      </c>
      <c r="AK259">
        <v>8817.17</v>
      </c>
      <c r="AL259">
        <v>8817.17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7.07</v>
      </c>
      <c r="BA259">
        <v>1</v>
      </c>
      <c r="BB259">
        <v>1</v>
      </c>
      <c r="BC259">
        <v>7.07</v>
      </c>
      <c r="BD259" t="s">
        <v>420</v>
      </c>
      <c r="BE259" t="s">
        <v>420</v>
      </c>
      <c r="BF259" t="s">
        <v>420</v>
      </c>
      <c r="BG259" t="s">
        <v>420</v>
      </c>
      <c r="BH259">
        <v>3</v>
      </c>
      <c r="BI259">
        <v>1</v>
      </c>
      <c r="BJ259" t="s">
        <v>707</v>
      </c>
      <c r="BM259">
        <v>500001</v>
      </c>
      <c r="BN259">
        <v>0</v>
      </c>
      <c r="BO259" t="s">
        <v>451</v>
      </c>
      <c r="BP259">
        <v>1</v>
      </c>
      <c r="BQ259">
        <v>8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420</v>
      </c>
      <c r="BZ259">
        <v>0</v>
      </c>
      <c r="CA259">
        <v>0</v>
      </c>
      <c r="CE259">
        <v>0</v>
      </c>
      <c r="CF259">
        <v>0</v>
      </c>
      <c r="CG259">
        <v>0</v>
      </c>
      <c r="CM259">
        <v>0</v>
      </c>
      <c r="CN259" t="s">
        <v>420</v>
      </c>
      <c r="CO259">
        <v>0</v>
      </c>
      <c r="CP259">
        <f t="shared" si="241"/>
        <v>6857.11</v>
      </c>
      <c r="CQ259">
        <f t="shared" si="242"/>
        <v>62337.391900000002</v>
      </c>
      <c r="CR259">
        <f t="shared" si="243"/>
        <v>0</v>
      </c>
      <c r="CS259">
        <f t="shared" si="244"/>
        <v>0</v>
      </c>
      <c r="CT259">
        <f t="shared" si="245"/>
        <v>0</v>
      </c>
      <c r="CU259">
        <f t="shared" si="246"/>
        <v>0</v>
      </c>
      <c r="CV259">
        <f t="shared" si="247"/>
        <v>0</v>
      </c>
      <c r="CW259">
        <f t="shared" si="248"/>
        <v>0</v>
      </c>
      <c r="CX259">
        <f t="shared" si="249"/>
        <v>0</v>
      </c>
      <c r="CY259">
        <f t="shared" si="250"/>
        <v>0</v>
      </c>
      <c r="CZ259">
        <f t="shared" si="251"/>
        <v>0</v>
      </c>
      <c r="DC259" t="s">
        <v>420</v>
      </c>
      <c r="DD259" t="s">
        <v>420</v>
      </c>
      <c r="DE259" t="s">
        <v>420</v>
      </c>
      <c r="DF259" t="s">
        <v>420</v>
      </c>
      <c r="DG259" t="s">
        <v>420</v>
      </c>
      <c r="DH259" t="s">
        <v>420</v>
      </c>
      <c r="DI259" t="s">
        <v>420</v>
      </c>
      <c r="DJ259" t="s">
        <v>420</v>
      </c>
      <c r="DK259" t="s">
        <v>420</v>
      </c>
      <c r="DL259" t="s">
        <v>420</v>
      </c>
      <c r="DM259" t="s">
        <v>420</v>
      </c>
      <c r="DN259">
        <v>0</v>
      </c>
      <c r="DO259">
        <v>0</v>
      </c>
      <c r="DP259">
        <v>1</v>
      </c>
      <c r="DQ259">
        <v>1</v>
      </c>
      <c r="DU259">
        <v>1009</v>
      </c>
      <c r="DV259" t="s">
        <v>476</v>
      </c>
      <c r="DW259" t="s">
        <v>476</v>
      </c>
      <c r="DX259">
        <v>1000</v>
      </c>
      <c r="EE259">
        <v>28159294</v>
      </c>
      <c r="EF259">
        <v>8</v>
      </c>
      <c r="EG259" t="s">
        <v>574</v>
      </c>
      <c r="EH259">
        <v>0</v>
      </c>
      <c r="EI259" t="s">
        <v>420</v>
      </c>
      <c r="EJ259">
        <v>1</v>
      </c>
      <c r="EK259">
        <v>500001</v>
      </c>
      <c r="EL259" t="s">
        <v>575</v>
      </c>
      <c r="EM259" t="s">
        <v>576</v>
      </c>
      <c r="EO259" t="s">
        <v>420</v>
      </c>
      <c r="EQ259">
        <v>0</v>
      </c>
      <c r="ER259">
        <v>8817.17</v>
      </c>
      <c r="ES259">
        <v>8817.17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FQ259">
        <v>0</v>
      </c>
      <c r="FR259">
        <f t="shared" si="252"/>
        <v>0</v>
      </c>
      <c r="FS259">
        <v>0</v>
      </c>
      <c r="FX259">
        <v>0</v>
      </c>
      <c r="FY259">
        <v>0</v>
      </c>
      <c r="GA259" t="s">
        <v>420</v>
      </c>
      <c r="GD259">
        <v>1</v>
      </c>
      <c r="GF259">
        <v>-1927946470</v>
      </c>
      <c r="GG259">
        <v>1</v>
      </c>
      <c r="GH259">
        <v>1</v>
      </c>
      <c r="GI259">
        <v>4</v>
      </c>
      <c r="GJ259">
        <v>0</v>
      </c>
      <c r="GK259">
        <v>0</v>
      </c>
      <c r="GL259">
        <f t="shared" si="253"/>
        <v>0</v>
      </c>
      <c r="GM259">
        <f t="shared" si="254"/>
        <v>6857.11</v>
      </c>
      <c r="GN259">
        <f t="shared" si="255"/>
        <v>6857.11</v>
      </c>
      <c r="GO259">
        <f t="shared" si="256"/>
        <v>0</v>
      </c>
      <c r="GP259">
        <f t="shared" si="257"/>
        <v>0</v>
      </c>
      <c r="GR259">
        <v>0</v>
      </c>
      <c r="GS259">
        <v>3</v>
      </c>
      <c r="GT259">
        <v>0</v>
      </c>
      <c r="GU259" t="s">
        <v>420</v>
      </c>
      <c r="GV259">
        <f t="shared" si="258"/>
        <v>0</v>
      </c>
      <c r="GW259">
        <v>1</v>
      </c>
      <c r="GX259">
        <f t="shared" si="259"/>
        <v>0</v>
      </c>
      <c r="HA259">
        <v>0</v>
      </c>
      <c r="HB259">
        <v>0</v>
      </c>
      <c r="HC259">
        <f t="shared" si="260"/>
        <v>0</v>
      </c>
      <c r="IK259">
        <v>0</v>
      </c>
    </row>
    <row r="260" spans="1:255" x14ac:dyDescent="0.2">
      <c r="A260" s="2">
        <v>17</v>
      </c>
      <c r="B260" s="2">
        <v>1</v>
      </c>
      <c r="C260" s="2">
        <f>ROW(SmtRes!A720)</f>
        <v>720</v>
      </c>
      <c r="D260" s="2">
        <f>ROW(EtalonRes!A753)</f>
        <v>753</v>
      </c>
      <c r="E260" s="2" t="s">
        <v>708</v>
      </c>
      <c r="F260" s="2" t="s">
        <v>709</v>
      </c>
      <c r="G260" s="2" t="s">
        <v>710</v>
      </c>
      <c r="H260" s="2" t="s">
        <v>632</v>
      </c>
      <c r="I260" s="2">
        <f>ROUND((1.2*52.1)/100,9)</f>
        <v>0.62519999999999998</v>
      </c>
      <c r="J260" s="2">
        <v>0</v>
      </c>
      <c r="K260" s="2"/>
      <c r="L260" s="2"/>
      <c r="M260" s="2"/>
      <c r="N260" s="2"/>
      <c r="O260" s="2">
        <f t="shared" si="221"/>
        <v>247.94</v>
      </c>
      <c r="P260" s="2">
        <f t="shared" si="222"/>
        <v>45.4</v>
      </c>
      <c r="Q260" s="2">
        <f t="shared" si="223"/>
        <v>1.81</v>
      </c>
      <c r="R260" s="2">
        <f t="shared" si="224"/>
        <v>0.26</v>
      </c>
      <c r="S260" s="2">
        <f t="shared" si="225"/>
        <v>200.73</v>
      </c>
      <c r="T260" s="2">
        <f t="shared" si="226"/>
        <v>0</v>
      </c>
      <c r="U260" s="2">
        <f t="shared" si="227"/>
        <v>25.376868000000002</v>
      </c>
      <c r="V260" s="2">
        <f t="shared" si="228"/>
        <v>0</v>
      </c>
      <c r="W260" s="2">
        <f t="shared" si="229"/>
        <v>0</v>
      </c>
      <c r="X260" s="2">
        <f t="shared" si="230"/>
        <v>190.94</v>
      </c>
      <c r="Y260" s="2">
        <f t="shared" si="231"/>
        <v>94.47</v>
      </c>
      <c r="Z260" s="2"/>
      <c r="AA260" s="2">
        <v>28185840</v>
      </c>
      <c r="AB260" s="2">
        <f t="shared" si="232"/>
        <v>396.58</v>
      </c>
      <c r="AC260" s="2">
        <f t="shared" si="233"/>
        <v>72.61</v>
      </c>
      <c r="AD260" s="2">
        <f t="shared" si="234"/>
        <v>2.9</v>
      </c>
      <c r="AE260" s="2">
        <f t="shared" si="235"/>
        <v>0.42</v>
      </c>
      <c r="AF260" s="2">
        <f t="shared" si="236"/>
        <v>321.07</v>
      </c>
      <c r="AG260" s="2">
        <f t="shared" si="237"/>
        <v>0</v>
      </c>
      <c r="AH260" s="2">
        <f t="shared" si="238"/>
        <v>40.590000000000003</v>
      </c>
      <c r="AI260" s="2">
        <f t="shared" si="239"/>
        <v>0</v>
      </c>
      <c r="AJ260" s="2">
        <f t="shared" si="240"/>
        <v>0</v>
      </c>
      <c r="AK260" s="2">
        <v>396.58</v>
      </c>
      <c r="AL260" s="2">
        <v>72.61</v>
      </c>
      <c r="AM260" s="2">
        <v>2.9</v>
      </c>
      <c r="AN260" s="2">
        <v>0.42</v>
      </c>
      <c r="AO260" s="2">
        <v>321.07</v>
      </c>
      <c r="AP260" s="2">
        <v>0</v>
      </c>
      <c r="AQ260" s="2">
        <v>40.590000000000003</v>
      </c>
      <c r="AR260" s="2">
        <v>0</v>
      </c>
      <c r="AS260" s="2">
        <v>0</v>
      </c>
      <c r="AT260" s="2">
        <v>95</v>
      </c>
      <c r="AU260" s="2">
        <v>47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420</v>
      </c>
      <c r="BE260" s="2" t="s">
        <v>420</v>
      </c>
      <c r="BF260" s="2" t="s">
        <v>420</v>
      </c>
      <c r="BG260" s="2" t="s">
        <v>420</v>
      </c>
      <c r="BH260" s="2">
        <v>0</v>
      </c>
      <c r="BI260" s="2">
        <v>1</v>
      </c>
      <c r="BJ260" s="2" t="s">
        <v>711</v>
      </c>
      <c r="BK260" s="2"/>
      <c r="BL260" s="2"/>
      <c r="BM260" s="2">
        <v>15001</v>
      </c>
      <c r="BN260" s="2">
        <v>0</v>
      </c>
      <c r="BO260" s="2" t="s">
        <v>420</v>
      </c>
      <c r="BP260" s="2">
        <v>0</v>
      </c>
      <c r="BQ260" s="2">
        <v>2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420</v>
      </c>
      <c r="BZ260" s="2">
        <v>105</v>
      </c>
      <c r="CA260" s="2">
        <v>55</v>
      </c>
      <c r="CB260" s="2"/>
      <c r="CC260" s="2"/>
      <c r="CD260" s="2"/>
      <c r="CE260" s="2">
        <v>0</v>
      </c>
      <c r="CF260" s="2">
        <v>0</v>
      </c>
      <c r="CG260" s="2">
        <v>0</v>
      </c>
      <c r="CH260" s="2"/>
      <c r="CI260" s="2"/>
      <c r="CJ260" s="2"/>
      <c r="CK260" s="2"/>
      <c r="CL260" s="2"/>
      <c r="CM260" s="2">
        <v>0</v>
      </c>
      <c r="CN260" s="2" t="s">
        <v>420</v>
      </c>
      <c r="CO260" s="2">
        <v>0</v>
      </c>
      <c r="CP260" s="2">
        <f t="shared" si="241"/>
        <v>247.94</v>
      </c>
      <c r="CQ260" s="2">
        <f t="shared" si="242"/>
        <v>72.61</v>
      </c>
      <c r="CR260" s="2">
        <f t="shared" si="243"/>
        <v>2.9</v>
      </c>
      <c r="CS260" s="2">
        <f t="shared" si="244"/>
        <v>0.42</v>
      </c>
      <c r="CT260" s="2">
        <f t="shared" si="245"/>
        <v>321.07</v>
      </c>
      <c r="CU260" s="2">
        <f t="shared" si="246"/>
        <v>0</v>
      </c>
      <c r="CV260" s="2">
        <f t="shared" si="247"/>
        <v>40.590000000000003</v>
      </c>
      <c r="CW260" s="2">
        <f t="shared" si="248"/>
        <v>0</v>
      </c>
      <c r="CX260" s="2">
        <f t="shared" si="249"/>
        <v>0</v>
      </c>
      <c r="CY260" s="2">
        <f t="shared" si="250"/>
        <v>190.94049999999999</v>
      </c>
      <c r="CZ260" s="2">
        <f t="shared" si="251"/>
        <v>94.465299999999985</v>
      </c>
      <c r="DA260" s="2"/>
      <c r="DB260" s="2"/>
      <c r="DC260" s="2" t="s">
        <v>420</v>
      </c>
      <c r="DD260" s="2" t="s">
        <v>420</v>
      </c>
      <c r="DE260" s="2" t="s">
        <v>420</v>
      </c>
      <c r="DF260" s="2" t="s">
        <v>420</v>
      </c>
      <c r="DG260" s="2" t="s">
        <v>420</v>
      </c>
      <c r="DH260" s="2" t="s">
        <v>420</v>
      </c>
      <c r="DI260" s="2" t="s">
        <v>420</v>
      </c>
      <c r="DJ260" s="2" t="s">
        <v>420</v>
      </c>
      <c r="DK260" s="2" t="s">
        <v>420</v>
      </c>
      <c r="DL260" s="2" t="s">
        <v>420</v>
      </c>
      <c r="DM260" s="2" t="s">
        <v>420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1005</v>
      </c>
      <c r="DV260" s="2" t="s">
        <v>632</v>
      </c>
      <c r="DW260" s="2" t="s">
        <v>632</v>
      </c>
      <c r="DX260" s="2">
        <v>100</v>
      </c>
      <c r="DY260" s="2"/>
      <c r="DZ260" s="2"/>
      <c r="EA260" s="2"/>
      <c r="EB260" s="2"/>
      <c r="EC260" s="2"/>
      <c r="ED260" s="2"/>
      <c r="EE260" s="2">
        <v>28159387</v>
      </c>
      <c r="EF260" s="2">
        <v>2</v>
      </c>
      <c r="EG260" s="2" t="s">
        <v>446</v>
      </c>
      <c r="EH260" s="2">
        <v>0</v>
      </c>
      <c r="EI260" s="2" t="s">
        <v>420</v>
      </c>
      <c r="EJ260" s="2">
        <v>1</v>
      </c>
      <c r="EK260" s="2">
        <v>15001</v>
      </c>
      <c r="EL260" s="2" t="s">
        <v>712</v>
      </c>
      <c r="EM260" s="2" t="s">
        <v>713</v>
      </c>
      <c r="EN260" s="2"/>
      <c r="EO260" s="2" t="s">
        <v>420</v>
      </c>
      <c r="EP260" s="2"/>
      <c r="EQ260" s="2">
        <v>0</v>
      </c>
      <c r="ER260" s="2">
        <v>396.58</v>
      </c>
      <c r="ES260" s="2">
        <v>72.61</v>
      </c>
      <c r="ET260" s="2">
        <v>2.9</v>
      </c>
      <c r="EU260" s="2">
        <v>0.42</v>
      </c>
      <c r="EV260" s="2">
        <v>321.07</v>
      </c>
      <c r="EW260" s="2">
        <v>40.590000000000003</v>
      </c>
      <c r="EX260" s="2">
        <v>0</v>
      </c>
      <c r="EY260" s="2">
        <v>0</v>
      </c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52"/>
        <v>0</v>
      </c>
      <c r="FS260" s="2">
        <v>0</v>
      </c>
      <c r="FT260" s="2" t="s">
        <v>449</v>
      </c>
      <c r="FU260" s="2" t="s">
        <v>450</v>
      </c>
      <c r="FV260" s="2"/>
      <c r="FW260" s="2"/>
      <c r="FX260" s="2">
        <v>94.5</v>
      </c>
      <c r="FY260" s="2">
        <v>46.75</v>
      </c>
      <c r="FZ260" s="2"/>
      <c r="GA260" s="2" t="s">
        <v>420</v>
      </c>
      <c r="GB260" s="2"/>
      <c r="GC260" s="2"/>
      <c r="GD260" s="2">
        <v>1</v>
      </c>
      <c r="GE260" s="2"/>
      <c r="GF260" s="2">
        <v>1013020853</v>
      </c>
      <c r="GG260" s="2">
        <v>2</v>
      </c>
      <c r="GH260" s="2">
        <v>1</v>
      </c>
      <c r="GI260" s="2">
        <v>-2</v>
      </c>
      <c r="GJ260" s="2">
        <v>0</v>
      </c>
      <c r="GK260" s="2">
        <v>0</v>
      </c>
      <c r="GL260" s="2">
        <f t="shared" si="253"/>
        <v>0</v>
      </c>
      <c r="GM260" s="2">
        <f t="shared" si="254"/>
        <v>533.35</v>
      </c>
      <c r="GN260" s="2">
        <f t="shared" si="255"/>
        <v>533.35</v>
      </c>
      <c r="GO260" s="2">
        <f t="shared" si="256"/>
        <v>0</v>
      </c>
      <c r="GP260" s="2">
        <f t="shared" si="257"/>
        <v>0</v>
      </c>
      <c r="GQ260" s="2"/>
      <c r="GR260" s="2">
        <v>0</v>
      </c>
      <c r="GS260" s="2">
        <v>3</v>
      </c>
      <c r="GT260" s="2">
        <v>0</v>
      </c>
      <c r="GU260" s="2" t="s">
        <v>420</v>
      </c>
      <c r="GV260" s="2">
        <f t="shared" si="258"/>
        <v>0</v>
      </c>
      <c r="GW260" s="2">
        <v>1</v>
      </c>
      <c r="GX260" s="2">
        <f t="shared" si="259"/>
        <v>0</v>
      </c>
      <c r="GY260" s="2"/>
      <c r="GZ260" s="2"/>
      <c r="HA260" s="2">
        <v>0</v>
      </c>
      <c r="HB260" s="2">
        <v>0</v>
      </c>
      <c r="HC260" s="2">
        <f t="shared" si="260"/>
        <v>0</v>
      </c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C261">
        <f>ROW(SmtRes!A726)</f>
        <v>726</v>
      </c>
      <c r="D261">
        <f>ROW(EtalonRes!A760)</f>
        <v>760</v>
      </c>
      <c r="E261" t="s">
        <v>708</v>
      </c>
      <c r="F261" t="s">
        <v>709</v>
      </c>
      <c r="G261" t="s">
        <v>710</v>
      </c>
      <c r="H261" t="s">
        <v>632</v>
      </c>
      <c r="I261">
        <f>ROUND((1.2*52.1)/100,9)</f>
        <v>0.62519999999999998</v>
      </c>
      <c r="J261">
        <v>0</v>
      </c>
      <c r="O261">
        <f t="shared" si="221"/>
        <v>1752.95</v>
      </c>
      <c r="P261">
        <f t="shared" si="222"/>
        <v>320.95</v>
      </c>
      <c r="Q261">
        <f t="shared" si="223"/>
        <v>12.82</v>
      </c>
      <c r="R261">
        <f t="shared" si="224"/>
        <v>1.86</v>
      </c>
      <c r="S261">
        <f t="shared" si="225"/>
        <v>1419.18</v>
      </c>
      <c r="T261">
        <f t="shared" si="226"/>
        <v>0</v>
      </c>
      <c r="U261">
        <f t="shared" si="227"/>
        <v>25.376868000000002</v>
      </c>
      <c r="V261">
        <f t="shared" si="228"/>
        <v>0</v>
      </c>
      <c r="W261">
        <f t="shared" si="229"/>
        <v>0</v>
      </c>
      <c r="X261">
        <f t="shared" si="230"/>
        <v>1349.99</v>
      </c>
      <c r="Y261">
        <f t="shared" si="231"/>
        <v>667.89</v>
      </c>
      <c r="AA261">
        <v>28185841</v>
      </c>
      <c r="AB261">
        <f t="shared" si="232"/>
        <v>396.58</v>
      </c>
      <c r="AC261">
        <f t="shared" si="233"/>
        <v>72.61</v>
      </c>
      <c r="AD261">
        <f t="shared" si="234"/>
        <v>2.9</v>
      </c>
      <c r="AE261">
        <f t="shared" si="235"/>
        <v>0.42</v>
      </c>
      <c r="AF261">
        <f t="shared" si="236"/>
        <v>321.07</v>
      </c>
      <c r="AG261">
        <f t="shared" si="237"/>
        <v>0</v>
      </c>
      <c r="AH261">
        <f t="shared" si="238"/>
        <v>40.590000000000003</v>
      </c>
      <c r="AI261">
        <f t="shared" si="239"/>
        <v>0</v>
      </c>
      <c r="AJ261">
        <f t="shared" si="240"/>
        <v>0</v>
      </c>
      <c r="AK261">
        <v>396.58</v>
      </c>
      <c r="AL261">
        <v>72.61</v>
      </c>
      <c r="AM261">
        <v>2.9</v>
      </c>
      <c r="AN261">
        <v>0.42</v>
      </c>
      <c r="AO261">
        <v>321.07</v>
      </c>
      <c r="AP261">
        <v>0</v>
      </c>
      <c r="AQ261">
        <v>40.590000000000003</v>
      </c>
      <c r="AR261">
        <v>0</v>
      </c>
      <c r="AS261">
        <v>0</v>
      </c>
      <c r="AT261">
        <v>95</v>
      </c>
      <c r="AU261">
        <v>47</v>
      </c>
      <c r="AV261">
        <v>1</v>
      </c>
      <c r="AW261">
        <v>1</v>
      </c>
      <c r="AZ261">
        <v>7.07</v>
      </c>
      <c r="BA261">
        <v>7.07</v>
      </c>
      <c r="BB261">
        <v>7.07</v>
      </c>
      <c r="BC261">
        <v>7.07</v>
      </c>
      <c r="BD261" t="s">
        <v>420</v>
      </c>
      <c r="BE261" t="s">
        <v>420</v>
      </c>
      <c r="BF261" t="s">
        <v>420</v>
      </c>
      <c r="BG261" t="s">
        <v>420</v>
      </c>
      <c r="BH261">
        <v>0</v>
      </c>
      <c r="BI261">
        <v>1</v>
      </c>
      <c r="BJ261" t="s">
        <v>711</v>
      </c>
      <c r="BM261">
        <v>15001</v>
      </c>
      <c r="BN261">
        <v>0</v>
      </c>
      <c r="BO261" t="s">
        <v>451</v>
      </c>
      <c r="BP261">
        <v>1</v>
      </c>
      <c r="BQ261">
        <v>2</v>
      </c>
      <c r="BR261">
        <v>0</v>
      </c>
      <c r="BS261">
        <v>7.07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420</v>
      </c>
      <c r="BZ261">
        <v>105</v>
      </c>
      <c r="CA261">
        <v>55</v>
      </c>
      <c r="CE261">
        <v>0</v>
      </c>
      <c r="CF261">
        <v>0</v>
      </c>
      <c r="CG261">
        <v>0</v>
      </c>
      <c r="CM261">
        <v>0</v>
      </c>
      <c r="CN261" t="s">
        <v>420</v>
      </c>
      <c r="CO261">
        <v>0</v>
      </c>
      <c r="CP261">
        <f t="shared" si="241"/>
        <v>1752.95</v>
      </c>
      <c r="CQ261">
        <f t="shared" si="242"/>
        <v>513.35270000000003</v>
      </c>
      <c r="CR261">
        <f t="shared" si="243"/>
        <v>20.503</v>
      </c>
      <c r="CS261">
        <f t="shared" si="244"/>
        <v>2.9693999999999998</v>
      </c>
      <c r="CT261">
        <f t="shared" si="245"/>
        <v>2269.9648999999999</v>
      </c>
      <c r="CU261">
        <f t="shared" si="246"/>
        <v>0</v>
      </c>
      <c r="CV261">
        <f t="shared" si="247"/>
        <v>40.590000000000003</v>
      </c>
      <c r="CW261">
        <f t="shared" si="248"/>
        <v>0</v>
      </c>
      <c r="CX261">
        <f t="shared" si="249"/>
        <v>0</v>
      </c>
      <c r="CY261">
        <f t="shared" si="250"/>
        <v>1349.9879999999998</v>
      </c>
      <c r="CZ261">
        <f t="shared" si="251"/>
        <v>667.88880000000006</v>
      </c>
      <c r="DC261" t="s">
        <v>420</v>
      </c>
      <c r="DD261" t="s">
        <v>420</v>
      </c>
      <c r="DE261" t="s">
        <v>420</v>
      </c>
      <c r="DF261" t="s">
        <v>420</v>
      </c>
      <c r="DG261" t="s">
        <v>420</v>
      </c>
      <c r="DH261" t="s">
        <v>420</v>
      </c>
      <c r="DI261" t="s">
        <v>420</v>
      </c>
      <c r="DJ261" t="s">
        <v>420</v>
      </c>
      <c r="DK261" t="s">
        <v>420</v>
      </c>
      <c r="DL261" t="s">
        <v>420</v>
      </c>
      <c r="DM261" t="s">
        <v>420</v>
      </c>
      <c r="DN261">
        <v>0</v>
      </c>
      <c r="DO261">
        <v>0</v>
      </c>
      <c r="DP261">
        <v>1</v>
      </c>
      <c r="DQ261">
        <v>1</v>
      </c>
      <c r="DU261">
        <v>1005</v>
      </c>
      <c r="DV261" t="s">
        <v>632</v>
      </c>
      <c r="DW261" t="s">
        <v>632</v>
      </c>
      <c r="DX261">
        <v>100</v>
      </c>
      <c r="EE261">
        <v>28159387</v>
      </c>
      <c r="EF261">
        <v>2</v>
      </c>
      <c r="EG261" t="s">
        <v>446</v>
      </c>
      <c r="EH261">
        <v>0</v>
      </c>
      <c r="EI261" t="s">
        <v>420</v>
      </c>
      <c r="EJ261">
        <v>1</v>
      </c>
      <c r="EK261">
        <v>15001</v>
      </c>
      <c r="EL261" t="s">
        <v>712</v>
      </c>
      <c r="EM261" t="s">
        <v>713</v>
      </c>
      <c r="EO261" t="s">
        <v>420</v>
      </c>
      <c r="EQ261">
        <v>0</v>
      </c>
      <c r="ER261">
        <v>396.58</v>
      </c>
      <c r="ES261">
        <v>72.61</v>
      </c>
      <c r="ET261">
        <v>2.9</v>
      </c>
      <c r="EU261">
        <v>0.42</v>
      </c>
      <c r="EV261">
        <v>321.07</v>
      </c>
      <c r="EW261">
        <v>40.590000000000003</v>
      </c>
      <c r="EX261">
        <v>0</v>
      </c>
      <c r="EY261">
        <v>0</v>
      </c>
      <c r="FQ261">
        <v>0</v>
      </c>
      <c r="FR261">
        <f t="shared" si="252"/>
        <v>0</v>
      </c>
      <c r="FS261">
        <v>0</v>
      </c>
      <c r="FT261" t="s">
        <v>449</v>
      </c>
      <c r="FU261" t="s">
        <v>450</v>
      </c>
      <c r="FX261">
        <v>94.5</v>
      </c>
      <c r="FY261">
        <v>46.75</v>
      </c>
      <c r="GA261" t="s">
        <v>420</v>
      </c>
      <c r="GD261">
        <v>1</v>
      </c>
      <c r="GF261">
        <v>1013020853</v>
      </c>
      <c r="GG261">
        <v>1</v>
      </c>
      <c r="GH261">
        <v>1</v>
      </c>
      <c r="GI261">
        <v>4</v>
      </c>
      <c r="GJ261">
        <v>0</v>
      </c>
      <c r="GK261">
        <v>0</v>
      </c>
      <c r="GL261">
        <f t="shared" si="253"/>
        <v>0</v>
      </c>
      <c r="GM261">
        <f t="shared" si="254"/>
        <v>3770.83</v>
      </c>
      <c r="GN261">
        <f t="shared" si="255"/>
        <v>3770.83</v>
      </c>
      <c r="GO261">
        <f t="shared" si="256"/>
        <v>0</v>
      </c>
      <c r="GP261">
        <f t="shared" si="257"/>
        <v>0</v>
      </c>
      <c r="GR261">
        <v>0</v>
      </c>
      <c r="GS261">
        <v>3</v>
      </c>
      <c r="GT261">
        <v>0</v>
      </c>
      <c r="GU261" t="s">
        <v>420</v>
      </c>
      <c r="GV261">
        <f t="shared" si="258"/>
        <v>0</v>
      </c>
      <c r="GW261">
        <v>1</v>
      </c>
      <c r="GX261">
        <f t="shared" si="259"/>
        <v>0</v>
      </c>
      <c r="HA261">
        <v>0</v>
      </c>
      <c r="HB261">
        <v>0</v>
      </c>
      <c r="HC261">
        <f t="shared" si="260"/>
        <v>0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714</v>
      </c>
      <c r="F262" s="2" t="s">
        <v>715</v>
      </c>
      <c r="G262" s="2" t="s">
        <v>716</v>
      </c>
      <c r="H262" s="2" t="s">
        <v>476</v>
      </c>
      <c r="I262" s="2">
        <v>1.538E-2</v>
      </c>
      <c r="J262" s="2">
        <v>0</v>
      </c>
      <c r="K262" s="2"/>
      <c r="L262" s="2"/>
      <c r="M262" s="2"/>
      <c r="N262" s="2"/>
      <c r="O262" s="2">
        <f t="shared" si="221"/>
        <v>528.69000000000005</v>
      </c>
      <c r="P262" s="2">
        <f t="shared" si="222"/>
        <v>528.69000000000005</v>
      </c>
      <c r="Q262" s="2">
        <f t="shared" si="223"/>
        <v>0</v>
      </c>
      <c r="R262" s="2">
        <f t="shared" si="224"/>
        <v>0</v>
      </c>
      <c r="S262" s="2">
        <f t="shared" si="225"/>
        <v>0</v>
      </c>
      <c r="T262" s="2">
        <f t="shared" si="226"/>
        <v>0</v>
      </c>
      <c r="U262" s="2">
        <f t="shared" si="227"/>
        <v>0</v>
      </c>
      <c r="V262" s="2">
        <f t="shared" si="228"/>
        <v>0</v>
      </c>
      <c r="W262" s="2">
        <f t="shared" si="229"/>
        <v>0</v>
      </c>
      <c r="X262" s="2">
        <f t="shared" si="230"/>
        <v>0</v>
      </c>
      <c r="Y262" s="2">
        <f t="shared" si="231"/>
        <v>0</v>
      </c>
      <c r="Z262" s="2"/>
      <c r="AA262" s="2">
        <v>28185840</v>
      </c>
      <c r="AB262" s="2">
        <f t="shared" si="232"/>
        <v>34375.18</v>
      </c>
      <c r="AC262" s="2">
        <f t="shared" si="233"/>
        <v>34375.18</v>
      </c>
      <c r="AD262" s="2">
        <f t="shared" si="234"/>
        <v>0</v>
      </c>
      <c r="AE262" s="2">
        <f t="shared" si="235"/>
        <v>0</v>
      </c>
      <c r="AF262" s="2">
        <f t="shared" si="236"/>
        <v>0</v>
      </c>
      <c r="AG262" s="2">
        <f t="shared" si="237"/>
        <v>0</v>
      </c>
      <c r="AH262" s="2">
        <f t="shared" si="238"/>
        <v>0</v>
      </c>
      <c r="AI262" s="2">
        <f t="shared" si="239"/>
        <v>0</v>
      </c>
      <c r="AJ262" s="2">
        <f t="shared" si="240"/>
        <v>0</v>
      </c>
      <c r="AK262" s="2">
        <v>34375.18</v>
      </c>
      <c r="AL262" s="2">
        <v>34375.18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420</v>
      </c>
      <c r="BE262" s="2" t="s">
        <v>420</v>
      </c>
      <c r="BF262" s="2" t="s">
        <v>420</v>
      </c>
      <c r="BG262" s="2" t="s">
        <v>420</v>
      </c>
      <c r="BH262" s="2">
        <v>3</v>
      </c>
      <c r="BI262" s="2">
        <v>1</v>
      </c>
      <c r="BJ262" s="2" t="s">
        <v>717</v>
      </c>
      <c r="BK262" s="2"/>
      <c r="BL262" s="2"/>
      <c r="BM262" s="2">
        <v>500001</v>
      </c>
      <c r="BN262" s="2">
        <v>0</v>
      </c>
      <c r="BO262" s="2" t="s">
        <v>420</v>
      </c>
      <c r="BP262" s="2">
        <v>0</v>
      </c>
      <c r="BQ262" s="2">
        <v>8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420</v>
      </c>
      <c r="BZ262" s="2">
        <v>0</v>
      </c>
      <c r="CA262" s="2">
        <v>0</v>
      </c>
      <c r="CB262" s="2"/>
      <c r="CC262" s="2"/>
      <c r="CD262" s="2"/>
      <c r="CE262" s="2">
        <v>0</v>
      </c>
      <c r="CF262" s="2">
        <v>0</v>
      </c>
      <c r="CG262" s="2">
        <v>0</v>
      </c>
      <c r="CH262" s="2"/>
      <c r="CI262" s="2"/>
      <c r="CJ262" s="2"/>
      <c r="CK262" s="2"/>
      <c r="CL262" s="2"/>
      <c r="CM262" s="2">
        <v>0</v>
      </c>
      <c r="CN262" s="2" t="s">
        <v>420</v>
      </c>
      <c r="CO262" s="2">
        <v>0</v>
      </c>
      <c r="CP262" s="2">
        <f t="shared" si="241"/>
        <v>528.69000000000005</v>
      </c>
      <c r="CQ262" s="2">
        <f t="shared" si="242"/>
        <v>34375.18</v>
      </c>
      <c r="CR262" s="2">
        <f t="shared" si="243"/>
        <v>0</v>
      </c>
      <c r="CS262" s="2">
        <f t="shared" si="244"/>
        <v>0</v>
      </c>
      <c r="CT262" s="2">
        <f t="shared" si="245"/>
        <v>0</v>
      </c>
      <c r="CU262" s="2">
        <f t="shared" si="246"/>
        <v>0</v>
      </c>
      <c r="CV262" s="2">
        <f t="shared" si="247"/>
        <v>0</v>
      </c>
      <c r="CW262" s="2">
        <f t="shared" si="248"/>
        <v>0</v>
      </c>
      <c r="CX262" s="2">
        <f t="shared" si="249"/>
        <v>0</v>
      </c>
      <c r="CY262" s="2">
        <f t="shared" si="250"/>
        <v>0</v>
      </c>
      <c r="CZ262" s="2">
        <f t="shared" si="251"/>
        <v>0</v>
      </c>
      <c r="DA262" s="2"/>
      <c r="DB262" s="2"/>
      <c r="DC262" s="2" t="s">
        <v>420</v>
      </c>
      <c r="DD262" s="2" t="s">
        <v>420</v>
      </c>
      <c r="DE262" s="2" t="s">
        <v>420</v>
      </c>
      <c r="DF262" s="2" t="s">
        <v>420</v>
      </c>
      <c r="DG262" s="2" t="s">
        <v>420</v>
      </c>
      <c r="DH262" s="2" t="s">
        <v>420</v>
      </c>
      <c r="DI262" s="2" t="s">
        <v>420</v>
      </c>
      <c r="DJ262" s="2" t="s">
        <v>420</v>
      </c>
      <c r="DK262" s="2" t="s">
        <v>420</v>
      </c>
      <c r="DL262" s="2" t="s">
        <v>420</v>
      </c>
      <c r="DM262" s="2" t="s">
        <v>420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1009</v>
      </c>
      <c r="DV262" s="2" t="s">
        <v>476</v>
      </c>
      <c r="DW262" s="2" t="s">
        <v>476</v>
      </c>
      <c r="DX262" s="2">
        <v>1000</v>
      </c>
      <c r="DY262" s="2"/>
      <c r="DZ262" s="2"/>
      <c r="EA262" s="2"/>
      <c r="EB262" s="2"/>
      <c r="EC262" s="2"/>
      <c r="ED262" s="2"/>
      <c r="EE262" s="2">
        <v>28159294</v>
      </c>
      <c r="EF262" s="2">
        <v>8</v>
      </c>
      <c r="EG262" s="2" t="s">
        <v>574</v>
      </c>
      <c r="EH262" s="2">
        <v>0</v>
      </c>
      <c r="EI262" s="2" t="s">
        <v>420</v>
      </c>
      <c r="EJ262" s="2">
        <v>1</v>
      </c>
      <c r="EK262" s="2">
        <v>500001</v>
      </c>
      <c r="EL262" s="2" t="s">
        <v>575</v>
      </c>
      <c r="EM262" s="2" t="s">
        <v>576</v>
      </c>
      <c r="EN262" s="2"/>
      <c r="EO262" s="2" t="s">
        <v>420</v>
      </c>
      <c r="EP262" s="2"/>
      <c r="EQ262" s="2">
        <v>0</v>
      </c>
      <c r="ER262" s="2">
        <v>34375.18</v>
      </c>
      <c r="ES262" s="2">
        <v>34375.18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52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420</v>
      </c>
      <c r="GB262" s="2"/>
      <c r="GC262" s="2"/>
      <c r="GD262" s="2">
        <v>1</v>
      </c>
      <c r="GE262" s="2"/>
      <c r="GF262" s="2">
        <v>1185520454</v>
      </c>
      <c r="GG262" s="2">
        <v>2</v>
      </c>
      <c r="GH262" s="2">
        <v>1</v>
      </c>
      <c r="GI262" s="2">
        <v>-2</v>
      </c>
      <c r="GJ262" s="2">
        <v>0</v>
      </c>
      <c r="GK262" s="2">
        <v>0</v>
      </c>
      <c r="GL262" s="2">
        <f t="shared" si="253"/>
        <v>0</v>
      </c>
      <c r="GM262" s="2">
        <f t="shared" si="254"/>
        <v>528.69000000000005</v>
      </c>
      <c r="GN262" s="2">
        <f t="shared" si="255"/>
        <v>528.69000000000005</v>
      </c>
      <c r="GO262" s="2">
        <f t="shared" si="256"/>
        <v>0</v>
      </c>
      <c r="GP262" s="2">
        <f t="shared" si="257"/>
        <v>0</v>
      </c>
      <c r="GQ262" s="2"/>
      <c r="GR262" s="2">
        <v>0</v>
      </c>
      <c r="GS262" s="2">
        <v>3</v>
      </c>
      <c r="GT262" s="2">
        <v>0</v>
      </c>
      <c r="GU262" s="2" t="s">
        <v>420</v>
      </c>
      <c r="GV262" s="2">
        <f t="shared" si="258"/>
        <v>0</v>
      </c>
      <c r="GW262" s="2">
        <v>1</v>
      </c>
      <c r="GX262" s="2">
        <f t="shared" si="259"/>
        <v>0</v>
      </c>
      <c r="GY262" s="2"/>
      <c r="GZ262" s="2"/>
      <c r="HA262" s="2">
        <v>0</v>
      </c>
      <c r="HB262" s="2">
        <v>0</v>
      </c>
      <c r="HC262" s="2">
        <f t="shared" si="260"/>
        <v>0</v>
      </c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714</v>
      </c>
      <c r="F263" t="s">
        <v>715</v>
      </c>
      <c r="G263" t="s">
        <v>716</v>
      </c>
      <c r="H263" t="s">
        <v>476</v>
      </c>
      <c r="I263">
        <v>1.538E-2</v>
      </c>
      <c r="J263">
        <v>0</v>
      </c>
      <c r="O263">
        <f t="shared" si="221"/>
        <v>3737.84</v>
      </c>
      <c r="P263">
        <f t="shared" si="222"/>
        <v>3737.84</v>
      </c>
      <c r="Q263">
        <f t="shared" si="223"/>
        <v>0</v>
      </c>
      <c r="R263">
        <f t="shared" si="224"/>
        <v>0</v>
      </c>
      <c r="S263">
        <f t="shared" si="225"/>
        <v>0</v>
      </c>
      <c r="T263">
        <f t="shared" si="226"/>
        <v>0</v>
      </c>
      <c r="U263">
        <f t="shared" si="227"/>
        <v>0</v>
      </c>
      <c r="V263">
        <f t="shared" si="228"/>
        <v>0</v>
      </c>
      <c r="W263">
        <f t="shared" si="229"/>
        <v>0</v>
      </c>
      <c r="X263">
        <f t="shared" si="230"/>
        <v>0</v>
      </c>
      <c r="Y263">
        <f t="shared" si="231"/>
        <v>0</v>
      </c>
      <c r="AA263">
        <v>28185841</v>
      </c>
      <c r="AB263">
        <f t="shared" si="232"/>
        <v>34375.18</v>
      </c>
      <c r="AC263">
        <f t="shared" si="233"/>
        <v>34375.18</v>
      </c>
      <c r="AD263">
        <f t="shared" si="234"/>
        <v>0</v>
      </c>
      <c r="AE263">
        <f t="shared" si="235"/>
        <v>0</v>
      </c>
      <c r="AF263">
        <f t="shared" si="236"/>
        <v>0</v>
      </c>
      <c r="AG263">
        <f t="shared" si="237"/>
        <v>0</v>
      </c>
      <c r="AH263">
        <f t="shared" si="238"/>
        <v>0</v>
      </c>
      <c r="AI263">
        <f t="shared" si="239"/>
        <v>0</v>
      </c>
      <c r="AJ263">
        <f t="shared" si="240"/>
        <v>0</v>
      </c>
      <c r="AK263">
        <v>34375.18</v>
      </c>
      <c r="AL263">
        <v>34375.18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7.07</v>
      </c>
      <c r="BA263">
        <v>1</v>
      </c>
      <c r="BB263">
        <v>1</v>
      </c>
      <c r="BC263">
        <v>7.07</v>
      </c>
      <c r="BD263" t="s">
        <v>420</v>
      </c>
      <c r="BE263" t="s">
        <v>420</v>
      </c>
      <c r="BF263" t="s">
        <v>420</v>
      </c>
      <c r="BG263" t="s">
        <v>420</v>
      </c>
      <c r="BH263">
        <v>3</v>
      </c>
      <c r="BI263">
        <v>1</v>
      </c>
      <c r="BJ263" t="s">
        <v>717</v>
      </c>
      <c r="BM263">
        <v>500001</v>
      </c>
      <c r="BN263">
        <v>0</v>
      </c>
      <c r="BO263" t="s">
        <v>451</v>
      </c>
      <c r="BP263">
        <v>1</v>
      </c>
      <c r="BQ263">
        <v>8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420</v>
      </c>
      <c r="BZ263">
        <v>0</v>
      </c>
      <c r="CA263">
        <v>0</v>
      </c>
      <c r="CE263">
        <v>0</v>
      </c>
      <c r="CF263">
        <v>0</v>
      </c>
      <c r="CG263">
        <v>0</v>
      </c>
      <c r="CM263">
        <v>0</v>
      </c>
      <c r="CN263" t="s">
        <v>420</v>
      </c>
      <c r="CO263">
        <v>0</v>
      </c>
      <c r="CP263">
        <f t="shared" si="241"/>
        <v>3737.84</v>
      </c>
      <c r="CQ263">
        <f t="shared" si="242"/>
        <v>243032.52260000003</v>
      </c>
      <c r="CR263">
        <f t="shared" si="243"/>
        <v>0</v>
      </c>
      <c r="CS263">
        <f t="shared" si="244"/>
        <v>0</v>
      </c>
      <c r="CT263">
        <f t="shared" si="245"/>
        <v>0</v>
      </c>
      <c r="CU263">
        <f t="shared" si="246"/>
        <v>0</v>
      </c>
      <c r="CV263">
        <f t="shared" si="247"/>
        <v>0</v>
      </c>
      <c r="CW263">
        <f t="shared" si="248"/>
        <v>0</v>
      </c>
      <c r="CX263">
        <f t="shared" si="249"/>
        <v>0</v>
      </c>
      <c r="CY263">
        <f t="shared" si="250"/>
        <v>0</v>
      </c>
      <c r="CZ263">
        <f t="shared" si="251"/>
        <v>0</v>
      </c>
      <c r="DC263" t="s">
        <v>420</v>
      </c>
      <c r="DD263" t="s">
        <v>420</v>
      </c>
      <c r="DE263" t="s">
        <v>420</v>
      </c>
      <c r="DF263" t="s">
        <v>420</v>
      </c>
      <c r="DG263" t="s">
        <v>420</v>
      </c>
      <c r="DH263" t="s">
        <v>420</v>
      </c>
      <c r="DI263" t="s">
        <v>420</v>
      </c>
      <c r="DJ263" t="s">
        <v>420</v>
      </c>
      <c r="DK263" t="s">
        <v>420</v>
      </c>
      <c r="DL263" t="s">
        <v>420</v>
      </c>
      <c r="DM263" t="s">
        <v>420</v>
      </c>
      <c r="DN263">
        <v>0</v>
      </c>
      <c r="DO263">
        <v>0</v>
      </c>
      <c r="DP263">
        <v>1</v>
      </c>
      <c r="DQ263">
        <v>1</v>
      </c>
      <c r="DU263">
        <v>1009</v>
      </c>
      <c r="DV263" t="s">
        <v>476</v>
      </c>
      <c r="DW263" t="s">
        <v>476</v>
      </c>
      <c r="DX263">
        <v>1000</v>
      </c>
      <c r="EE263">
        <v>28159294</v>
      </c>
      <c r="EF263">
        <v>8</v>
      </c>
      <c r="EG263" t="s">
        <v>574</v>
      </c>
      <c r="EH263">
        <v>0</v>
      </c>
      <c r="EI263" t="s">
        <v>420</v>
      </c>
      <c r="EJ263">
        <v>1</v>
      </c>
      <c r="EK263">
        <v>500001</v>
      </c>
      <c r="EL263" t="s">
        <v>575</v>
      </c>
      <c r="EM263" t="s">
        <v>576</v>
      </c>
      <c r="EO263" t="s">
        <v>420</v>
      </c>
      <c r="EQ263">
        <v>0</v>
      </c>
      <c r="ER263">
        <v>34375.18</v>
      </c>
      <c r="ES263">
        <v>34375.18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FQ263">
        <v>0</v>
      </c>
      <c r="FR263">
        <f t="shared" si="252"/>
        <v>0</v>
      </c>
      <c r="FS263">
        <v>0</v>
      </c>
      <c r="FX263">
        <v>0</v>
      </c>
      <c r="FY263">
        <v>0</v>
      </c>
      <c r="GA263" t="s">
        <v>420</v>
      </c>
      <c r="GD263">
        <v>1</v>
      </c>
      <c r="GF263">
        <v>1185520454</v>
      </c>
      <c r="GG263">
        <v>1</v>
      </c>
      <c r="GH263">
        <v>1</v>
      </c>
      <c r="GI263">
        <v>4</v>
      </c>
      <c r="GJ263">
        <v>0</v>
      </c>
      <c r="GK263">
        <v>0</v>
      </c>
      <c r="GL263">
        <f t="shared" si="253"/>
        <v>0</v>
      </c>
      <c r="GM263">
        <f t="shared" si="254"/>
        <v>3737.84</v>
      </c>
      <c r="GN263">
        <f t="shared" si="255"/>
        <v>3737.84</v>
      </c>
      <c r="GO263">
        <f t="shared" si="256"/>
        <v>0</v>
      </c>
      <c r="GP263">
        <f t="shared" si="257"/>
        <v>0</v>
      </c>
      <c r="GR263">
        <v>0</v>
      </c>
      <c r="GS263">
        <v>3</v>
      </c>
      <c r="GT263">
        <v>0</v>
      </c>
      <c r="GU263" t="s">
        <v>420</v>
      </c>
      <c r="GV263">
        <f t="shared" si="258"/>
        <v>0</v>
      </c>
      <c r="GW263">
        <v>1</v>
      </c>
      <c r="GX263">
        <f t="shared" si="259"/>
        <v>0</v>
      </c>
      <c r="HA263">
        <v>0</v>
      </c>
      <c r="HB263">
        <v>0</v>
      </c>
      <c r="HC263">
        <f t="shared" si="260"/>
        <v>0</v>
      </c>
      <c r="IK263">
        <v>0</v>
      </c>
    </row>
    <row r="265" spans="1:255" x14ac:dyDescent="0.2">
      <c r="A265" s="3">
        <v>51</v>
      </c>
      <c r="B265" s="3">
        <f>B250</f>
        <v>1</v>
      </c>
      <c r="C265" s="3">
        <f>A250</f>
        <v>4</v>
      </c>
      <c r="D265" s="3">
        <f>ROW(A250)</f>
        <v>250</v>
      </c>
      <c r="E265" s="3"/>
      <c r="F265" s="3" t="str">
        <f>IF(F250&lt;&gt;"",F250,"")</f>
        <v>Новый раздел</v>
      </c>
      <c r="G265" s="3" t="str">
        <f>IF(G250&lt;&gt;"",G250,"")</f>
        <v>Прочие работы</v>
      </c>
      <c r="H265" s="3">
        <v>0</v>
      </c>
      <c r="I265" s="3"/>
      <c r="J265" s="3"/>
      <c r="K265" s="3"/>
      <c r="L265" s="3"/>
      <c r="M265" s="3"/>
      <c r="N265" s="3"/>
      <c r="O265" s="3">
        <f t="shared" ref="O265:T265" si="261">ROUND(AB265,2)</f>
        <v>11727.3</v>
      </c>
      <c r="P265" s="3">
        <f t="shared" si="261"/>
        <v>10256.86</v>
      </c>
      <c r="Q265" s="3">
        <f t="shared" si="261"/>
        <v>588.54999999999995</v>
      </c>
      <c r="R265" s="3">
        <f t="shared" si="261"/>
        <v>60.11</v>
      </c>
      <c r="S265" s="3">
        <f t="shared" si="261"/>
        <v>881.89</v>
      </c>
      <c r="T265" s="3">
        <f t="shared" si="261"/>
        <v>0</v>
      </c>
      <c r="U265" s="3">
        <f>AH265</f>
        <v>121.44768900000001</v>
      </c>
      <c r="V265" s="3">
        <f>AI265</f>
        <v>0</v>
      </c>
      <c r="W265" s="3">
        <f>ROUND(AJ265,2)</f>
        <v>0</v>
      </c>
      <c r="X265" s="3">
        <f>ROUND(AK265,2)</f>
        <v>924.54</v>
      </c>
      <c r="Y265" s="3">
        <f>ROUND(AL265,2)</f>
        <v>539.08000000000004</v>
      </c>
      <c r="Z265" s="3"/>
      <c r="AA265" s="3"/>
      <c r="AB265" s="3">
        <f>ROUND(SUMIF(AA254:AA263,"=28185840",O254:O263),2)</f>
        <v>11727.3</v>
      </c>
      <c r="AC265" s="3">
        <f>ROUND(SUMIF(AA254:AA263,"=28185840",P254:P263),2)</f>
        <v>10256.86</v>
      </c>
      <c r="AD265" s="3">
        <f>ROUND(SUMIF(AA254:AA263,"=28185840",Q254:Q263),2)</f>
        <v>588.54999999999995</v>
      </c>
      <c r="AE265" s="3">
        <f>ROUND(SUMIF(AA254:AA263,"=28185840",R254:R263),2)</f>
        <v>60.11</v>
      </c>
      <c r="AF265" s="3">
        <f>ROUND(SUMIF(AA254:AA263,"=28185840",S254:S263),2)</f>
        <v>881.89</v>
      </c>
      <c r="AG265" s="3">
        <f>ROUND(SUMIF(AA254:AA263,"=28185840",T254:T263),2)</f>
        <v>0</v>
      </c>
      <c r="AH265" s="3">
        <f>SUMIF(AA254:AA263,"=28185840",U254:U263)</f>
        <v>121.44768900000001</v>
      </c>
      <c r="AI265" s="3">
        <f>SUMIF(AA254:AA263,"=28185840",V254:V263)</f>
        <v>0</v>
      </c>
      <c r="AJ265" s="3">
        <f>ROUND(SUMIF(AA254:AA263,"=28185840",W254:W263),2)</f>
        <v>0</v>
      </c>
      <c r="AK265" s="3">
        <f>ROUND(SUMIF(AA254:AA263,"=28185840",X254:X263),2)</f>
        <v>924.54</v>
      </c>
      <c r="AL265" s="3">
        <f>ROUND(SUMIF(AA254:AA263,"=28185840",Y254:Y263),2)</f>
        <v>539.08000000000004</v>
      </c>
      <c r="AM265" s="3"/>
      <c r="AN265" s="3"/>
      <c r="AO265" s="3">
        <f t="shared" ref="AO265:BC265" si="262">ROUND(BX265,2)</f>
        <v>0</v>
      </c>
      <c r="AP265" s="3">
        <f t="shared" si="262"/>
        <v>0</v>
      </c>
      <c r="AQ265" s="3">
        <f t="shared" si="262"/>
        <v>0</v>
      </c>
      <c r="AR265" s="3">
        <f t="shared" si="262"/>
        <v>13190.92</v>
      </c>
      <c r="AS265" s="3">
        <f t="shared" si="262"/>
        <v>13190.92</v>
      </c>
      <c r="AT265" s="3">
        <f t="shared" si="262"/>
        <v>0</v>
      </c>
      <c r="AU265" s="3">
        <f t="shared" si="262"/>
        <v>0</v>
      </c>
      <c r="AV265" s="3">
        <f t="shared" si="262"/>
        <v>10256.86</v>
      </c>
      <c r="AW265" s="3">
        <f t="shared" si="262"/>
        <v>10256.86</v>
      </c>
      <c r="AX265" s="3">
        <f t="shared" si="262"/>
        <v>0</v>
      </c>
      <c r="AY265" s="3">
        <f t="shared" si="262"/>
        <v>10256.86</v>
      </c>
      <c r="AZ265" s="3">
        <f t="shared" si="262"/>
        <v>0</v>
      </c>
      <c r="BA265" s="3">
        <f t="shared" si="262"/>
        <v>0</v>
      </c>
      <c r="BB265" s="3">
        <f t="shared" si="262"/>
        <v>0</v>
      </c>
      <c r="BC265" s="3">
        <f t="shared" si="262"/>
        <v>0</v>
      </c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>
        <f>ROUND(SUMIF(AA254:AA263,"=28185840",FQ254:FQ263),2)</f>
        <v>0</v>
      </c>
      <c r="BY265" s="3">
        <f>ROUND(SUMIF(AA254:AA263,"=28185840",FR254:FR263),2)</f>
        <v>0</v>
      </c>
      <c r="BZ265" s="3">
        <f>ROUND(SUMIF(AA254:AA263,"=28185840",GL254:GL263),2)</f>
        <v>0</v>
      </c>
      <c r="CA265" s="3">
        <f>ROUND(SUMIF(AA254:AA263,"=28185840",GM254:GM263),2)</f>
        <v>13190.92</v>
      </c>
      <c r="CB265" s="3">
        <f>ROUND(SUMIF(AA254:AA263,"=28185840",GN254:GN263),2)</f>
        <v>13190.92</v>
      </c>
      <c r="CC265" s="3">
        <f>ROUND(SUMIF(AA254:AA263,"=28185840",GO254:GO263),2)</f>
        <v>0</v>
      </c>
      <c r="CD265" s="3">
        <f>ROUND(SUMIF(AA254:AA263,"=28185840",GP254:GP263),2)</f>
        <v>0</v>
      </c>
      <c r="CE265" s="3">
        <f>AC265-BX265</f>
        <v>10256.86</v>
      </c>
      <c r="CF265" s="3">
        <f>AC265-BY265</f>
        <v>10256.86</v>
      </c>
      <c r="CG265" s="3">
        <f>BX265-BZ265</f>
        <v>0</v>
      </c>
      <c r="CH265" s="3">
        <f>AC265-BX265-BY265+BZ265</f>
        <v>10256.86</v>
      </c>
      <c r="CI265" s="3">
        <f>BY265-BZ265</f>
        <v>0</v>
      </c>
      <c r="CJ265" s="3">
        <f>ROUND(SUMIF(AA254:AA263,"=28185840",GX254:GX263),2)</f>
        <v>0</v>
      </c>
      <c r="CK265" s="3">
        <f>ROUND(SUMIF(AA254:AA263,"=28185840",GY254:GY263),2)</f>
        <v>0</v>
      </c>
      <c r="CL265" s="3">
        <f>ROUND(SUMIF(AA254:AA263,"=28185840",GZ254:GZ263),2)</f>
        <v>0</v>
      </c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4">
        <f t="shared" ref="DG265:DL265" si="263">ROUND(DT265,2)</f>
        <v>82912.05</v>
      </c>
      <c r="DH265" s="4">
        <f t="shared" si="263"/>
        <v>72515.94</v>
      </c>
      <c r="DI265" s="4">
        <f t="shared" si="263"/>
        <v>4161.1000000000004</v>
      </c>
      <c r="DJ265" s="4">
        <f t="shared" si="263"/>
        <v>425.01</v>
      </c>
      <c r="DK265" s="4">
        <f t="shared" si="263"/>
        <v>6235.01</v>
      </c>
      <c r="DL265" s="4">
        <f t="shared" si="263"/>
        <v>0</v>
      </c>
      <c r="DM265" s="4">
        <f>DZ265</f>
        <v>121.44768900000001</v>
      </c>
      <c r="DN265" s="4">
        <f>EA265</f>
        <v>0</v>
      </c>
      <c r="DO265" s="4">
        <f>ROUND(EB265,2)</f>
        <v>0</v>
      </c>
      <c r="DP265" s="4">
        <f>ROUND(EC265,2)</f>
        <v>6536.58</v>
      </c>
      <c r="DQ265" s="4">
        <f>ROUND(ED265,2)</f>
        <v>3811.28</v>
      </c>
      <c r="DR265" s="4"/>
      <c r="DS265" s="4"/>
      <c r="DT265" s="4">
        <f>ROUND(SUMIF(AA254:AA263,"=28185841",O254:O263),2)</f>
        <v>82912.05</v>
      </c>
      <c r="DU265" s="4">
        <f>ROUND(SUMIF(AA254:AA263,"=28185841",P254:P263),2)</f>
        <v>72515.94</v>
      </c>
      <c r="DV265" s="4">
        <f>ROUND(SUMIF(AA254:AA263,"=28185841",Q254:Q263),2)</f>
        <v>4161.1000000000004</v>
      </c>
      <c r="DW265" s="4">
        <f>ROUND(SUMIF(AA254:AA263,"=28185841",R254:R263),2)</f>
        <v>425.01</v>
      </c>
      <c r="DX265" s="4">
        <f>ROUND(SUMIF(AA254:AA263,"=28185841",S254:S263),2)</f>
        <v>6235.01</v>
      </c>
      <c r="DY265" s="4">
        <f>ROUND(SUMIF(AA254:AA263,"=28185841",T254:T263),2)</f>
        <v>0</v>
      </c>
      <c r="DZ265" s="4">
        <f>SUMIF(AA254:AA263,"=28185841",U254:U263)</f>
        <v>121.44768900000001</v>
      </c>
      <c r="EA265" s="4">
        <f>SUMIF(AA254:AA263,"=28185841",V254:V263)</f>
        <v>0</v>
      </c>
      <c r="EB265" s="4">
        <f>ROUND(SUMIF(AA254:AA263,"=28185841",W254:W263),2)</f>
        <v>0</v>
      </c>
      <c r="EC265" s="4">
        <f>ROUND(SUMIF(AA254:AA263,"=28185841",X254:X263),2)</f>
        <v>6536.58</v>
      </c>
      <c r="ED265" s="4">
        <f>ROUND(SUMIF(AA254:AA263,"=28185841",Y254:Y263),2)</f>
        <v>3811.28</v>
      </c>
      <c r="EE265" s="4"/>
      <c r="EF265" s="4"/>
      <c r="EG265" s="4">
        <f t="shared" ref="EG265:EU265" si="264">ROUND(FP265,2)</f>
        <v>0</v>
      </c>
      <c r="EH265" s="4">
        <f t="shared" si="264"/>
        <v>0</v>
      </c>
      <c r="EI265" s="4">
        <f t="shared" si="264"/>
        <v>0</v>
      </c>
      <c r="EJ265" s="4">
        <f t="shared" si="264"/>
        <v>93259.91</v>
      </c>
      <c r="EK265" s="4">
        <f t="shared" si="264"/>
        <v>93259.91</v>
      </c>
      <c r="EL265" s="4">
        <f t="shared" si="264"/>
        <v>0</v>
      </c>
      <c r="EM265" s="4">
        <f t="shared" si="264"/>
        <v>0</v>
      </c>
      <c r="EN265" s="4">
        <f t="shared" si="264"/>
        <v>72515.94</v>
      </c>
      <c r="EO265" s="4">
        <f t="shared" si="264"/>
        <v>72515.94</v>
      </c>
      <c r="EP265" s="4">
        <f t="shared" si="264"/>
        <v>0</v>
      </c>
      <c r="EQ265" s="4">
        <f t="shared" si="264"/>
        <v>72515.94</v>
      </c>
      <c r="ER265" s="4">
        <f t="shared" si="264"/>
        <v>0</v>
      </c>
      <c r="ES265" s="4">
        <f t="shared" si="264"/>
        <v>0</v>
      </c>
      <c r="ET265" s="4">
        <f t="shared" si="264"/>
        <v>0</v>
      </c>
      <c r="EU265" s="4">
        <f t="shared" si="264"/>
        <v>0</v>
      </c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>
        <f>ROUND(SUMIF(AA254:AA263,"=28185841",FQ254:FQ263),2)</f>
        <v>0</v>
      </c>
      <c r="FQ265" s="4">
        <f>ROUND(SUMIF(AA254:AA263,"=28185841",FR254:FR263),2)</f>
        <v>0</v>
      </c>
      <c r="FR265" s="4">
        <f>ROUND(SUMIF(AA254:AA263,"=28185841",GL254:GL263),2)</f>
        <v>0</v>
      </c>
      <c r="FS265" s="4">
        <f>ROUND(SUMIF(AA254:AA263,"=28185841",GM254:GM263),2)</f>
        <v>93259.91</v>
      </c>
      <c r="FT265" s="4">
        <f>ROUND(SUMIF(AA254:AA263,"=28185841",GN254:GN263),2)</f>
        <v>93259.91</v>
      </c>
      <c r="FU265" s="4">
        <f>ROUND(SUMIF(AA254:AA263,"=28185841",GO254:GO263),2)</f>
        <v>0</v>
      </c>
      <c r="FV265" s="4">
        <f>ROUND(SUMIF(AA254:AA263,"=28185841",GP254:GP263),2)</f>
        <v>0</v>
      </c>
      <c r="FW265" s="4">
        <f>DU265-FP265</f>
        <v>72515.94</v>
      </c>
      <c r="FX265" s="4">
        <f>DU265-FQ265</f>
        <v>72515.94</v>
      </c>
      <c r="FY265" s="4">
        <f>FP265-FR265</f>
        <v>0</v>
      </c>
      <c r="FZ265" s="4">
        <f>DU265-FP265-FQ265+FR265</f>
        <v>72515.94</v>
      </c>
      <c r="GA265" s="4">
        <f>FQ265-FR265</f>
        <v>0</v>
      </c>
      <c r="GB265" s="4">
        <f>ROUND(SUMIF(AA254:AA263,"=28185841",GX254:GX263),2)</f>
        <v>0</v>
      </c>
      <c r="GC265" s="4">
        <f>ROUND(SUMIF(AA254:AA263,"=28185841",GY254:GY263),2)</f>
        <v>0</v>
      </c>
      <c r="GD265" s="4">
        <f>ROUND(SUMIF(AA254:AA263,"=28185841",GZ254:GZ263),2)</f>
        <v>0</v>
      </c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>
        <v>0</v>
      </c>
    </row>
    <row r="267" spans="1:255" x14ac:dyDescent="0.2">
      <c r="A267" s="5">
        <v>50</v>
      </c>
      <c r="B267" s="5">
        <v>0</v>
      </c>
      <c r="C267" s="5">
        <v>0</v>
      </c>
      <c r="D267" s="5">
        <v>1</v>
      </c>
      <c r="E267" s="5">
        <v>201</v>
      </c>
      <c r="F267" s="5">
        <f>ROUND(Source!O265,O267)</f>
        <v>11727.3</v>
      </c>
      <c r="G267" s="5" t="s">
        <v>511</v>
      </c>
      <c r="H267" s="5" t="s">
        <v>512</v>
      </c>
      <c r="I267" s="5"/>
      <c r="J267" s="5"/>
      <c r="K267" s="5">
        <v>201</v>
      </c>
      <c r="L267" s="5">
        <v>1</v>
      </c>
      <c r="M267" s="5">
        <v>3</v>
      </c>
      <c r="N267" s="5" t="s">
        <v>420</v>
      </c>
      <c r="O267" s="5">
        <v>2</v>
      </c>
      <c r="P267" s="5">
        <f>ROUND(Source!DG265,O267)</f>
        <v>82912.05</v>
      </c>
      <c r="Q267" s="5"/>
      <c r="R267" s="5"/>
      <c r="S267" s="5"/>
      <c r="T267" s="5"/>
      <c r="U267" s="5"/>
      <c r="V267" s="5"/>
      <c r="W267" s="5"/>
    </row>
    <row r="268" spans="1:255" x14ac:dyDescent="0.2">
      <c r="A268" s="5">
        <v>50</v>
      </c>
      <c r="B268" s="5">
        <v>0</v>
      </c>
      <c r="C268" s="5">
        <v>0</v>
      </c>
      <c r="D268" s="5">
        <v>1</v>
      </c>
      <c r="E268" s="5">
        <v>202</v>
      </c>
      <c r="F268" s="5">
        <f>ROUND(Source!P265,O268)</f>
        <v>10256.86</v>
      </c>
      <c r="G268" s="5" t="s">
        <v>513</v>
      </c>
      <c r="H268" s="5" t="s">
        <v>514</v>
      </c>
      <c r="I268" s="5"/>
      <c r="J268" s="5"/>
      <c r="K268" s="5">
        <v>202</v>
      </c>
      <c r="L268" s="5">
        <v>2</v>
      </c>
      <c r="M268" s="5">
        <v>3</v>
      </c>
      <c r="N268" s="5" t="s">
        <v>420</v>
      </c>
      <c r="O268" s="5">
        <v>2</v>
      </c>
      <c r="P268" s="5">
        <f>ROUND(Source!DH265,O268)</f>
        <v>72515.94</v>
      </c>
      <c r="Q268" s="5"/>
      <c r="R268" s="5"/>
      <c r="S268" s="5"/>
      <c r="T268" s="5"/>
      <c r="U268" s="5"/>
      <c r="V268" s="5"/>
      <c r="W268" s="5"/>
    </row>
    <row r="269" spans="1:255" x14ac:dyDescent="0.2">
      <c r="A269" s="5">
        <v>50</v>
      </c>
      <c r="B269" s="5">
        <v>0</v>
      </c>
      <c r="C269" s="5">
        <v>0</v>
      </c>
      <c r="D269" s="5">
        <v>1</v>
      </c>
      <c r="E269" s="5">
        <v>222</v>
      </c>
      <c r="F269" s="5">
        <f>ROUND(Source!AO265,O269)</f>
        <v>0</v>
      </c>
      <c r="G269" s="5" t="s">
        <v>515</v>
      </c>
      <c r="H269" s="5" t="s">
        <v>516</v>
      </c>
      <c r="I269" s="5"/>
      <c r="J269" s="5"/>
      <c r="K269" s="5">
        <v>222</v>
      </c>
      <c r="L269" s="5">
        <v>3</v>
      </c>
      <c r="M269" s="5">
        <v>3</v>
      </c>
      <c r="N269" s="5" t="s">
        <v>420</v>
      </c>
      <c r="O269" s="5">
        <v>2</v>
      </c>
      <c r="P269" s="5">
        <f>ROUND(Source!EG265,O269)</f>
        <v>0</v>
      </c>
      <c r="Q269" s="5"/>
      <c r="R269" s="5"/>
      <c r="S269" s="5"/>
      <c r="T269" s="5"/>
      <c r="U269" s="5"/>
      <c r="V269" s="5"/>
      <c r="W269" s="5"/>
    </row>
    <row r="270" spans="1:255" x14ac:dyDescent="0.2">
      <c r="A270" s="5">
        <v>50</v>
      </c>
      <c r="B270" s="5">
        <v>0</v>
      </c>
      <c r="C270" s="5">
        <v>0</v>
      </c>
      <c r="D270" s="5">
        <v>1</v>
      </c>
      <c r="E270" s="5">
        <v>225</v>
      </c>
      <c r="F270" s="5">
        <f>ROUND(Source!AV265,O270)</f>
        <v>10256.86</v>
      </c>
      <c r="G270" s="5" t="s">
        <v>517</v>
      </c>
      <c r="H270" s="5" t="s">
        <v>518</v>
      </c>
      <c r="I270" s="5"/>
      <c r="J270" s="5"/>
      <c r="K270" s="5">
        <v>225</v>
      </c>
      <c r="L270" s="5">
        <v>4</v>
      </c>
      <c r="M270" s="5">
        <v>3</v>
      </c>
      <c r="N270" s="5" t="s">
        <v>420</v>
      </c>
      <c r="O270" s="5">
        <v>2</v>
      </c>
      <c r="P270" s="5">
        <f>ROUND(Source!EN265,O270)</f>
        <v>72515.94</v>
      </c>
      <c r="Q270" s="5"/>
      <c r="R270" s="5"/>
      <c r="S270" s="5"/>
      <c r="T270" s="5"/>
      <c r="U270" s="5"/>
      <c r="V270" s="5"/>
      <c r="W270" s="5"/>
    </row>
    <row r="271" spans="1:255" x14ac:dyDescent="0.2">
      <c r="A271" s="5">
        <v>50</v>
      </c>
      <c r="B271" s="5">
        <v>0</v>
      </c>
      <c r="C271" s="5">
        <v>0</v>
      </c>
      <c r="D271" s="5">
        <v>1</v>
      </c>
      <c r="E271" s="5">
        <v>226</v>
      </c>
      <c r="F271" s="5">
        <f>ROUND(Source!AW265,O271)</f>
        <v>10256.86</v>
      </c>
      <c r="G271" s="5" t="s">
        <v>519</v>
      </c>
      <c r="H271" s="5" t="s">
        <v>520</v>
      </c>
      <c r="I271" s="5"/>
      <c r="J271" s="5"/>
      <c r="K271" s="5">
        <v>226</v>
      </c>
      <c r="L271" s="5">
        <v>5</v>
      </c>
      <c r="M271" s="5">
        <v>3</v>
      </c>
      <c r="N271" s="5" t="s">
        <v>420</v>
      </c>
      <c r="O271" s="5">
        <v>2</v>
      </c>
      <c r="P271" s="5">
        <f>ROUND(Source!EO265,O271)</f>
        <v>72515.94</v>
      </c>
      <c r="Q271" s="5"/>
      <c r="R271" s="5"/>
      <c r="S271" s="5"/>
      <c r="T271" s="5"/>
      <c r="U271" s="5"/>
      <c r="V271" s="5"/>
      <c r="W271" s="5"/>
    </row>
    <row r="272" spans="1:255" x14ac:dyDescent="0.2">
      <c r="A272" s="5">
        <v>50</v>
      </c>
      <c r="B272" s="5">
        <v>0</v>
      </c>
      <c r="C272" s="5">
        <v>0</v>
      </c>
      <c r="D272" s="5">
        <v>1</v>
      </c>
      <c r="E272" s="5">
        <v>227</v>
      </c>
      <c r="F272" s="5">
        <f>ROUND(Source!AX265,O272)</f>
        <v>0</v>
      </c>
      <c r="G272" s="5" t="s">
        <v>521</v>
      </c>
      <c r="H272" s="5" t="s">
        <v>522</v>
      </c>
      <c r="I272" s="5"/>
      <c r="J272" s="5"/>
      <c r="K272" s="5">
        <v>227</v>
      </c>
      <c r="L272" s="5">
        <v>6</v>
      </c>
      <c r="M272" s="5">
        <v>3</v>
      </c>
      <c r="N272" s="5" t="s">
        <v>420</v>
      </c>
      <c r="O272" s="5">
        <v>2</v>
      </c>
      <c r="P272" s="5">
        <f>ROUND(Source!EP265,O272)</f>
        <v>0</v>
      </c>
      <c r="Q272" s="5"/>
      <c r="R272" s="5"/>
      <c r="S272" s="5"/>
      <c r="T272" s="5"/>
      <c r="U272" s="5"/>
      <c r="V272" s="5"/>
      <c r="W272" s="5"/>
    </row>
    <row r="273" spans="1:23" x14ac:dyDescent="0.2">
      <c r="A273" s="5">
        <v>50</v>
      </c>
      <c r="B273" s="5">
        <v>0</v>
      </c>
      <c r="C273" s="5">
        <v>0</v>
      </c>
      <c r="D273" s="5">
        <v>1</v>
      </c>
      <c r="E273" s="5">
        <v>228</v>
      </c>
      <c r="F273" s="5">
        <f>ROUND(Source!AY265,O273)</f>
        <v>10256.86</v>
      </c>
      <c r="G273" s="5" t="s">
        <v>523</v>
      </c>
      <c r="H273" s="5" t="s">
        <v>524</v>
      </c>
      <c r="I273" s="5"/>
      <c r="J273" s="5"/>
      <c r="K273" s="5">
        <v>228</v>
      </c>
      <c r="L273" s="5">
        <v>7</v>
      </c>
      <c r="M273" s="5">
        <v>3</v>
      </c>
      <c r="N273" s="5" t="s">
        <v>420</v>
      </c>
      <c r="O273" s="5">
        <v>2</v>
      </c>
      <c r="P273" s="5">
        <f>ROUND(Source!EQ265,O273)</f>
        <v>72515.94</v>
      </c>
      <c r="Q273" s="5"/>
      <c r="R273" s="5"/>
      <c r="S273" s="5"/>
      <c r="T273" s="5"/>
      <c r="U273" s="5"/>
      <c r="V273" s="5"/>
      <c r="W273" s="5"/>
    </row>
    <row r="274" spans="1:23" x14ac:dyDescent="0.2">
      <c r="A274" s="5">
        <v>50</v>
      </c>
      <c r="B274" s="5">
        <v>0</v>
      </c>
      <c r="C274" s="5">
        <v>0</v>
      </c>
      <c r="D274" s="5">
        <v>1</v>
      </c>
      <c r="E274" s="5">
        <v>216</v>
      </c>
      <c r="F274" s="5">
        <f>ROUND(Source!AP265,O274)</f>
        <v>0</v>
      </c>
      <c r="G274" s="5" t="s">
        <v>525</v>
      </c>
      <c r="H274" s="5" t="s">
        <v>526</v>
      </c>
      <c r="I274" s="5"/>
      <c r="J274" s="5"/>
      <c r="K274" s="5">
        <v>216</v>
      </c>
      <c r="L274" s="5">
        <v>8</v>
      </c>
      <c r="M274" s="5">
        <v>3</v>
      </c>
      <c r="N274" s="5" t="s">
        <v>420</v>
      </c>
      <c r="O274" s="5">
        <v>2</v>
      </c>
      <c r="P274" s="5">
        <f>ROUND(Source!EH265,O274)</f>
        <v>0</v>
      </c>
      <c r="Q274" s="5"/>
      <c r="R274" s="5"/>
      <c r="S274" s="5"/>
      <c r="T274" s="5"/>
      <c r="U274" s="5"/>
      <c r="V274" s="5"/>
      <c r="W274" s="5"/>
    </row>
    <row r="275" spans="1:23" x14ac:dyDescent="0.2">
      <c r="A275" s="5">
        <v>50</v>
      </c>
      <c r="B275" s="5">
        <v>0</v>
      </c>
      <c r="C275" s="5">
        <v>0</v>
      </c>
      <c r="D275" s="5">
        <v>1</v>
      </c>
      <c r="E275" s="5">
        <v>223</v>
      </c>
      <c r="F275" s="5">
        <f>ROUND(Source!AQ265,O275)</f>
        <v>0</v>
      </c>
      <c r="G275" s="5" t="s">
        <v>527</v>
      </c>
      <c r="H275" s="5" t="s">
        <v>528</v>
      </c>
      <c r="I275" s="5"/>
      <c r="J275" s="5"/>
      <c r="K275" s="5">
        <v>223</v>
      </c>
      <c r="L275" s="5">
        <v>9</v>
      </c>
      <c r="M275" s="5">
        <v>3</v>
      </c>
      <c r="N275" s="5" t="s">
        <v>420</v>
      </c>
      <c r="O275" s="5">
        <v>2</v>
      </c>
      <c r="P275" s="5">
        <f>ROUND(Source!EI265,O275)</f>
        <v>0</v>
      </c>
      <c r="Q275" s="5"/>
      <c r="R275" s="5"/>
      <c r="S275" s="5"/>
      <c r="T275" s="5"/>
      <c r="U275" s="5"/>
      <c r="V275" s="5"/>
      <c r="W275" s="5"/>
    </row>
    <row r="276" spans="1:23" x14ac:dyDescent="0.2">
      <c r="A276" s="5">
        <v>50</v>
      </c>
      <c r="B276" s="5">
        <v>0</v>
      </c>
      <c r="C276" s="5">
        <v>0</v>
      </c>
      <c r="D276" s="5">
        <v>1</v>
      </c>
      <c r="E276" s="5">
        <v>229</v>
      </c>
      <c r="F276" s="5">
        <f>ROUND(Source!AZ265,O276)</f>
        <v>0</v>
      </c>
      <c r="G276" s="5" t="s">
        <v>529</v>
      </c>
      <c r="H276" s="5" t="s">
        <v>530</v>
      </c>
      <c r="I276" s="5"/>
      <c r="J276" s="5"/>
      <c r="K276" s="5">
        <v>229</v>
      </c>
      <c r="L276" s="5">
        <v>10</v>
      </c>
      <c r="M276" s="5">
        <v>3</v>
      </c>
      <c r="N276" s="5" t="s">
        <v>420</v>
      </c>
      <c r="O276" s="5">
        <v>2</v>
      </c>
      <c r="P276" s="5">
        <f>ROUND(Source!ER265,O276)</f>
        <v>0</v>
      </c>
      <c r="Q276" s="5"/>
      <c r="R276" s="5"/>
      <c r="S276" s="5"/>
      <c r="T276" s="5"/>
      <c r="U276" s="5"/>
      <c r="V276" s="5"/>
      <c r="W276" s="5"/>
    </row>
    <row r="277" spans="1:23" x14ac:dyDescent="0.2">
      <c r="A277" s="5">
        <v>50</v>
      </c>
      <c r="B277" s="5">
        <v>0</v>
      </c>
      <c r="C277" s="5">
        <v>0</v>
      </c>
      <c r="D277" s="5">
        <v>1</v>
      </c>
      <c r="E277" s="5">
        <v>203</v>
      </c>
      <c r="F277" s="5">
        <f>ROUND(Source!Q265,O277)</f>
        <v>588.54999999999995</v>
      </c>
      <c r="G277" s="5" t="s">
        <v>531</v>
      </c>
      <c r="H277" s="5" t="s">
        <v>532</v>
      </c>
      <c r="I277" s="5"/>
      <c r="J277" s="5"/>
      <c r="K277" s="5">
        <v>203</v>
      </c>
      <c r="L277" s="5">
        <v>11</v>
      </c>
      <c r="M277" s="5">
        <v>3</v>
      </c>
      <c r="N277" s="5" t="s">
        <v>420</v>
      </c>
      <c r="O277" s="5">
        <v>2</v>
      </c>
      <c r="P277" s="5">
        <f>ROUND(Source!DI265,O277)</f>
        <v>4161.1000000000004</v>
      </c>
      <c r="Q277" s="5"/>
      <c r="R277" s="5"/>
      <c r="S277" s="5"/>
      <c r="T277" s="5"/>
      <c r="U277" s="5"/>
      <c r="V277" s="5"/>
      <c r="W277" s="5"/>
    </row>
    <row r="278" spans="1:23" x14ac:dyDescent="0.2">
      <c r="A278" s="5">
        <v>50</v>
      </c>
      <c r="B278" s="5">
        <v>0</v>
      </c>
      <c r="C278" s="5">
        <v>0</v>
      </c>
      <c r="D278" s="5">
        <v>1</v>
      </c>
      <c r="E278" s="5">
        <v>231</v>
      </c>
      <c r="F278" s="5">
        <f>ROUND(Source!BB265,O278)</f>
        <v>0</v>
      </c>
      <c r="G278" s="5" t="s">
        <v>533</v>
      </c>
      <c r="H278" s="5" t="s">
        <v>534</v>
      </c>
      <c r="I278" s="5"/>
      <c r="J278" s="5"/>
      <c r="K278" s="5">
        <v>231</v>
      </c>
      <c r="L278" s="5">
        <v>12</v>
      </c>
      <c r="M278" s="5">
        <v>3</v>
      </c>
      <c r="N278" s="5" t="s">
        <v>420</v>
      </c>
      <c r="O278" s="5">
        <v>2</v>
      </c>
      <c r="P278" s="5">
        <f>ROUND(Source!ET265,O278)</f>
        <v>0</v>
      </c>
      <c r="Q278" s="5"/>
      <c r="R278" s="5"/>
      <c r="S278" s="5"/>
      <c r="T278" s="5"/>
      <c r="U278" s="5"/>
      <c r="V278" s="5"/>
      <c r="W278" s="5"/>
    </row>
    <row r="279" spans="1:23" x14ac:dyDescent="0.2">
      <c r="A279" s="5">
        <v>50</v>
      </c>
      <c r="B279" s="5">
        <v>0</v>
      </c>
      <c r="C279" s="5">
        <v>0</v>
      </c>
      <c r="D279" s="5">
        <v>1</v>
      </c>
      <c r="E279" s="5">
        <v>204</v>
      </c>
      <c r="F279" s="5">
        <f>ROUND(Source!R265,O279)</f>
        <v>60.11</v>
      </c>
      <c r="G279" s="5" t="s">
        <v>535</v>
      </c>
      <c r="H279" s="5" t="s">
        <v>536</v>
      </c>
      <c r="I279" s="5"/>
      <c r="J279" s="5"/>
      <c r="K279" s="5">
        <v>204</v>
      </c>
      <c r="L279" s="5">
        <v>13</v>
      </c>
      <c r="M279" s="5">
        <v>3</v>
      </c>
      <c r="N279" s="5" t="s">
        <v>420</v>
      </c>
      <c r="O279" s="5">
        <v>2</v>
      </c>
      <c r="P279" s="5">
        <f>ROUND(Source!DJ265,O279)</f>
        <v>425.01</v>
      </c>
      <c r="Q279" s="5"/>
      <c r="R279" s="5"/>
      <c r="S279" s="5"/>
      <c r="T279" s="5"/>
      <c r="U279" s="5"/>
      <c r="V279" s="5"/>
      <c r="W279" s="5"/>
    </row>
    <row r="280" spans="1:23" x14ac:dyDescent="0.2">
      <c r="A280" s="5">
        <v>50</v>
      </c>
      <c r="B280" s="5">
        <v>0</v>
      </c>
      <c r="C280" s="5">
        <v>0</v>
      </c>
      <c r="D280" s="5">
        <v>1</v>
      </c>
      <c r="E280" s="5">
        <v>205</v>
      </c>
      <c r="F280" s="5">
        <f>ROUND(Source!S265,O280)</f>
        <v>881.89</v>
      </c>
      <c r="G280" s="5" t="s">
        <v>537</v>
      </c>
      <c r="H280" s="5" t="s">
        <v>538</v>
      </c>
      <c r="I280" s="5"/>
      <c r="J280" s="5"/>
      <c r="K280" s="5">
        <v>205</v>
      </c>
      <c r="L280" s="5">
        <v>14</v>
      </c>
      <c r="M280" s="5">
        <v>3</v>
      </c>
      <c r="N280" s="5" t="s">
        <v>420</v>
      </c>
      <c r="O280" s="5">
        <v>2</v>
      </c>
      <c r="P280" s="5">
        <f>ROUND(Source!DK265,O280)</f>
        <v>6235.01</v>
      </c>
      <c r="Q280" s="5"/>
      <c r="R280" s="5"/>
      <c r="S280" s="5"/>
      <c r="T280" s="5"/>
      <c r="U280" s="5"/>
      <c r="V280" s="5"/>
      <c r="W280" s="5"/>
    </row>
    <row r="281" spans="1:23" x14ac:dyDescent="0.2">
      <c r="A281" s="5">
        <v>50</v>
      </c>
      <c r="B281" s="5">
        <v>0</v>
      </c>
      <c r="C281" s="5">
        <v>0</v>
      </c>
      <c r="D281" s="5">
        <v>1</v>
      </c>
      <c r="E281" s="5">
        <v>232</v>
      </c>
      <c r="F281" s="5">
        <f>ROUND(Source!BC265,O281)</f>
        <v>0</v>
      </c>
      <c r="G281" s="5" t="s">
        <v>539</v>
      </c>
      <c r="H281" s="5" t="s">
        <v>540</v>
      </c>
      <c r="I281" s="5"/>
      <c r="J281" s="5"/>
      <c r="K281" s="5">
        <v>232</v>
      </c>
      <c r="L281" s="5">
        <v>15</v>
      </c>
      <c r="M281" s="5">
        <v>3</v>
      </c>
      <c r="N281" s="5" t="s">
        <v>420</v>
      </c>
      <c r="O281" s="5">
        <v>2</v>
      </c>
      <c r="P281" s="5">
        <f>ROUND(Source!EU265,O281)</f>
        <v>0</v>
      </c>
      <c r="Q281" s="5"/>
      <c r="R281" s="5"/>
      <c r="S281" s="5"/>
      <c r="T281" s="5"/>
      <c r="U281" s="5"/>
      <c r="V281" s="5"/>
      <c r="W281" s="5"/>
    </row>
    <row r="282" spans="1:23" x14ac:dyDescent="0.2">
      <c r="A282" s="5">
        <v>50</v>
      </c>
      <c r="B282" s="5">
        <v>0</v>
      </c>
      <c r="C282" s="5">
        <v>0</v>
      </c>
      <c r="D282" s="5">
        <v>1</v>
      </c>
      <c r="E282" s="5">
        <v>214</v>
      </c>
      <c r="F282" s="5">
        <f>ROUND(Source!AS265,O282)</f>
        <v>13190.92</v>
      </c>
      <c r="G282" s="5" t="s">
        <v>541</v>
      </c>
      <c r="H282" s="5" t="s">
        <v>542</v>
      </c>
      <c r="I282" s="5"/>
      <c r="J282" s="5"/>
      <c r="K282" s="5">
        <v>214</v>
      </c>
      <c r="L282" s="5">
        <v>16</v>
      </c>
      <c r="M282" s="5">
        <v>3</v>
      </c>
      <c r="N282" s="5" t="s">
        <v>420</v>
      </c>
      <c r="O282" s="5">
        <v>2</v>
      </c>
      <c r="P282" s="5">
        <f>ROUND(Source!EK265,O282)</f>
        <v>93259.91</v>
      </c>
      <c r="Q282" s="5"/>
      <c r="R282" s="5"/>
      <c r="S282" s="5"/>
      <c r="T282" s="5"/>
      <c r="U282" s="5"/>
      <c r="V282" s="5"/>
      <c r="W282" s="5"/>
    </row>
    <row r="283" spans="1:23" x14ac:dyDescent="0.2">
      <c r="A283" s="5">
        <v>50</v>
      </c>
      <c r="B283" s="5">
        <v>0</v>
      </c>
      <c r="C283" s="5">
        <v>0</v>
      </c>
      <c r="D283" s="5">
        <v>1</v>
      </c>
      <c r="E283" s="5">
        <v>215</v>
      </c>
      <c r="F283" s="5">
        <f>ROUND(Source!AT265,O283)</f>
        <v>0</v>
      </c>
      <c r="G283" s="5" t="s">
        <v>543</v>
      </c>
      <c r="H283" s="5" t="s">
        <v>544</v>
      </c>
      <c r="I283" s="5"/>
      <c r="J283" s="5"/>
      <c r="K283" s="5">
        <v>215</v>
      </c>
      <c r="L283" s="5">
        <v>17</v>
      </c>
      <c r="M283" s="5">
        <v>3</v>
      </c>
      <c r="N283" s="5" t="s">
        <v>420</v>
      </c>
      <c r="O283" s="5">
        <v>2</v>
      </c>
      <c r="P283" s="5">
        <f>ROUND(Source!EL265,O283)</f>
        <v>0</v>
      </c>
      <c r="Q283" s="5"/>
      <c r="R283" s="5"/>
      <c r="S283" s="5"/>
      <c r="T283" s="5"/>
      <c r="U283" s="5"/>
      <c r="V283" s="5"/>
      <c r="W283" s="5"/>
    </row>
    <row r="284" spans="1:23" x14ac:dyDescent="0.2">
      <c r="A284" s="5">
        <v>50</v>
      </c>
      <c r="B284" s="5">
        <v>0</v>
      </c>
      <c r="C284" s="5">
        <v>0</v>
      </c>
      <c r="D284" s="5">
        <v>1</v>
      </c>
      <c r="E284" s="5">
        <v>217</v>
      </c>
      <c r="F284" s="5">
        <f>ROUND(Source!AU265,O284)</f>
        <v>0</v>
      </c>
      <c r="G284" s="5" t="s">
        <v>545</v>
      </c>
      <c r="H284" s="5" t="s">
        <v>546</v>
      </c>
      <c r="I284" s="5"/>
      <c r="J284" s="5"/>
      <c r="K284" s="5">
        <v>217</v>
      </c>
      <c r="L284" s="5">
        <v>18</v>
      </c>
      <c r="M284" s="5">
        <v>3</v>
      </c>
      <c r="N284" s="5" t="s">
        <v>420</v>
      </c>
      <c r="O284" s="5">
        <v>2</v>
      </c>
      <c r="P284" s="5">
        <f>ROUND(Source!EM265,O284)</f>
        <v>0</v>
      </c>
      <c r="Q284" s="5"/>
      <c r="R284" s="5"/>
      <c r="S284" s="5"/>
      <c r="T284" s="5"/>
      <c r="U284" s="5"/>
      <c r="V284" s="5"/>
      <c r="W284" s="5"/>
    </row>
    <row r="285" spans="1:23" x14ac:dyDescent="0.2">
      <c r="A285" s="5">
        <v>50</v>
      </c>
      <c r="B285" s="5">
        <v>0</v>
      </c>
      <c r="C285" s="5">
        <v>0</v>
      </c>
      <c r="D285" s="5">
        <v>1</v>
      </c>
      <c r="E285" s="5">
        <v>230</v>
      </c>
      <c r="F285" s="5">
        <f>ROUND(Source!BA265,O285)</f>
        <v>0</v>
      </c>
      <c r="G285" s="5" t="s">
        <v>547</v>
      </c>
      <c r="H285" s="5" t="s">
        <v>548</v>
      </c>
      <c r="I285" s="5"/>
      <c r="J285" s="5"/>
      <c r="K285" s="5">
        <v>230</v>
      </c>
      <c r="L285" s="5">
        <v>19</v>
      </c>
      <c r="M285" s="5">
        <v>3</v>
      </c>
      <c r="N285" s="5" t="s">
        <v>420</v>
      </c>
      <c r="O285" s="5">
        <v>2</v>
      </c>
      <c r="P285" s="5">
        <f>ROUND(Source!ES265,O285)</f>
        <v>0</v>
      </c>
      <c r="Q285" s="5"/>
      <c r="R285" s="5"/>
      <c r="S285" s="5"/>
      <c r="T285" s="5"/>
      <c r="U285" s="5"/>
      <c r="V285" s="5"/>
      <c r="W285" s="5"/>
    </row>
    <row r="286" spans="1:23" x14ac:dyDescent="0.2">
      <c r="A286" s="5">
        <v>50</v>
      </c>
      <c r="B286" s="5">
        <v>0</v>
      </c>
      <c r="C286" s="5">
        <v>0</v>
      </c>
      <c r="D286" s="5">
        <v>1</v>
      </c>
      <c r="E286" s="5">
        <v>206</v>
      </c>
      <c r="F286" s="5">
        <f>ROUND(Source!T265,O286)</f>
        <v>0</v>
      </c>
      <c r="G286" s="5" t="s">
        <v>549</v>
      </c>
      <c r="H286" s="5" t="s">
        <v>550</v>
      </c>
      <c r="I286" s="5"/>
      <c r="J286" s="5"/>
      <c r="K286" s="5">
        <v>206</v>
      </c>
      <c r="L286" s="5">
        <v>20</v>
      </c>
      <c r="M286" s="5">
        <v>3</v>
      </c>
      <c r="N286" s="5" t="s">
        <v>420</v>
      </c>
      <c r="O286" s="5">
        <v>2</v>
      </c>
      <c r="P286" s="5">
        <f>ROUND(Source!DL265,O286)</f>
        <v>0</v>
      </c>
      <c r="Q286" s="5"/>
      <c r="R286" s="5"/>
      <c r="S286" s="5"/>
      <c r="T286" s="5"/>
      <c r="U286" s="5"/>
      <c r="V286" s="5"/>
      <c r="W286" s="5"/>
    </row>
    <row r="287" spans="1:23" x14ac:dyDescent="0.2">
      <c r="A287" s="5">
        <v>50</v>
      </c>
      <c r="B287" s="5">
        <v>0</v>
      </c>
      <c r="C287" s="5">
        <v>0</v>
      </c>
      <c r="D287" s="5">
        <v>1</v>
      </c>
      <c r="E287" s="5">
        <v>207</v>
      </c>
      <c r="F287" s="5">
        <f>Source!U265</f>
        <v>121.44768900000001</v>
      </c>
      <c r="G287" s="5" t="s">
        <v>551</v>
      </c>
      <c r="H287" s="5" t="s">
        <v>552</v>
      </c>
      <c r="I287" s="5"/>
      <c r="J287" s="5"/>
      <c r="K287" s="5">
        <v>207</v>
      </c>
      <c r="L287" s="5">
        <v>21</v>
      </c>
      <c r="M287" s="5">
        <v>3</v>
      </c>
      <c r="N287" s="5" t="s">
        <v>420</v>
      </c>
      <c r="O287" s="5">
        <v>-1</v>
      </c>
      <c r="P287" s="5">
        <f>Source!DM265</f>
        <v>121.44768900000001</v>
      </c>
      <c r="Q287" s="5"/>
      <c r="R287" s="5"/>
      <c r="S287" s="5"/>
      <c r="T287" s="5"/>
      <c r="U287" s="5"/>
      <c r="V287" s="5"/>
      <c r="W287" s="5"/>
    </row>
    <row r="288" spans="1:23" x14ac:dyDescent="0.2">
      <c r="A288" s="5">
        <v>50</v>
      </c>
      <c r="B288" s="5">
        <v>0</v>
      </c>
      <c r="C288" s="5">
        <v>0</v>
      </c>
      <c r="D288" s="5">
        <v>1</v>
      </c>
      <c r="E288" s="5">
        <v>208</v>
      </c>
      <c r="F288" s="5">
        <f>Source!V265</f>
        <v>0</v>
      </c>
      <c r="G288" s="5" t="s">
        <v>553</v>
      </c>
      <c r="H288" s="5" t="s">
        <v>554</v>
      </c>
      <c r="I288" s="5"/>
      <c r="J288" s="5"/>
      <c r="K288" s="5">
        <v>208</v>
      </c>
      <c r="L288" s="5">
        <v>22</v>
      </c>
      <c r="M288" s="5">
        <v>3</v>
      </c>
      <c r="N288" s="5" t="s">
        <v>420</v>
      </c>
      <c r="O288" s="5">
        <v>-1</v>
      </c>
      <c r="P288" s="5">
        <f>Source!DN265</f>
        <v>0</v>
      </c>
      <c r="Q288" s="5"/>
      <c r="R288" s="5"/>
      <c r="S288" s="5"/>
      <c r="T288" s="5"/>
      <c r="U288" s="5"/>
      <c r="V288" s="5"/>
      <c r="W288" s="5"/>
    </row>
    <row r="289" spans="1:206" x14ac:dyDescent="0.2">
      <c r="A289" s="5">
        <v>50</v>
      </c>
      <c r="B289" s="5">
        <v>0</v>
      </c>
      <c r="C289" s="5">
        <v>0</v>
      </c>
      <c r="D289" s="5">
        <v>1</v>
      </c>
      <c r="E289" s="5">
        <v>209</v>
      </c>
      <c r="F289" s="5">
        <f>ROUND(Source!W265,O289)</f>
        <v>0</v>
      </c>
      <c r="G289" s="5" t="s">
        <v>555</v>
      </c>
      <c r="H289" s="5" t="s">
        <v>556</v>
      </c>
      <c r="I289" s="5"/>
      <c r="J289" s="5"/>
      <c r="K289" s="5">
        <v>209</v>
      </c>
      <c r="L289" s="5">
        <v>23</v>
      </c>
      <c r="M289" s="5">
        <v>3</v>
      </c>
      <c r="N289" s="5" t="s">
        <v>420</v>
      </c>
      <c r="O289" s="5">
        <v>2</v>
      </c>
      <c r="P289" s="5">
        <f>ROUND(Source!DO265,O289)</f>
        <v>0</v>
      </c>
      <c r="Q289" s="5"/>
      <c r="R289" s="5"/>
      <c r="S289" s="5"/>
      <c r="T289" s="5"/>
      <c r="U289" s="5"/>
      <c r="V289" s="5"/>
      <c r="W289" s="5"/>
    </row>
    <row r="290" spans="1:206" x14ac:dyDescent="0.2">
      <c r="A290" s="5">
        <v>50</v>
      </c>
      <c r="B290" s="5">
        <v>0</v>
      </c>
      <c r="C290" s="5">
        <v>0</v>
      </c>
      <c r="D290" s="5">
        <v>1</v>
      </c>
      <c r="E290" s="5">
        <v>210</v>
      </c>
      <c r="F290" s="5">
        <f>ROUND(Source!X265,O290)</f>
        <v>924.54</v>
      </c>
      <c r="G290" s="5" t="s">
        <v>557</v>
      </c>
      <c r="H290" s="5" t="s">
        <v>558</v>
      </c>
      <c r="I290" s="5"/>
      <c r="J290" s="5"/>
      <c r="K290" s="5">
        <v>210</v>
      </c>
      <c r="L290" s="5">
        <v>24</v>
      </c>
      <c r="M290" s="5">
        <v>3</v>
      </c>
      <c r="N290" s="5" t="s">
        <v>420</v>
      </c>
      <c r="O290" s="5">
        <v>2</v>
      </c>
      <c r="P290" s="5">
        <f>ROUND(Source!DP265,O290)</f>
        <v>6536.58</v>
      </c>
      <c r="Q290" s="5"/>
      <c r="R290" s="5"/>
      <c r="S290" s="5"/>
      <c r="T290" s="5"/>
      <c r="U290" s="5"/>
      <c r="V290" s="5"/>
      <c r="W290" s="5"/>
    </row>
    <row r="291" spans="1:206" x14ac:dyDescent="0.2">
      <c r="A291" s="5">
        <v>50</v>
      </c>
      <c r="B291" s="5">
        <v>0</v>
      </c>
      <c r="C291" s="5">
        <v>0</v>
      </c>
      <c r="D291" s="5">
        <v>1</v>
      </c>
      <c r="E291" s="5">
        <v>211</v>
      </c>
      <c r="F291" s="5">
        <f>ROUND(Source!Y265,O291)</f>
        <v>539.08000000000004</v>
      </c>
      <c r="G291" s="5" t="s">
        <v>559</v>
      </c>
      <c r="H291" s="5" t="s">
        <v>560</v>
      </c>
      <c r="I291" s="5"/>
      <c r="J291" s="5"/>
      <c r="K291" s="5">
        <v>211</v>
      </c>
      <c r="L291" s="5">
        <v>25</v>
      </c>
      <c r="M291" s="5">
        <v>3</v>
      </c>
      <c r="N291" s="5" t="s">
        <v>420</v>
      </c>
      <c r="O291" s="5">
        <v>2</v>
      </c>
      <c r="P291" s="5">
        <f>ROUND(Source!DQ265,O291)</f>
        <v>3811.28</v>
      </c>
      <c r="Q291" s="5"/>
      <c r="R291" s="5"/>
      <c r="S291" s="5"/>
      <c r="T291" s="5"/>
      <c r="U291" s="5"/>
      <c r="V291" s="5"/>
      <c r="W291" s="5"/>
    </row>
    <row r="292" spans="1:206" x14ac:dyDescent="0.2">
      <c r="A292" s="5">
        <v>50</v>
      </c>
      <c r="B292" s="5">
        <v>0</v>
      </c>
      <c r="C292" s="5">
        <v>0</v>
      </c>
      <c r="D292" s="5">
        <v>1</v>
      </c>
      <c r="E292" s="5">
        <v>224</v>
      </c>
      <c r="F292" s="5">
        <f>ROUND(Source!AR265,O292)</f>
        <v>13190.92</v>
      </c>
      <c r="G292" s="5" t="s">
        <v>561</v>
      </c>
      <c r="H292" s="5" t="s">
        <v>562</v>
      </c>
      <c r="I292" s="5"/>
      <c r="J292" s="5"/>
      <c r="K292" s="5">
        <v>224</v>
      </c>
      <c r="L292" s="5">
        <v>26</v>
      </c>
      <c r="M292" s="5">
        <v>3</v>
      </c>
      <c r="N292" s="5" t="s">
        <v>420</v>
      </c>
      <c r="O292" s="5">
        <v>2</v>
      </c>
      <c r="P292" s="5">
        <f>ROUND(Source!EJ265,O292)</f>
        <v>93259.91</v>
      </c>
      <c r="Q292" s="5"/>
      <c r="R292" s="5"/>
      <c r="S292" s="5"/>
      <c r="T292" s="5"/>
      <c r="U292" s="5"/>
      <c r="V292" s="5"/>
      <c r="W292" s="5"/>
    </row>
    <row r="294" spans="1:206" x14ac:dyDescent="0.2">
      <c r="A294" s="3">
        <v>51</v>
      </c>
      <c r="B294" s="3">
        <f>B20</f>
        <v>1</v>
      </c>
      <c r="C294" s="3">
        <f>A20</f>
        <v>3</v>
      </c>
      <c r="D294" s="3">
        <f>ROW(A20)</f>
        <v>20</v>
      </c>
      <c r="E294" s="3"/>
      <c r="F294" s="3" t="str">
        <f>IF(F20&lt;&gt;"",F20,"")</f>
        <v>02-01-01</v>
      </c>
      <c r="G294" s="3" t="str">
        <f>IF(G20&lt;&gt;"",G20,"")</f>
        <v>Капитальный ремонт котла ДКВР -10-13, заводской №8466  в котельной по адресу: ул. Лесная,1 г. Алушта , Республика Крым</v>
      </c>
      <c r="H294" s="3">
        <v>0</v>
      </c>
      <c r="I294" s="3"/>
      <c r="J294" s="3"/>
      <c r="K294" s="3"/>
      <c r="L294" s="3"/>
      <c r="M294" s="3"/>
      <c r="N294" s="3"/>
      <c r="O294" s="3">
        <f t="shared" ref="O294:T294" si="265">ROUND(O51+O101+O179+O221+O265+AB294,2)</f>
        <v>756339.88</v>
      </c>
      <c r="P294" s="3">
        <f t="shared" si="265"/>
        <v>601082.52</v>
      </c>
      <c r="Q294" s="3">
        <f t="shared" si="265"/>
        <v>103493.51</v>
      </c>
      <c r="R294" s="3">
        <f t="shared" si="265"/>
        <v>6591.26</v>
      </c>
      <c r="S294" s="3">
        <f t="shared" si="265"/>
        <v>51763.85</v>
      </c>
      <c r="T294" s="3">
        <f t="shared" si="265"/>
        <v>0</v>
      </c>
      <c r="U294" s="3">
        <f>U51+U101+U179+U221+U265+AH294</f>
        <v>6044.3557289999999</v>
      </c>
      <c r="V294" s="3">
        <f>V51+V101+V179+V221+V265+AI294</f>
        <v>0</v>
      </c>
      <c r="W294" s="3">
        <f>ROUND(W51+W101+W179+W221+W265+AJ294,2)</f>
        <v>0</v>
      </c>
      <c r="X294" s="3">
        <f>ROUND(X51+X101+X179+X221+X265+AK294,2)</f>
        <v>49567.33</v>
      </c>
      <c r="Y294" s="3">
        <f>ROUND(Y51+Y101+Y179+Y221+Y265+AL294,2)</f>
        <v>35791.760000000002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>
        <f t="shared" ref="AO294:BC294" si="266">ROUND(AO51+AO101+AO179+AO221+AO265+BX294,2)</f>
        <v>0</v>
      </c>
      <c r="AP294" s="3">
        <f t="shared" si="266"/>
        <v>196289.73</v>
      </c>
      <c r="AQ294" s="3">
        <f t="shared" si="266"/>
        <v>0</v>
      </c>
      <c r="AR294" s="3">
        <f t="shared" si="266"/>
        <v>841698.97</v>
      </c>
      <c r="AS294" s="3">
        <f t="shared" si="266"/>
        <v>489409.15</v>
      </c>
      <c r="AT294" s="3">
        <f t="shared" si="266"/>
        <v>156000.09</v>
      </c>
      <c r="AU294" s="3">
        <f t="shared" si="266"/>
        <v>0</v>
      </c>
      <c r="AV294" s="3">
        <f t="shared" si="266"/>
        <v>601082.52</v>
      </c>
      <c r="AW294" s="3">
        <f t="shared" si="266"/>
        <v>404792.79</v>
      </c>
      <c r="AX294" s="3">
        <f t="shared" si="266"/>
        <v>0</v>
      </c>
      <c r="AY294" s="3">
        <f t="shared" si="266"/>
        <v>404792.79</v>
      </c>
      <c r="AZ294" s="3">
        <f t="shared" si="266"/>
        <v>196289.73</v>
      </c>
      <c r="BA294" s="3">
        <f t="shared" si="266"/>
        <v>0</v>
      </c>
      <c r="BB294" s="3">
        <f t="shared" si="266"/>
        <v>0</v>
      </c>
      <c r="BC294" s="3">
        <f t="shared" si="266"/>
        <v>0</v>
      </c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4">
        <f t="shared" ref="DG294:DL294" si="267">ROUND(DG51+DG101+DG179+DG221+DG265+DT294,2)</f>
        <v>4887051.0199999996</v>
      </c>
      <c r="DH294" s="4">
        <f t="shared" si="267"/>
        <v>3789381.64</v>
      </c>
      <c r="DI294" s="4">
        <f t="shared" si="267"/>
        <v>731698.97</v>
      </c>
      <c r="DJ294" s="4">
        <f t="shared" si="267"/>
        <v>46600.13</v>
      </c>
      <c r="DK294" s="4">
        <f t="shared" si="267"/>
        <v>365970.41</v>
      </c>
      <c r="DL294" s="4">
        <f t="shared" si="267"/>
        <v>0</v>
      </c>
      <c r="DM294" s="4">
        <f>DM51+DM101+DM179+DM221+DM265+DZ294</f>
        <v>6044.3557289999999</v>
      </c>
      <c r="DN294" s="4">
        <f>DN51+DN101+DN179+DN221+DN265+EA294</f>
        <v>0</v>
      </c>
      <c r="DO294" s="4">
        <f>ROUND(DO51+DO101+DO179+DO221+DO265+EB294,2)</f>
        <v>0</v>
      </c>
      <c r="DP294" s="4">
        <f>ROUND(DP51+DP101+DP179+DP221+DP265+EC294,2)</f>
        <v>350440.95</v>
      </c>
      <c r="DQ294" s="4">
        <f>ROUND(DQ51+DQ101+DQ179+DQ221+DQ265+ED294,2)</f>
        <v>253047.77</v>
      </c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>
        <f t="shared" ref="EG294:EU294" si="268">ROUND(EG51+EG101+EG179+EG221+EG265+FP294,2)</f>
        <v>0</v>
      </c>
      <c r="EH294" s="4">
        <f t="shared" si="268"/>
        <v>1116666.6399999999</v>
      </c>
      <c r="EI294" s="4">
        <f t="shared" si="268"/>
        <v>0</v>
      </c>
      <c r="EJ294" s="4">
        <f t="shared" si="268"/>
        <v>5490539.7400000002</v>
      </c>
      <c r="EK294" s="4">
        <f t="shared" si="268"/>
        <v>3270953.08</v>
      </c>
      <c r="EL294" s="4">
        <f t="shared" si="268"/>
        <v>1102920.02</v>
      </c>
      <c r="EM294" s="4">
        <f t="shared" si="268"/>
        <v>0</v>
      </c>
      <c r="EN294" s="4">
        <f t="shared" si="268"/>
        <v>3789381.64</v>
      </c>
      <c r="EO294" s="4">
        <f t="shared" si="268"/>
        <v>2672715</v>
      </c>
      <c r="EP294" s="4">
        <f t="shared" si="268"/>
        <v>0</v>
      </c>
      <c r="EQ294" s="4">
        <f t="shared" si="268"/>
        <v>2672715</v>
      </c>
      <c r="ER294" s="4">
        <f t="shared" si="268"/>
        <v>1116666.6399999999</v>
      </c>
      <c r="ES294" s="4">
        <f t="shared" si="268"/>
        <v>0</v>
      </c>
      <c r="ET294" s="4">
        <f t="shared" si="268"/>
        <v>0</v>
      </c>
      <c r="EU294" s="4">
        <f t="shared" si="268"/>
        <v>0</v>
      </c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>
        <v>0</v>
      </c>
    </row>
    <row r="296" spans="1:206" x14ac:dyDescent="0.2">
      <c r="A296" s="5">
        <v>50</v>
      </c>
      <c r="B296" s="5">
        <v>0</v>
      </c>
      <c r="C296" s="5">
        <v>0</v>
      </c>
      <c r="D296" s="5">
        <v>1</v>
      </c>
      <c r="E296" s="5">
        <v>201</v>
      </c>
      <c r="F296" s="5">
        <f>ROUND(Source!O294,O296)</f>
        <v>756339.88</v>
      </c>
      <c r="G296" s="5" t="s">
        <v>511</v>
      </c>
      <c r="H296" s="5" t="s">
        <v>512</v>
      </c>
      <c r="I296" s="5"/>
      <c r="J296" s="5"/>
      <c r="K296" s="5">
        <v>201</v>
      </c>
      <c r="L296" s="5">
        <v>1</v>
      </c>
      <c r="M296" s="5">
        <v>3</v>
      </c>
      <c r="N296" s="5" t="s">
        <v>420</v>
      </c>
      <c r="O296" s="5">
        <v>2</v>
      </c>
      <c r="P296" s="5">
        <f>ROUND(Source!DG294,O296)</f>
        <v>4887051.0199999996</v>
      </c>
      <c r="Q296" s="5"/>
      <c r="R296" s="5"/>
      <c r="S296" s="5"/>
      <c r="T296" s="5"/>
      <c r="U296" s="5"/>
      <c r="V296" s="5"/>
      <c r="W296" s="5"/>
    </row>
    <row r="297" spans="1:206" x14ac:dyDescent="0.2">
      <c r="A297" s="5">
        <v>50</v>
      </c>
      <c r="B297" s="5">
        <v>0</v>
      </c>
      <c r="C297" s="5">
        <v>0</v>
      </c>
      <c r="D297" s="5">
        <v>1</v>
      </c>
      <c r="E297" s="5">
        <v>202</v>
      </c>
      <c r="F297" s="5">
        <f>ROUND(Source!P294,O297)</f>
        <v>601082.52</v>
      </c>
      <c r="G297" s="5" t="s">
        <v>513</v>
      </c>
      <c r="H297" s="5" t="s">
        <v>514</v>
      </c>
      <c r="I297" s="5"/>
      <c r="J297" s="5"/>
      <c r="K297" s="5">
        <v>202</v>
      </c>
      <c r="L297" s="5">
        <v>2</v>
      </c>
      <c r="M297" s="5">
        <v>3</v>
      </c>
      <c r="N297" s="5" t="s">
        <v>420</v>
      </c>
      <c r="O297" s="5">
        <v>2</v>
      </c>
      <c r="P297" s="5">
        <f>ROUND(Source!DH294,O297)</f>
        <v>3789381.64</v>
      </c>
      <c r="Q297" s="5"/>
      <c r="R297" s="5"/>
      <c r="S297" s="5"/>
      <c r="T297" s="5"/>
      <c r="U297" s="5"/>
      <c r="V297" s="5"/>
      <c r="W297" s="5"/>
    </row>
    <row r="298" spans="1:206" x14ac:dyDescent="0.2">
      <c r="A298" s="5">
        <v>50</v>
      </c>
      <c r="B298" s="5">
        <v>0</v>
      </c>
      <c r="C298" s="5">
        <v>0</v>
      </c>
      <c r="D298" s="5">
        <v>1</v>
      </c>
      <c r="E298" s="5">
        <v>222</v>
      </c>
      <c r="F298" s="5">
        <f>ROUND(Source!AO294,O298)</f>
        <v>0</v>
      </c>
      <c r="G298" s="5" t="s">
        <v>515</v>
      </c>
      <c r="H298" s="5" t="s">
        <v>516</v>
      </c>
      <c r="I298" s="5"/>
      <c r="J298" s="5"/>
      <c r="K298" s="5">
        <v>222</v>
      </c>
      <c r="L298" s="5">
        <v>3</v>
      </c>
      <c r="M298" s="5">
        <v>3</v>
      </c>
      <c r="N298" s="5" t="s">
        <v>420</v>
      </c>
      <c r="O298" s="5">
        <v>2</v>
      </c>
      <c r="P298" s="5">
        <f>ROUND(Source!EG294,O298)</f>
        <v>0</v>
      </c>
      <c r="Q298" s="5"/>
      <c r="R298" s="5"/>
      <c r="S298" s="5"/>
      <c r="T298" s="5"/>
      <c r="U298" s="5"/>
      <c r="V298" s="5"/>
      <c r="W298" s="5"/>
    </row>
    <row r="299" spans="1:206" x14ac:dyDescent="0.2">
      <c r="A299" s="5">
        <v>50</v>
      </c>
      <c r="B299" s="5">
        <v>0</v>
      </c>
      <c r="C299" s="5">
        <v>0</v>
      </c>
      <c r="D299" s="5">
        <v>1</v>
      </c>
      <c r="E299" s="5">
        <v>225</v>
      </c>
      <c r="F299" s="5">
        <f>ROUND(Source!AV294,O299)</f>
        <v>601082.52</v>
      </c>
      <c r="G299" s="5" t="s">
        <v>517</v>
      </c>
      <c r="H299" s="5" t="s">
        <v>518</v>
      </c>
      <c r="I299" s="5"/>
      <c r="J299" s="5"/>
      <c r="K299" s="5">
        <v>225</v>
      </c>
      <c r="L299" s="5">
        <v>4</v>
      </c>
      <c r="M299" s="5">
        <v>3</v>
      </c>
      <c r="N299" s="5" t="s">
        <v>420</v>
      </c>
      <c r="O299" s="5">
        <v>2</v>
      </c>
      <c r="P299" s="5">
        <f>ROUND(Source!EN294,O299)</f>
        <v>3789381.64</v>
      </c>
      <c r="Q299" s="5"/>
      <c r="R299" s="5"/>
      <c r="S299" s="5"/>
      <c r="T299" s="5"/>
      <c r="U299" s="5"/>
      <c r="V299" s="5"/>
      <c r="W299" s="5"/>
    </row>
    <row r="300" spans="1:206" x14ac:dyDescent="0.2">
      <c r="A300" s="5">
        <v>50</v>
      </c>
      <c r="B300" s="5">
        <v>0</v>
      </c>
      <c r="C300" s="5">
        <v>0</v>
      </c>
      <c r="D300" s="5">
        <v>1</v>
      </c>
      <c r="E300" s="5">
        <v>226</v>
      </c>
      <c r="F300" s="5">
        <f>ROUND(Source!AW294,O300)</f>
        <v>404792.79</v>
      </c>
      <c r="G300" s="5" t="s">
        <v>519</v>
      </c>
      <c r="H300" s="5" t="s">
        <v>520</v>
      </c>
      <c r="I300" s="5"/>
      <c r="J300" s="5"/>
      <c r="K300" s="5">
        <v>226</v>
      </c>
      <c r="L300" s="5">
        <v>5</v>
      </c>
      <c r="M300" s="5">
        <v>3</v>
      </c>
      <c r="N300" s="5" t="s">
        <v>420</v>
      </c>
      <c r="O300" s="5">
        <v>2</v>
      </c>
      <c r="P300" s="5">
        <f>ROUND(Source!EO294,O300)</f>
        <v>2672715</v>
      </c>
      <c r="Q300" s="5"/>
      <c r="R300" s="5"/>
      <c r="S300" s="5"/>
      <c r="T300" s="5"/>
      <c r="U300" s="5"/>
      <c r="V300" s="5"/>
      <c r="W300" s="5"/>
    </row>
    <row r="301" spans="1:206" x14ac:dyDescent="0.2">
      <c r="A301" s="5">
        <v>50</v>
      </c>
      <c r="B301" s="5">
        <v>0</v>
      </c>
      <c r="C301" s="5">
        <v>0</v>
      </c>
      <c r="D301" s="5">
        <v>1</v>
      </c>
      <c r="E301" s="5">
        <v>227</v>
      </c>
      <c r="F301" s="5">
        <f>ROUND(Source!AX294,O301)</f>
        <v>0</v>
      </c>
      <c r="G301" s="5" t="s">
        <v>521</v>
      </c>
      <c r="H301" s="5" t="s">
        <v>522</v>
      </c>
      <c r="I301" s="5"/>
      <c r="J301" s="5"/>
      <c r="K301" s="5">
        <v>227</v>
      </c>
      <c r="L301" s="5">
        <v>6</v>
      </c>
      <c r="M301" s="5">
        <v>3</v>
      </c>
      <c r="N301" s="5" t="s">
        <v>420</v>
      </c>
      <c r="O301" s="5">
        <v>2</v>
      </c>
      <c r="P301" s="5">
        <f>ROUND(Source!EP294,O301)</f>
        <v>0</v>
      </c>
      <c r="Q301" s="5"/>
      <c r="R301" s="5"/>
      <c r="S301" s="5"/>
      <c r="T301" s="5"/>
      <c r="U301" s="5"/>
      <c r="V301" s="5"/>
      <c r="W301" s="5"/>
    </row>
    <row r="302" spans="1:206" x14ac:dyDescent="0.2">
      <c r="A302" s="5">
        <v>50</v>
      </c>
      <c r="B302" s="5">
        <v>0</v>
      </c>
      <c r="C302" s="5">
        <v>0</v>
      </c>
      <c r="D302" s="5">
        <v>1</v>
      </c>
      <c r="E302" s="5">
        <v>228</v>
      </c>
      <c r="F302" s="5">
        <f>ROUND(Source!AY294,O302)</f>
        <v>404792.79</v>
      </c>
      <c r="G302" s="5" t="s">
        <v>523</v>
      </c>
      <c r="H302" s="5" t="s">
        <v>524</v>
      </c>
      <c r="I302" s="5"/>
      <c r="J302" s="5"/>
      <c r="K302" s="5">
        <v>228</v>
      </c>
      <c r="L302" s="5">
        <v>7</v>
      </c>
      <c r="M302" s="5">
        <v>3</v>
      </c>
      <c r="N302" s="5" t="s">
        <v>420</v>
      </c>
      <c r="O302" s="5">
        <v>2</v>
      </c>
      <c r="P302" s="5">
        <f>ROUND(Source!EQ294,O302)</f>
        <v>2672715</v>
      </c>
      <c r="Q302" s="5"/>
      <c r="R302" s="5"/>
      <c r="S302" s="5"/>
      <c r="T302" s="5"/>
      <c r="U302" s="5"/>
      <c r="V302" s="5"/>
      <c r="W302" s="5"/>
    </row>
    <row r="303" spans="1:206" x14ac:dyDescent="0.2">
      <c r="A303" s="5">
        <v>50</v>
      </c>
      <c r="B303" s="5">
        <v>0</v>
      </c>
      <c r="C303" s="5">
        <v>0</v>
      </c>
      <c r="D303" s="5">
        <v>1</v>
      </c>
      <c r="E303" s="5">
        <v>216</v>
      </c>
      <c r="F303" s="5">
        <f>ROUND(Source!AP294,O303)</f>
        <v>196289.73</v>
      </c>
      <c r="G303" s="5" t="s">
        <v>525</v>
      </c>
      <c r="H303" s="5" t="s">
        <v>526</v>
      </c>
      <c r="I303" s="5"/>
      <c r="J303" s="5"/>
      <c r="K303" s="5">
        <v>216</v>
      </c>
      <c r="L303" s="5">
        <v>8</v>
      </c>
      <c r="M303" s="5">
        <v>3</v>
      </c>
      <c r="N303" s="5" t="s">
        <v>420</v>
      </c>
      <c r="O303" s="5">
        <v>2</v>
      </c>
      <c r="P303" s="5">
        <f>ROUND(Source!EH294,O303)</f>
        <v>1116666.6399999999</v>
      </c>
      <c r="Q303" s="5"/>
      <c r="R303" s="5"/>
      <c r="S303" s="5"/>
      <c r="T303" s="5"/>
      <c r="U303" s="5"/>
      <c r="V303" s="5"/>
      <c r="W303" s="5"/>
    </row>
    <row r="304" spans="1:206" x14ac:dyDescent="0.2">
      <c r="A304" s="5">
        <v>50</v>
      </c>
      <c r="B304" s="5">
        <v>0</v>
      </c>
      <c r="C304" s="5">
        <v>0</v>
      </c>
      <c r="D304" s="5">
        <v>1</v>
      </c>
      <c r="E304" s="5">
        <v>223</v>
      </c>
      <c r="F304" s="5">
        <f>ROUND(Source!AQ294,O304)</f>
        <v>0</v>
      </c>
      <c r="G304" s="5" t="s">
        <v>527</v>
      </c>
      <c r="H304" s="5" t="s">
        <v>528</v>
      </c>
      <c r="I304" s="5"/>
      <c r="J304" s="5"/>
      <c r="K304" s="5">
        <v>223</v>
      </c>
      <c r="L304" s="5">
        <v>9</v>
      </c>
      <c r="M304" s="5">
        <v>3</v>
      </c>
      <c r="N304" s="5" t="s">
        <v>420</v>
      </c>
      <c r="O304" s="5">
        <v>2</v>
      </c>
      <c r="P304" s="5">
        <f>ROUND(Source!EI294,O304)</f>
        <v>0</v>
      </c>
      <c r="Q304" s="5"/>
      <c r="R304" s="5"/>
      <c r="S304" s="5"/>
      <c r="T304" s="5"/>
      <c r="U304" s="5"/>
      <c r="V304" s="5"/>
      <c r="W304" s="5"/>
    </row>
    <row r="305" spans="1:23" x14ac:dyDescent="0.2">
      <c r="A305" s="5">
        <v>50</v>
      </c>
      <c r="B305" s="5">
        <v>0</v>
      </c>
      <c r="C305" s="5">
        <v>0</v>
      </c>
      <c r="D305" s="5">
        <v>1</v>
      </c>
      <c r="E305" s="5">
        <v>229</v>
      </c>
      <c r="F305" s="5">
        <f>ROUND(Source!AZ294,O305)</f>
        <v>196289.73</v>
      </c>
      <c r="G305" s="5" t="s">
        <v>529</v>
      </c>
      <c r="H305" s="5" t="s">
        <v>530</v>
      </c>
      <c r="I305" s="5"/>
      <c r="J305" s="5"/>
      <c r="K305" s="5">
        <v>229</v>
      </c>
      <c r="L305" s="5">
        <v>10</v>
      </c>
      <c r="M305" s="5">
        <v>3</v>
      </c>
      <c r="N305" s="5" t="s">
        <v>420</v>
      </c>
      <c r="O305" s="5">
        <v>2</v>
      </c>
      <c r="P305" s="5">
        <f>ROUND(Source!ER294,O305)</f>
        <v>1116666.6399999999</v>
      </c>
      <c r="Q305" s="5"/>
      <c r="R305" s="5"/>
      <c r="S305" s="5"/>
      <c r="T305" s="5"/>
      <c r="U305" s="5"/>
      <c r="V305" s="5"/>
      <c r="W305" s="5"/>
    </row>
    <row r="306" spans="1:23" x14ac:dyDescent="0.2">
      <c r="A306" s="5">
        <v>50</v>
      </c>
      <c r="B306" s="5">
        <v>0</v>
      </c>
      <c r="C306" s="5">
        <v>0</v>
      </c>
      <c r="D306" s="5">
        <v>1</v>
      </c>
      <c r="E306" s="5">
        <v>203</v>
      </c>
      <c r="F306" s="5">
        <f>ROUND(Source!Q294,O306)</f>
        <v>103493.51</v>
      </c>
      <c r="G306" s="5" t="s">
        <v>531</v>
      </c>
      <c r="H306" s="5" t="s">
        <v>532</v>
      </c>
      <c r="I306" s="5"/>
      <c r="J306" s="5"/>
      <c r="K306" s="5">
        <v>203</v>
      </c>
      <c r="L306" s="5">
        <v>11</v>
      </c>
      <c r="M306" s="5">
        <v>3</v>
      </c>
      <c r="N306" s="5" t="s">
        <v>420</v>
      </c>
      <c r="O306" s="5">
        <v>2</v>
      </c>
      <c r="P306" s="5">
        <f>ROUND(Source!DI294,O306)</f>
        <v>731698.97</v>
      </c>
      <c r="Q306" s="5"/>
      <c r="R306" s="5"/>
      <c r="S306" s="5"/>
      <c r="T306" s="5"/>
      <c r="U306" s="5"/>
      <c r="V306" s="5"/>
      <c r="W306" s="5"/>
    </row>
    <row r="307" spans="1:23" x14ac:dyDescent="0.2">
      <c r="A307" s="5">
        <v>50</v>
      </c>
      <c r="B307" s="5">
        <v>0</v>
      </c>
      <c r="C307" s="5">
        <v>0</v>
      </c>
      <c r="D307" s="5">
        <v>1</v>
      </c>
      <c r="E307" s="5">
        <v>231</v>
      </c>
      <c r="F307" s="5">
        <f>ROUND(Source!BB294,O307)</f>
        <v>0</v>
      </c>
      <c r="G307" s="5" t="s">
        <v>533</v>
      </c>
      <c r="H307" s="5" t="s">
        <v>534</v>
      </c>
      <c r="I307" s="5"/>
      <c r="J307" s="5"/>
      <c r="K307" s="5">
        <v>231</v>
      </c>
      <c r="L307" s="5">
        <v>12</v>
      </c>
      <c r="M307" s="5">
        <v>3</v>
      </c>
      <c r="N307" s="5" t="s">
        <v>420</v>
      </c>
      <c r="O307" s="5">
        <v>2</v>
      </c>
      <c r="P307" s="5">
        <f>ROUND(Source!ET294,O307)</f>
        <v>0</v>
      </c>
      <c r="Q307" s="5"/>
      <c r="R307" s="5"/>
      <c r="S307" s="5"/>
      <c r="T307" s="5"/>
      <c r="U307" s="5"/>
      <c r="V307" s="5"/>
      <c r="W307" s="5"/>
    </row>
    <row r="308" spans="1:23" x14ac:dyDescent="0.2">
      <c r="A308" s="5">
        <v>50</v>
      </c>
      <c r="B308" s="5">
        <v>0</v>
      </c>
      <c r="C308" s="5">
        <v>0</v>
      </c>
      <c r="D308" s="5">
        <v>1</v>
      </c>
      <c r="E308" s="5">
        <v>204</v>
      </c>
      <c r="F308" s="5">
        <f>ROUND(Source!R294,O308)</f>
        <v>6591.26</v>
      </c>
      <c r="G308" s="5" t="s">
        <v>535</v>
      </c>
      <c r="H308" s="5" t="s">
        <v>536</v>
      </c>
      <c r="I308" s="5"/>
      <c r="J308" s="5"/>
      <c r="K308" s="5">
        <v>204</v>
      </c>
      <c r="L308" s="5">
        <v>13</v>
      </c>
      <c r="M308" s="5">
        <v>3</v>
      </c>
      <c r="N308" s="5" t="s">
        <v>420</v>
      </c>
      <c r="O308" s="5">
        <v>2</v>
      </c>
      <c r="P308" s="5">
        <f>ROUND(Source!DJ294,O308)</f>
        <v>46600.13</v>
      </c>
      <c r="Q308" s="5"/>
      <c r="R308" s="5"/>
      <c r="S308" s="5"/>
      <c r="T308" s="5"/>
      <c r="U308" s="5"/>
      <c r="V308" s="5"/>
      <c r="W308" s="5"/>
    </row>
    <row r="309" spans="1:23" x14ac:dyDescent="0.2">
      <c r="A309" s="5">
        <v>50</v>
      </c>
      <c r="B309" s="5">
        <v>0</v>
      </c>
      <c r="C309" s="5">
        <v>0</v>
      </c>
      <c r="D309" s="5">
        <v>1</v>
      </c>
      <c r="E309" s="5">
        <v>205</v>
      </c>
      <c r="F309" s="5">
        <f>ROUND(Source!S294,O309)</f>
        <v>51763.85</v>
      </c>
      <c r="G309" s="5" t="s">
        <v>537</v>
      </c>
      <c r="H309" s="5" t="s">
        <v>538</v>
      </c>
      <c r="I309" s="5"/>
      <c r="J309" s="5"/>
      <c r="K309" s="5">
        <v>205</v>
      </c>
      <c r="L309" s="5">
        <v>14</v>
      </c>
      <c r="M309" s="5">
        <v>3</v>
      </c>
      <c r="N309" s="5" t="s">
        <v>420</v>
      </c>
      <c r="O309" s="5">
        <v>2</v>
      </c>
      <c r="P309" s="5">
        <f>ROUND(Source!DK294,O309)</f>
        <v>365970.41</v>
      </c>
      <c r="Q309" s="5"/>
      <c r="R309" s="5"/>
      <c r="S309" s="5"/>
      <c r="T309" s="5"/>
      <c r="U309" s="5"/>
      <c r="V309" s="5"/>
      <c r="W309" s="5"/>
    </row>
    <row r="310" spans="1:23" x14ac:dyDescent="0.2">
      <c r="A310" s="5">
        <v>50</v>
      </c>
      <c r="B310" s="5">
        <v>0</v>
      </c>
      <c r="C310" s="5">
        <v>0</v>
      </c>
      <c r="D310" s="5">
        <v>1</v>
      </c>
      <c r="E310" s="5">
        <v>232</v>
      </c>
      <c r="F310" s="5">
        <f>ROUND(Source!BC294,O310)</f>
        <v>0</v>
      </c>
      <c r="G310" s="5" t="s">
        <v>539</v>
      </c>
      <c r="H310" s="5" t="s">
        <v>540</v>
      </c>
      <c r="I310" s="5"/>
      <c r="J310" s="5"/>
      <c r="K310" s="5">
        <v>232</v>
      </c>
      <c r="L310" s="5">
        <v>15</v>
      </c>
      <c r="M310" s="5">
        <v>3</v>
      </c>
      <c r="N310" s="5" t="s">
        <v>420</v>
      </c>
      <c r="O310" s="5">
        <v>2</v>
      </c>
      <c r="P310" s="5">
        <f>ROUND(Source!EU294,O310)</f>
        <v>0</v>
      </c>
      <c r="Q310" s="5"/>
      <c r="R310" s="5"/>
      <c r="S310" s="5"/>
      <c r="T310" s="5"/>
      <c r="U310" s="5"/>
      <c r="V310" s="5"/>
      <c r="W310" s="5"/>
    </row>
    <row r="311" spans="1:23" x14ac:dyDescent="0.2">
      <c r="A311" s="5">
        <v>50</v>
      </c>
      <c r="B311" s="5">
        <v>0</v>
      </c>
      <c r="C311" s="5">
        <v>0</v>
      </c>
      <c r="D311" s="5">
        <v>1</v>
      </c>
      <c r="E311" s="5">
        <v>214</v>
      </c>
      <c r="F311" s="5">
        <f>ROUND(Source!AS294,O311)</f>
        <v>489409.15</v>
      </c>
      <c r="G311" s="5" t="s">
        <v>541</v>
      </c>
      <c r="H311" s="5" t="s">
        <v>542</v>
      </c>
      <c r="I311" s="5"/>
      <c r="J311" s="5"/>
      <c r="K311" s="5">
        <v>214</v>
      </c>
      <c r="L311" s="5">
        <v>16</v>
      </c>
      <c r="M311" s="5">
        <v>3</v>
      </c>
      <c r="N311" s="5" t="s">
        <v>420</v>
      </c>
      <c r="O311" s="5">
        <v>2</v>
      </c>
      <c r="P311" s="5">
        <f>ROUND(Source!EK294,O311)</f>
        <v>3270953.08</v>
      </c>
      <c r="Q311" s="5"/>
      <c r="R311" s="5"/>
      <c r="S311" s="5"/>
      <c r="T311" s="5"/>
      <c r="U311" s="5"/>
      <c r="V311" s="5"/>
      <c r="W311" s="5"/>
    </row>
    <row r="312" spans="1:23" x14ac:dyDescent="0.2">
      <c r="A312" s="5">
        <v>50</v>
      </c>
      <c r="B312" s="5">
        <v>0</v>
      </c>
      <c r="C312" s="5">
        <v>0</v>
      </c>
      <c r="D312" s="5">
        <v>1</v>
      </c>
      <c r="E312" s="5">
        <v>215</v>
      </c>
      <c r="F312" s="5">
        <f>ROUND(Source!AT294,O312)</f>
        <v>156000.09</v>
      </c>
      <c r="G312" s="5" t="s">
        <v>543</v>
      </c>
      <c r="H312" s="5" t="s">
        <v>544</v>
      </c>
      <c r="I312" s="5"/>
      <c r="J312" s="5"/>
      <c r="K312" s="5">
        <v>215</v>
      </c>
      <c r="L312" s="5">
        <v>17</v>
      </c>
      <c r="M312" s="5">
        <v>3</v>
      </c>
      <c r="N312" s="5" t="s">
        <v>420</v>
      </c>
      <c r="O312" s="5">
        <v>2</v>
      </c>
      <c r="P312" s="5">
        <f>ROUND(Source!EL294,O312)</f>
        <v>1102920.02</v>
      </c>
      <c r="Q312" s="5"/>
      <c r="R312" s="5"/>
      <c r="S312" s="5"/>
      <c r="T312" s="5"/>
      <c r="U312" s="5"/>
      <c r="V312" s="5"/>
      <c r="W312" s="5"/>
    </row>
    <row r="313" spans="1:23" x14ac:dyDescent="0.2">
      <c r="A313" s="5">
        <v>50</v>
      </c>
      <c r="B313" s="5">
        <v>0</v>
      </c>
      <c r="C313" s="5">
        <v>0</v>
      </c>
      <c r="D313" s="5">
        <v>1</v>
      </c>
      <c r="E313" s="5">
        <v>217</v>
      </c>
      <c r="F313" s="5">
        <f>ROUND(Source!AU294,O313)</f>
        <v>0</v>
      </c>
      <c r="G313" s="5" t="s">
        <v>545</v>
      </c>
      <c r="H313" s="5" t="s">
        <v>546</v>
      </c>
      <c r="I313" s="5"/>
      <c r="J313" s="5"/>
      <c r="K313" s="5">
        <v>217</v>
      </c>
      <c r="L313" s="5">
        <v>18</v>
      </c>
      <c r="M313" s="5">
        <v>3</v>
      </c>
      <c r="N313" s="5" t="s">
        <v>420</v>
      </c>
      <c r="O313" s="5">
        <v>2</v>
      </c>
      <c r="P313" s="5">
        <f>ROUND(Source!EM294,O313)</f>
        <v>0</v>
      </c>
      <c r="Q313" s="5"/>
      <c r="R313" s="5"/>
      <c r="S313" s="5"/>
      <c r="T313" s="5"/>
      <c r="U313" s="5"/>
      <c r="V313" s="5"/>
      <c r="W313" s="5"/>
    </row>
    <row r="314" spans="1:23" x14ac:dyDescent="0.2">
      <c r="A314" s="5">
        <v>50</v>
      </c>
      <c r="B314" s="5">
        <v>0</v>
      </c>
      <c r="C314" s="5">
        <v>0</v>
      </c>
      <c r="D314" s="5">
        <v>1</v>
      </c>
      <c r="E314" s="5">
        <v>230</v>
      </c>
      <c r="F314" s="5">
        <f>ROUND(Source!BA294,O314)</f>
        <v>0</v>
      </c>
      <c r="G314" s="5" t="s">
        <v>547</v>
      </c>
      <c r="H314" s="5" t="s">
        <v>548</v>
      </c>
      <c r="I314" s="5"/>
      <c r="J314" s="5"/>
      <c r="K314" s="5">
        <v>230</v>
      </c>
      <c r="L314" s="5">
        <v>19</v>
      </c>
      <c r="M314" s="5">
        <v>3</v>
      </c>
      <c r="N314" s="5" t="s">
        <v>420</v>
      </c>
      <c r="O314" s="5">
        <v>2</v>
      </c>
      <c r="P314" s="5">
        <f>ROUND(Source!ES294,O314)</f>
        <v>0</v>
      </c>
      <c r="Q314" s="5"/>
      <c r="R314" s="5"/>
      <c r="S314" s="5"/>
      <c r="T314" s="5"/>
      <c r="U314" s="5"/>
      <c r="V314" s="5"/>
      <c r="W314" s="5"/>
    </row>
    <row r="315" spans="1:23" x14ac:dyDescent="0.2">
      <c r="A315" s="5">
        <v>50</v>
      </c>
      <c r="B315" s="5">
        <v>0</v>
      </c>
      <c r="C315" s="5">
        <v>0</v>
      </c>
      <c r="D315" s="5">
        <v>1</v>
      </c>
      <c r="E315" s="5">
        <v>206</v>
      </c>
      <c r="F315" s="5">
        <f>ROUND(Source!T294,O315)</f>
        <v>0</v>
      </c>
      <c r="G315" s="5" t="s">
        <v>549</v>
      </c>
      <c r="H315" s="5" t="s">
        <v>550</v>
      </c>
      <c r="I315" s="5"/>
      <c r="J315" s="5"/>
      <c r="K315" s="5">
        <v>206</v>
      </c>
      <c r="L315" s="5">
        <v>20</v>
      </c>
      <c r="M315" s="5">
        <v>3</v>
      </c>
      <c r="N315" s="5" t="s">
        <v>420</v>
      </c>
      <c r="O315" s="5">
        <v>2</v>
      </c>
      <c r="P315" s="5">
        <f>ROUND(Source!DL294,O315)</f>
        <v>0</v>
      </c>
      <c r="Q315" s="5"/>
      <c r="R315" s="5"/>
      <c r="S315" s="5"/>
      <c r="T315" s="5"/>
      <c r="U315" s="5"/>
      <c r="V315" s="5"/>
      <c r="W315" s="5"/>
    </row>
    <row r="316" spans="1:23" x14ac:dyDescent="0.2">
      <c r="A316" s="5">
        <v>50</v>
      </c>
      <c r="B316" s="5">
        <v>0</v>
      </c>
      <c r="C316" s="5">
        <v>0</v>
      </c>
      <c r="D316" s="5">
        <v>1</v>
      </c>
      <c r="E316" s="5">
        <v>207</v>
      </c>
      <c r="F316" s="5">
        <f>Source!U294</f>
        <v>6044.3557289999999</v>
      </c>
      <c r="G316" s="5" t="s">
        <v>551</v>
      </c>
      <c r="H316" s="5" t="s">
        <v>552</v>
      </c>
      <c r="I316" s="5"/>
      <c r="J316" s="5"/>
      <c r="K316" s="5">
        <v>207</v>
      </c>
      <c r="L316" s="5">
        <v>21</v>
      </c>
      <c r="M316" s="5">
        <v>3</v>
      </c>
      <c r="N316" s="5" t="s">
        <v>420</v>
      </c>
      <c r="O316" s="5">
        <v>-1</v>
      </c>
      <c r="P316" s="5">
        <f>Source!DM294</f>
        <v>6044.3557289999999</v>
      </c>
      <c r="Q316" s="5"/>
      <c r="R316" s="5"/>
      <c r="S316" s="5"/>
      <c r="T316" s="5"/>
      <c r="U316" s="5"/>
      <c r="V316" s="5"/>
      <c r="W316" s="5"/>
    </row>
    <row r="317" spans="1:23" x14ac:dyDescent="0.2">
      <c r="A317" s="5">
        <v>50</v>
      </c>
      <c r="B317" s="5">
        <v>0</v>
      </c>
      <c r="C317" s="5">
        <v>0</v>
      </c>
      <c r="D317" s="5">
        <v>1</v>
      </c>
      <c r="E317" s="5">
        <v>208</v>
      </c>
      <c r="F317" s="5">
        <f>Source!V294</f>
        <v>0</v>
      </c>
      <c r="G317" s="5" t="s">
        <v>553</v>
      </c>
      <c r="H317" s="5" t="s">
        <v>554</v>
      </c>
      <c r="I317" s="5"/>
      <c r="J317" s="5"/>
      <c r="K317" s="5">
        <v>208</v>
      </c>
      <c r="L317" s="5">
        <v>22</v>
      </c>
      <c r="M317" s="5">
        <v>3</v>
      </c>
      <c r="N317" s="5" t="s">
        <v>420</v>
      </c>
      <c r="O317" s="5">
        <v>-1</v>
      </c>
      <c r="P317" s="5">
        <f>Source!DN294</f>
        <v>0</v>
      </c>
      <c r="Q317" s="5"/>
      <c r="R317" s="5"/>
      <c r="S317" s="5"/>
      <c r="T317" s="5"/>
      <c r="U317" s="5"/>
      <c r="V317" s="5"/>
      <c r="W317" s="5"/>
    </row>
    <row r="318" spans="1:23" x14ac:dyDescent="0.2">
      <c r="A318" s="5">
        <v>50</v>
      </c>
      <c r="B318" s="5">
        <v>0</v>
      </c>
      <c r="C318" s="5">
        <v>0</v>
      </c>
      <c r="D318" s="5">
        <v>1</v>
      </c>
      <c r="E318" s="5">
        <v>209</v>
      </c>
      <c r="F318" s="5">
        <f>ROUND(Source!W294,O318)</f>
        <v>0</v>
      </c>
      <c r="G318" s="5" t="s">
        <v>555</v>
      </c>
      <c r="H318" s="5" t="s">
        <v>556</v>
      </c>
      <c r="I318" s="5"/>
      <c r="J318" s="5"/>
      <c r="K318" s="5">
        <v>209</v>
      </c>
      <c r="L318" s="5">
        <v>23</v>
      </c>
      <c r="M318" s="5">
        <v>3</v>
      </c>
      <c r="N318" s="5" t="s">
        <v>420</v>
      </c>
      <c r="O318" s="5">
        <v>2</v>
      </c>
      <c r="P318" s="5">
        <f>ROUND(Source!DO294,O318)</f>
        <v>0</v>
      </c>
      <c r="Q318" s="5"/>
      <c r="R318" s="5"/>
      <c r="S318" s="5"/>
      <c r="T318" s="5"/>
      <c r="U318" s="5"/>
      <c r="V318" s="5"/>
      <c r="W318" s="5"/>
    </row>
    <row r="319" spans="1:23" x14ac:dyDescent="0.2">
      <c r="A319" s="5">
        <v>50</v>
      </c>
      <c r="B319" s="5">
        <v>0</v>
      </c>
      <c r="C319" s="5">
        <v>0</v>
      </c>
      <c r="D319" s="5">
        <v>1</v>
      </c>
      <c r="E319" s="5">
        <v>210</v>
      </c>
      <c r="F319" s="5">
        <f>ROUND(Source!X294,O319)</f>
        <v>49567.33</v>
      </c>
      <c r="G319" s="5" t="s">
        <v>557</v>
      </c>
      <c r="H319" s="5" t="s">
        <v>558</v>
      </c>
      <c r="I319" s="5"/>
      <c r="J319" s="5"/>
      <c r="K319" s="5">
        <v>210</v>
      </c>
      <c r="L319" s="5">
        <v>24</v>
      </c>
      <c r="M319" s="5">
        <v>3</v>
      </c>
      <c r="N319" s="5" t="s">
        <v>420</v>
      </c>
      <c r="O319" s="5">
        <v>2</v>
      </c>
      <c r="P319" s="5">
        <f>ROUND(Source!DP294,O319)</f>
        <v>350440.95</v>
      </c>
      <c r="Q319" s="5"/>
      <c r="R319" s="5"/>
      <c r="S319" s="5"/>
      <c r="T319" s="5"/>
      <c r="U319" s="5"/>
      <c r="V319" s="5"/>
      <c r="W319" s="5"/>
    </row>
    <row r="320" spans="1:23" x14ac:dyDescent="0.2">
      <c r="A320" s="5">
        <v>50</v>
      </c>
      <c r="B320" s="5">
        <v>0</v>
      </c>
      <c r="C320" s="5">
        <v>0</v>
      </c>
      <c r="D320" s="5">
        <v>1</v>
      </c>
      <c r="E320" s="5">
        <v>211</v>
      </c>
      <c r="F320" s="5">
        <f>ROUND(Source!Y294,O320)</f>
        <v>35791.760000000002</v>
      </c>
      <c r="G320" s="5" t="s">
        <v>559</v>
      </c>
      <c r="H320" s="5" t="s">
        <v>560</v>
      </c>
      <c r="I320" s="5"/>
      <c r="J320" s="5"/>
      <c r="K320" s="5">
        <v>211</v>
      </c>
      <c r="L320" s="5">
        <v>25</v>
      </c>
      <c r="M320" s="5">
        <v>3</v>
      </c>
      <c r="N320" s="5" t="s">
        <v>420</v>
      </c>
      <c r="O320" s="5">
        <v>2</v>
      </c>
      <c r="P320" s="5">
        <f>ROUND(Source!DQ294,O320)</f>
        <v>253047.77</v>
      </c>
      <c r="Q320" s="5"/>
      <c r="R320" s="5"/>
      <c r="S320" s="5"/>
      <c r="T320" s="5"/>
      <c r="U320" s="5"/>
      <c r="V320" s="5"/>
      <c r="W320" s="5"/>
    </row>
    <row r="321" spans="1:255" x14ac:dyDescent="0.2">
      <c r="A321" s="5">
        <v>50</v>
      </c>
      <c r="B321" s="5">
        <v>0</v>
      </c>
      <c r="C321" s="5">
        <v>0</v>
      </c>
      <c r="D321" s="5">
        <v>1</v>
      </c>
      <c r="E321" s="5">
        <v>224</v>
      </c>
      <c r="F321" s="5">
        <f>ROUND(Source!AR294,O321)</f>
        <v>841698.97</v>
      </c>
      <c r="G321" s="5" t="s">
        <v>561</v>
      </c>
      <c r="H321" s="5" t="s">
        <v>562</v>
      </c>
      <c r="I321" s="5"/>
      <c r="J321" s="5"/>
      <c r="K321" s="5">
        <v>224</v>
      </c>
      <c r="L321" s="5">
        <v>26</v>
      </c>
      <c r="M321" s="5">
        <v>3</v>
      </c>
      <c r="N321" s="5" t="s">
        <v>420</v>
      </c>
      <c r="O321" s="5">
        <v>2</v>
      </c>
      <c r="P321" s="5">
        <f>ROUND(Source!EJ294,O321)</f>
        <v>5490539.7400000002</v>
      </c>
      <c r="Q321" s="5"/>
      <c r="R321" s="5"/>
      <c r="S321" s="5"/>
      <c r="T321" s="5"/>
      <c r="U321" s="5"/>
      <c r="V321" s="5"/>
      <c r="W321" s="5"/>
    </row>
    <row r="323" spans="1:255" x14ac:dyDescent="0.2">
      <c r="A323" s="1">
        <v>3</v>
      </c>
      <c r="B323" s="1">
        <v>1</v>
      </c>
      <c r="C323" s="1"/>
      <c r="D323" s="1">
        <f>ROW(A331)</f>
        <v>331</v>
      </c>
      <c r="E323" s="1"/>
      <c r="F323" s="1" t="s">
        <v>718</v>
      </c>
      <c r="G323" s="1" t="s">
        <v>719</v>
      </c>
      <c r="H323" s="1" t="s">
        <v>420</v>
      </c>
      <c r="I323" s="1">
        <v>0</v>
      </c>
      <c r="J323" s="1" t="s">
        <v>420</v>
      </c>
      <c r="K323" s="1">
        <v>-1</v>
      </c>
      <c r="L323" s="1" t="s">
        <v>420</v>
      </c>
      <c r="M323" s="1"/>
      <c r="N323" s="1"/>
      <c r="O323" s="1"/>
      <c r="P323" s="1"/>
      <c r="Q323" s="1"/>
      <c r="R323" s="1"/>
      <c r="S323" s="1"/>
      <c r="T323" s="1"/>
      <c r="U323" s="1" t="s">
        <v>420</v>
      </c>
      <c r="V323" s="1">
        <v>7</v>
      </c>
      <c r="W323" s="1"/>
      <c r="X323" s="1"/>
      <c r="Y323" s="1"/>
      <c r="Z323" s="1"/>
      <c r="AA323" s="1"/>
      <c r="AB323" s="1" t="s">
        <v>420</v>
      </c>
      <c r="AC323" s="1" t="s">
        <v>420</v>
      </c>
      <c r="AD323" s="1" t="s">
        <v>420</v>
      </c>
      <c r="AE323" s="1" t="s">
        <v>420</v>
      </c>
      <c r="AF323" s="1" t="s">
        <v>420</v>
      </c>
      <c r="AG323" s="1" t="s">
        <v>420</v>
      </c>
      <c r="AH323" s="1"/>
      <c r="AI323" s="1"/>
      <c r="AJ323" s="1"/>
      <c r="AK323" s="1"/>
      <c r="AL323" s="1"/>
      <c r="AM323" s="1"/>
      <c r="AN323" s="1"/>
      <c r="AO323" s="1"/>
      <c r="AP323" s="1" t="s">
        <v>420</v>
      </c>
      <c r="AQ323" s="1" t="s">
        <v>420</v>
      </c>
      <c r="AR323" s="1" t="s">
        <v>420</v>
      </c>
      <c r="AS323" s="1"/>
      <c r="AT323" s="1"/>
      <c r="AU323" s="1"/>
      <c r="AV323" s="1"/>
      <c r="AW323" s="1"/>
      <c r="AX323" s="1"/>
      <c r="AY323" s="1"/>
      <c r="AZ323" s="1" t="s">
        <v>420</v>
      </c>
      <c r="BA323" s="1"/>
      <c r="BB323" s="1" t="s">
        <v>420</v>
      </c>
      <c r="BC323" s="1" t="s">
        <v>420</v>
      </c>
      <c r="BD323" s="1" t="s">
        <v>420</v>
      </c>
      <c r="BE323" s="1" t="s">
        <v>420</v>
      </c>
      <c r="BF323" s="1" t="s">
        <v>420</v>
      </c>
      <c r="BG323" s="1" t="s">
        <v>420</v>
      </c>
      <c r="BH323" s="1" t="s">
        <v>420</v>
      </c>
      <c r="BI323" s="1" t="s">
        <v>420</v>
      </c>
      <c r="BJ323" s="1" t="s">
        <v>420</v>
      </c>
      <c r="BK323" s="1" t="s">
        <v>420</v>
      </c>
      <c r="BL323" s="1" t="s">
        <v>420</v>
      </c>
      <c r="BM323" s="1" t="s">
        <v>420</v>
      </c>
      <c r="BN323" s="1" t="s">
        <v>420</v>
      </c>
      <c r="BO323" s="1" t="s">
        <v>420</v>
      </c>
      <c r="BP323" s="1" t="s">
        <v>420</v>
      </c>
      <c r="BQ323" s="1"/>
      <c r="BR323" s="1"/>
      <c r="BS323" s="1"/>
      <c r="BT323" s="1"/>
      <c r="BU323" s="1"/>
      <c r="BV323" s="1"/>
      <c r="BW323" s="1"/>
      <c r="BX323" s="1">
        <v>0</v>
      </c>
      <c r="BY323" s="1"/>
      <c r="BZ323" s="1"/>
      <c r="CA323" s="1"/>
      <c r="CB323" s="1"/>
      <c r="CC323" s="1"/>
      <c r="CD323" s="1"/>
      <c r="CE323" s="1"/>
      <c r="CF323" s="1">
        <v>0</v>
      </c>
      <c r="CG323" s="1">
        <v>0</v>
      </c>
      <c r="CH323" s="1"/>
      <c r="CI323" s="1" t="s">
        <v>420</v>
      </c>
      <c r="CJ323" s="1" t="s">
        <v>420</v>
      </c>
    </row>
    <row r="325" spans="1:255" x14ac:dyDescent="0.2">
      <c r="A325" s="3">
        <v>52</v>
      </c>
      <c r="B325" s="3">
        <f t="shared" ref="B325:G325" si="269">B331</f>
        <v>1</v>
      </c>
      <c r="C325" s="3">
        <f t="shared" si="269"/>
        <v>3</v>
      </c>
      <c r="D325" s="3">
        <f t="shared" si="269"/>
        <v>323</v>
      </c>
      <c r="E325" s="3">
        <f t="shared" si="269"/>
        <v>0</v>
      </c>
      <c r="F325" s="3" t="str">
        <f t="shared" si="269"/>
        <v>07-01-01</v>
      </c>
      <c r="G325" s="3" t="str">
        <f t="shared" si="269"/>
        <v>Пуско-наладочные работы  котла  ДКВР -10-13 заводской № 8466  в котельной по адресу: ул.Лесная,1 г.Алушта, Республика Крым</v>
      </c>
      <c r="H325" s="3"/>
      <c r="I325" s="3"/>
      <c r="J325" s="3"/>
      <c r="K325" s="3"/>
      <c r="L325" s="3"/>
      <c r="M325" s="3"/>
      <c r="N325" s="3"/>
      <c r="O325" s="3">
        <f t="shared" ref="O325:AT325" si="270">O331</f>
        <v>6456.94</v>
      </c>
      <c r="P325" s="3">
        <f t="shared" si="270"/>
        <v>0</v>
      </c>
      <c r="Q325" s="3">
        <f t="shared" si="270"/>
        <v>0</v>
      </c>
      <c r="R325" s="3">
        <f t="shared" si="270"/>
        <v>0</v>
      </c>
      <c r="S325" s="3">
        <f t="shared" si="270"/>
        <v>6456.94</v>
      </c>
      <c r="T325" s="3">
        <f t="shared" si="270"/>
        <v>0</v>
      </c>
      <c r="U325" s="3">
        <f t="shared" si="270"/>
        <v>529.04</v>
      </c>
      <c r="V325" s="3">
        <f t="shared" si="270"/>
        <v>0</v>
      </c>
      <c r="W325" s="3">
        <f t="shared" si="270"/>
        <v>0</v>
      </c>
      <c r="X325" s="3">
        <f t="shared" si="270"/>
        <v>4197.01</v>
      </c>
      <c r="Y325" s="3">
        <f t="shared" si="270"/>
        <v>2582.7800000000002</v>
      </c>
      <c r="Z325" s="3">
        <f t="shared" si="270"/>
        <v>0</v>
      </c>
      <c r="AA325" s="3">
        <f t="shared" si="270"/>
        <v>0</v>
      </c>
      <c r="AB325" s="3">
        <f t="shared" si="270"/>
        <v>6456.94</v>
      </c>
      <c r="AC325" s="3">
        <f t="shared" si="270"/>
        <v>0</v>
      </c>
      <c r="AD325" s="3">
        <f t="shared" si="270"/>
        <v>0</v>
      </c>
      <c r="AE325" s="3">
        <f t="shared" si="270"/>
        <v>0</v>
      </c>
      <c r="AF325" s="3">
        <f t="shared" si="270"/>
        <v>6456.94</v>
      </c>
      <c r="AG325" s="3">
        <f t="shared" si="270"/>
        <v>0</v>
      </c>
      <c r="AH325" s="3">
        <f t="shared" si="270"/>
        <v>529.04</v>
      </c>
      <c r="AI325" s="3">
        <f t="shared" si="270"/>
        <v>0</v>
      </c>
      <c r="AJ325" s="3">
        <f t="shared" si="270"/>
        <v>0</v>
      </c>
      <c r="AK325" s="3">
        <f t="shared" si="270"/>
        <v>4197.01</v>
      </c>
      <c r="AL325" s="3">
        <f t="shared" si="270"/>
        <v>2582.7800000000002</v>
      </c>
      <c r="AM325" s="3">
        <f t="shared" si="270"/>
        <v>0</v>
      </c>
      <c r="AN325" s="3">
        <f t="shared" si="270"/>
        <v>0</v>
      </c>
      <c r="AO325" s="3">
        <f t="shared" si="270"/>
        <v>0</v>
      </c>
      <c r="AP325" s="3">
        <f t="shared" si="270"/>
        <v>0</v>
      </c>
      <c r="AQ325" s="3">
        <f t="shared" si="270"/>
        <v>0</v>
      </c>
      <c r="AR325" s="3">
        <f t="shared" si="270"/>
        <v>13236.73</v>
      </c>
      <c r="AS325" s="3">
        <f t="shared" si="270"/>
        <v>0</v>
      </c>
      <c r="AT325" s="3">
        <f t="shared" si="270"/>
        <v>0</v>
      </c>
      <c r="AU325" s="3">
        <f t="shared" ref="AU325:BZ325" si="271">AU331</f>
        <v>13236.73</v>
      </c>
      <c r="AV325" s="3">
        <f t="shared" si="271"/>
        <v>0</v>
      </c>
      <c r="AW325" s="3">
        <f t="shared" si="271"/>
        <v>0</v>
      </c>
      <c r="AX325" s="3">
        <f t="shared" si="271"/>
        <v>0</v>
      </c>
      <c r="AY325" s="3">
        <f t="shared" si="271"/>
        <v>0</v>
      </c>
      <c r="AZ325" s="3">
        <f t="shared" si="271"/>
        <v>0</v>
      </c>
      <c r="BA325" s="3">
        <f t="shared" si="271"/>
        <v>0</v>
      </c>
      <c r="BB325" s="3">
        <f t="shared" si="271"/>
        <v>0</v>
      </c>
      <c r="BC325" s="3">
        <f t="shared" si="271"/>
        <v>0</v>
      </c>
      <c r="BD325" s="3">
        <f t="shared" si="271"/>
        <v>0</v>
      </c>
      <c r="BE325" s="3">
        <f t="shared" si="271"/>
        <v>0</v>
      </c>
      <c r="BF325" s="3">
        <f t="shared" si="271"/>
        <v>0</v>
      </c>
      <c r="BG325" s="3">
        <f t="shared" si="271"/>
        <v>0</v>
      </c>
      <c r="BH325" s="3">
        <f t="shared" si="271"/>
        <v>0</v>
      </c>
      <c r="BI325" s="3">
        <f t="shared" si="271"/>
        <v>0</v>
      </c>
      <c r="BJ325" s="3">
        <f t="shared" si="271"/>
        <v>0</v>
      </c>
      <c r="BK325" s="3">
        <f t="shared" si="271"/>
        <v>0</v>
      </c>
      <c r="BL325" s="3">
        <f t="shared" si="271"/>
        <v>0</v>
      </c>
      <c r="BM325" s="3">
        <f t="shared" si="271"/>
        <v>0</v>
      </c>
      <c r="BN325" s="3">
        <f t="shared" si="271"/>
        <v>0</v>
      </c>
      <c r="BO325" s="3">
        <f t="shared" si="271"/>
        <v>0</v>
      </c>
      <c r="BP325" s="3">
        <f t="shared" si="271"/>
        <v>0</v>
      </c>
      <c r="BQ325" s="3">
        <f t="shared" si="271"/>
        <v>0</v>
      </c>
      <c r="BR325" s="3">
        <f t="shared" si="271"/>
        <v>0</v>
      </c>
      <c r="BS325" s="3">
        <f t="shared" si="271"/>
        <v>0</v>
      </c>
      <c r="BT325" s="3">
        <f t="shared" si="271"/>
        <v>0</v>
      </c>
      <c r="BU325" s="3">
        <f t="shared" si="271"/>
        <v>0</v>
      </c>
      <c r="BV325" s="3">
        <f t="shared" si="271"/>
        <v>0</v>
      </c>
      <c r="BW325" s="3">
        <f t="shared" si="271"/>
        <v>0</v>
      </c>
      <c r="BX325" s="3">
        <f t="shared" si="271"/>
        <v>0</v>
      </c>
      <c r="BY325" s="3">
        <f t="shared" si="271"/>
        <v>0</v>
      </c>
      <c r="BZ325" s="3">
        <f t="shared" si="271"/>
        <v>0</v>
      </c>
      <c r="CA325" s="3">
        <f t="shared" ref="CA325:DF325" si="272">CA331</f>
        <v>13236.73</v>
      </c>
      <c r="CB325" s="3">
        <f t="shared" si="272"/>
        <v>0</v>
      </c>
      <c r="CC325" s="3">
        <f t="shared" si="272"/>
        <v>0</v>
      </c>
      <c r="CD325" s="3">
        <f t="shared" si="272"/>
        <v>13236.73</v>
      </c>
      <c r="CE325" s="3">
        <f t="shared" si="272"/>
        <v>0</v>
      </c>
      <c r="CF325" s="3">
        <f t="shared" si="272"/>
        <v>0</v>
      </c>
      <c r="CG325" s="3">
        <f t="shared" si="272"/>
        <v>0</v>
      </c>
      <c r="CH325" s="3">
        <f t="shared" si="272"/>
        <v>0</v>
      </c>
      <c r="CI325" s="3">
        <f t="shared" si="272"/>
        <v>0</v>
      </c>
      <c r="CJ325" s="3">
        <f t="shared" si="272"/>
        <v>0</v>
      </c>
      <c r="CK325" s="3">
        <f t="shared" si="272"/>
        <v>0</v>
      </c>
      <c r="CL325" s="3">
        <f t="shared" si="272"/>
        <v>0</v>
      </c>
      <c r="CM325" s="3">
        <f t="shared" si="272"/>
        <v>0</v>
      </c>
      <c r="CN325" s="3">
        <f t="shared" si="272"/>
        <v>0</v>
      </c>
      <c r="CO325" s="3">
        <f t="shared" si="272"/>
        <v>0</v>
      </c>
      <c r="CP325" s="3">
        <f t="shared" si="272"/>
        <v>0</v>
      </c>
      <c r="CQ325" s="3">
        <f t="shared" si="272"/>
        <v>0</v>
      </c>
      <c r="CR325" s="3">
        <f t="shared" si="272"/>
        <v>0</v>
      </c>
      <c r="CS325" s="3">
        <f t="shared" si="272"/>
        <v>0</v>
      </c>
      <c r="CT325" s="3">
        <f t="shared" si="272"/>
        <v>0</v>
      </c>
      <c r="CU325" s="3">
        <f t="shared" si="272"/>
        <v>0</v>
      </c>
      <c r="CV325" s="3">
        <f t="shared" si="272"/>
        <v>0</v>
      </c>
      <c r="CW325" s="3">
        <f t="shared" si="272"/>
        <v>0</v>
      </c>
      <c r="CX325" s="3">
        <f t="shared" si="272"/>
        <v>0</v>
      </c>
      <c r="CY325" s="3">
        <f t="shared" si="272"/>
        <v>0</v>
      </c>
      <c r="CZ325" s="3">
        <f t="shared" si="272"/>
        <v>0</v>
      </c>
      <c r="DA325" s="3">
        <f t="shared" si="272"/>
        <v>0</v>
      </c>
      <c r="DB325" s="3">
        <f t="shared" si="272"/>
        <v>0</v>
      </c>
      <c r="DC325" s="3">
        <f t="shared" si="272"/>
        <v>0</v>
      </c>
      <c r="DD325" s="3">
        <f t="shared" si="272"/>
        <v>0</v>
      </c>
      <c r="DE325" s="3">
        <f t="shared" si="272"/>
        <v>0</v>
      </c>
      <c r="DF325" s="3">
        <f t="shared" si="272"/>
        <v>0</v>
      </c>
      <c r="DG325" s="4">
        <f t="shared" ref="DG325:EL325" si="273">DG331</f>
        <v>95046.1</v>
      </c>
      <c r="DH325" s="4">
        <f t="shared" si="273"/>
        <v>0</v>
      </c>
      <c r="DI325" s="4">
        <f t="shared" si="273"/>
        <v>0</v>
      </c>
      <c r="DJ325" s="4">
        <f t="shared" si="273"/>
        <v>0</v>
      </c>
      <c r="DK325" s="4">
        <f t="shared" si="273"/>
        <v>95046.1</v>
      </c>
      <c r="DL325" s="4">
        <f t="shared" si="273"/>
        <v>0</v>
      </c>
      <c r="DM325" s="4">
        <f t="shared" si="273"/>
        <v>529.04</v>
      </c>
      <c r="DN325" s="4">
        <f t="shared" si="273"/>
        <v>0</v>
      </c>
      <c r="DO325" s="4">
        <f t="shared" si="273"/>
        <v>0</v>
      </c>
      <c r="DP325" s="4">
        <f t="shared" si="273"/>
        <v>61779.97</v>
      </c>
      <c r="DQ325" s="4">
        <f t="shared" si="273"/>
        <v>38018.44</v>
      </c>
      <c r="DR325" s="4">
        <f t="shared" si="273"/>
        <v>0</v>
      </c>
      <c r="DS325" s="4">
        <f t="shared" si="273"/>
        <v>0</v>
      </c>
      <c r="DT325" s="4">
        <f t="shared" si="273"/>
        <v>95046.1</v>
      </c>
      <c r="DU325" s="4">
        <f t="shared" si="273"/>
        <v>0</v>
      </c>
      <c r="DV325" s="4">
        <f t="shared" si="273"/>
        <v>0</v>
      </c>
      <c r="DW325" s="4">
        <f t="shared" si="273"/>
        <v>0</v>
      </c>
      <c r="DX325" s="4">
        <f t="shared" si="273"/>
        <v>95046.1</v>
      </c>
      <c r="DY325" s="4">
        <f t="shared" si="273"/>
        <v>0</v>
      </c>
      <c r="DZ325" s="4">
        <f t="shared" si="273"/>
        <v>529.04</v>
      </c>
      <c r="EA325" s="4">
        <f t="shared" si="273"/>
        <v>0</v>
      </c>
      <c r="EB325" s="4">
        <f t="shared" si="273"/>
        <v>0</v>
      </c>
      <c r="EC325" s="4">
        <f t="shared" si="273"/>
        <v>61779.97</v>
      </c>
      <c r="ED325" s="4">
        <f t="shared" si="273"/>
        <v>38018.44</v>
      </c>
      <c r="EE325" s="4">
        <f t="shared" si="273"/>
        <v>0</v>
      </c>
      <c r="EF325" s="4">
        <f t="shared" si="273"/>
        <v>0</v>
      </c>
      <c r="EG325" s="4">
        <f t="shared" si="273"/>
        <v>0</v>
      </c>
      <c r="EH325" s="4">
        <f t="shared" si="273"/>
        <v>0</v>
      </c>
      <c r="EI325" s="4">
        <f t="shared" si="273"/>
        <v>0</v>
      </c>
      <c r="EJ325" s="4">
        <f t="shared" si="273"/>
        <v>194844.51</v>
      </c>
      <c r="EK325" s="4">
        <f t="shared" si="273"/>
        <v>0</v>
      </c>
      <c r="EL325" s="4">
        <f t="shared" si="273"/>
        <v>0</v>
      </c>
      <c r="EM325" s="4">
        <f t="shared" ref="EM325:FR325" si="274">EM331</f>
        <v>194844.51</v>
      </c>
      <c r="EN325" s="4">
        <f t="shared" si="274"/>
        <v>0</v>
      </c>
      <c r="EO325" s="4">
        <f t="shared" si="274"/>
        <v>0</v>
      </c>
      <c r="EP325" s="4">
        <f t="shared" si="274"/>
        <v>0</v>
      </c>
      <c r="EQ325" s="4">
        <f t="shared" si="274"/>
        <v>0</v>
      </c>
      <c r="ER325" s="4">
        <f t="shared" si="274"/>
        <v>0</v>
      </c>
      <c r="ES325" s="4">
        <f t="shared" si="274"/>
        <v>0</v>
      </c>
      <c r="ET325" s="4">
        <f t="shared" si="274"/>
        <v>0</v>
      </c>
      <c r="EU325" s="4">
        <f t="shared" si="274"/>
        <v>0</v>
      </c>
      <c r="EV325" s="4">
        <f t="shared" si="274"/>
        <v>0</v>
      </c>
      <c r="EW325" s="4">
        <f t="shared" si="274"/>
        <v>0</v>
      </c>
      <c r="EX325" s="4">
        <f t="shared" si="274"/>
        <v>0</v>
      </c>
      <c r="EY325" s="4">
        <f t="shared" si="274"/>
        <v>0</v>
      </c>
      <c r="EZ325" s="4">
        <f t="shared" si="274"/>
        <v>0</v>
      </c>
      <c r="FA325" s="4">
        <f t="shared" si="274"/>
        <v>0</v>
      </c>
      <c r="FB325" s="4">
        <f t="shared" si="274"/>
        <v>0</v>
      </c>
      <c r="FC325" s="4">
        <f t="shared" si="274"/>
        <v>0</v>
      </c>
      <c r="FD325" s="4">
        <f t="shared" si="274"/>
        <v>0</v>
      </c>
      <c r="FE325" s="4">
        <f t="shared" si="274"/>
        <v>0</v>
      </c>
      <c r="FF325" s="4">
        <f t="shared" si="274"/>
        <v>0</v>
      </c>
      <c r="FG325" s="4">
        <f t="shared" si="274"/>
        <v>0</v>
      </c>
      <c r="FH325" s="4">
        <f t="shared" si="274"/>
        <v>0</v>
      </c>
      <c r="FI325" s="4">
        <f t="shared" si="274"/>
        <v>0</v>
      </c>
      <c r="FJ325" s="4">
        <f t="shared" si="274"/>
        <v>0</v>
      </c>
      <c r="FK325" s="4">
        <f t="shared" si="274"/>
        <v>0</v>
      </c>
      <c r="FL325" s="4">
        <f t="shared" si="274"/>
        <v>0</v>
      </c>
      <c r="FM325" s="4">
        <f t="shared" si="274"/>
        <v>0</v>
      </c>
      <c r="FN325" s="4">
        <f t="shared" si="274"/>
        <v>0</v>
      </c>
      <c r="FO325" s="4">
        <f t="shared" si="274"/>
        <v>0</v>
      </c>
      <c r="FP325" s="4">
        <f t="shared" si="274"/>
        <v>0</v>
      </c>
      <c r="FQ325" s="4">
        <f t="shared" si="274"/>
        <v>0</v>
      </c>
      <c r="FR325" s="4">
        <f t="shared" si="274"/>
        <v>0</v>
      </c>
      <c r="FS325" s="4">
        <f t="shared" ref="FS325:GX325" si="275">FS331</f>
        <v>194844.51</v>
      </c>
      <c r="FT325" s="4">
        <f t="shared" si="275"/>
        <v>0</v>
      </c>
      <c r="FU325" s="4">
        <f t="shared" si="275"/>
        <v>0</v>
      </c>
      <c r="FV325" s="4">
        <f t="shared" si="275"/>
        <v>194844.51</v>
      </c>
      <c r="FW325" s="4">
        <f t="shared" si="275"/>
        <v>0</v>
      </c>
      <c r="FX325" s="4">
        <f t="shared" si="275"/>
        <v>0</v>
      </c>
      <c r="FY325" s="4">
        <f t="shared" si="275"/>
        <v>0</v>
      </c>
      <c r="FZ325" s="4">
        <f t="shared" si="275"/>
        <v>0</v>
      </c>
      <c r="GA325" s="4">
        <f t="shared" si="275"/>
        <v>0</v>
      </c>
      <c r="GB325" s="4">
        <f t="shared" si="275"/>
        <v>0</v>
      </c>
      <c r="GC325" s="4">
        <f t="shared" si="275"/>
        <v>0</v>
      </c>
      <c r="GD325" s="4">
        <f t="shared" si="275"/>
        <v>0</v>
      </c>
      <c r="GE325" s="4">
        <f t="shared" si="275"/>
        <v>0</v>
      </c>
      <c r="GF325" s="4">
        <f t="shared" si="275"/>
        <v>0</v>
      </c>
      <c r="GG325" s="4">
        <f t="shared" si="275"/>
        <v>0</v>
      </c>
      <c r="GH325" s="4">
        <f t="shared" si="275"/>
        <v>0</v>
      </c>
      <c r="GI325" s="4">
        <f t="shared" si="275"/>
        <v>0</v>
      </c>
      <c r="GJ325" s="4">
        <f t="shared" si="275"/>
        <v>0</v>
      </c>
      <c r="GK325" s="4">
        <f t="shared" si="275"/>
        <v>0</v>
      </c>
      <c r="GL325" s="4">
        <f t="shared" si="275"/>
        <v>0</v>
      </c>
      <c r="GM325" s="4">
        <f t="shared" si="275"/>
        <v>0</v>
      </c>
      <c r="GN325" s="4">
        <f t="shared" si="275"/>
        <v>0</v>
      </c>
      <c r="GO325" s="4">
        <f t="shared" si="275"/>
        <v>0</v>
      </c>
      <c r="GP325" s="4">
        <f t="shared" si="275"/>
        <v>0</v>
      </c>
      <c r="GQ325" s="4">
        <f t="shared" si="275"/>
        <v>0</v>
      </c>
      <c r="GR325" s="4">
        <f t="shared" si="275"/>
        <v>0</v>
      </c>
      <c r="GS325" s="4">
        <f t="shared" si="275"/>
        <v>0</v>
      </c>
      <c r="GT325" s="4">
        <f t="shared" si="275"/>
        <v>0</v>
      </c>
      <c r="GU325" s="4">
        <f t="shared" si="275"/>
        <v>0</v>
      </c>
      <c r="GV325" s="4">
        <f t="shared" si="275"/>
        <v>0</v>
      </c>
      <c r="GW325" s="4">
        <f t="shared" si="275"/>
        <v>0</v>
      </c>
      <c r="GX325" s="4">
        <f t="shared" si="275"/>
        <v>0</v>
      </c>
    </row>
    <row r="327" spans="1:255" x14ac:dyDescent="0.2">
      <c r="A327" s="2">
        <v>19</v>
      </c>
      <c r="B327" s="2">
        <v>1</v>
      </c>
      <c r="C327" s="2"/>
      <c r="D327" s="2"/>
      <c r="E327" s="2"/>
      <c r="F327" s="2" t="s">
        <v>420</v>
      </c>
      <c r="G327" s="2" t="s">
        <v>438</v>
      </c>
      <c r="H327" s="2" t="s">
        <v>420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>
        <v>1</v>
      </c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>
        <v>0</v>
      </c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 x14ac:dyDescent="0.2">
      <c r="A328" s="2">
        <v>17</v>
      </c>
      <c r="B328" s="2">
        <v>1</v>
      </c>
      <c r="C328" s="2">
        <f>ROW(SmtRes!A728)</f>
        <v>728</v>
      </c>
      <c r="D328" s="2">
        <f>ROW(EtalonRes!A762)</f>
        <v>762</v>
      </c>
      <c r="E328" s="2" t="s">
        <v>441</v>
      </c>
      <c r="F328" s="2" t="s">
        <v>720</v>
      </c>
      <c r="G328" s="2" t="s">
        <v>721</v>
      </c>
      <c r="H328" s="2" t="s">
        <v>722</v>
      </c>
      <c r="I328" s="2">
        <v>1</v>
      </c>
      <c r="J328" s="2">
        <v>0</v>
      </c>
      <c r="K328" s="2"/>
      <c r="L328" s="2"/>
      <c r="M328" s="2"/>
      <c r="N328" s="2"/>
      <c r="O328" s="2">
        <f>ROUND(CP328,2)</f>
        <v>6456.94</v>
      </c>
      <c r="P328" s="2">
        <f>ROUND(CQ328*I328,2)</f>
        <v>0</v>
      </c>
      <c r="Q328" s="2">
        <f>ROUND(CR328*I328,2)</f>
        <v>0</v>
      </c>
      <c r="R328" s="2">
        <f>ROUND(CS328*I328,2)</f>
        <v>0</v>
      </c>
      <c r="S328" s="2">
        <f>ROUND(CT328*I328,2)</f>
        <v>6456.94</v>
      </c>
      <c r="T328" s="2">
        <f>ROUND(CU328*I328,2)</f>
        <v>0</v>
      </c>
      <c r="U328" s="2">
        <f>CV328*I328</f>
        <v>529.04</v>
      </c>
      <c r="V328" s="2">
        <f>CW328*I328</f>
        <v>0</v>
      </c>
      <c r="W328" s="2">
        <f>ROUND(CX328*I328,2)</f>
        <v>0</v>
      </c>
      <c r="X328" s="2">
        <f>ROUND(CY328,2)</f>
        <v>4197.01</v>
      </c>
      <c r="Y328" s="2">
        <f>ROUND(CZ328,2)</f>
        <v>2582.7800000000002</v>
      </c>
      <c r="Z328" s="2"/>
      <c r="AA328" s="2">
        <v>28185840</v>
      </c>
      <c r="AB328" s="2">
        <f>ROUND((AC328+AD328+AF328),6)</f>
        <v>6456.9359999999997</v>
      </c>
      <c r="AC328" s="2">
        <f>ROUND((ES328),6)</f>
        <v>0</v>
      </c>
      <c r="AD328" s="2">
        <f>ROUND((((ET328)-(EU328))+AE328),6)</f>
        <v>0</v>
      </c>
      <c r="AE328" s="2">
        <f>ROUND((EU328),6)</f>
        <v>0</v>
      </c>
      <c r="AF328" s="2">
        <f>ROUND(((EV328*0.8)),6)</f>
        <v>6456.9359999999997</v>
      </c>
      <c r="AG328" s="2">
        <f>ROUND((AP328),6)</f>
        <v>0</v>
      </c>
      <c r="AH328" s="2">
        <f>((EW328*0.8))</f>
        <v>529.04</v>
      </c>
      <c r="AI328" s="2">
        <f>(EX328)</f>
        <v>0</v>
      </c>
      <c r="AJ328" s="2">
        <f>(AS328)</f>
        <v>0</v>
      </c>
      <c r="AK328" s="2">
        <v>8071.17</v>
      </c>
      <c r="AL328" s="2">
        <v>0</v>
      </c>
      <c r="AM328" s="2">
        <v>0</v>
      </c>
      <c r="AN328" s="2">
        <v>0</v>
      </c>
      <c r="AO328" s="2">
        <v>8071.17</v>
      </c>
      <c r="AP328" s="2">
        <v>0</v>
      </c>
      <c r="AQ328" s="2">
        <v>661.3</v>
      </c>
      <c r="AR328" s="2">
        <v>0</v>
      </c>
      <c r="AS328" s="2">
        <v>0</v>
      </c>
      <c r="AT328" s="2">
        <v>65</v>
      </c>
      <c r="AU328" s="2">
        <v>40</v>
      </c>
      <c r="AV328" s="2">
        <v>1</v>
      </c>
      <c r="AW328" s="2">
        <v>1</v>
      </c>
      <c r="AX328" s="2"/>
      <c r="AY328" s="2"/>
      <c r="AZ328" s="2">
        <v>1</v>
      </c>
      <c r="BA328" s="2">
        <v>1</v>
      </c>
      <c r="BB328" s="2">
        <v>1</v>
      </c>
      <c r="BC328" s="2">
        <v>1</v>
      </c>
      <c r="BD328" s="2" t="s">
        <v>420</v>
      </c>
      <c r="BE328" s="2" t="s">
        <v>420</v>
      </c>
      <c r="BF328" s="2" t="s">
        <v>420</v>
      </c>
      <c r="BG328" s="2" t="s">
        <v>420</v>
      </c>
      <c r="BH328" s="2">
        <v>0</v>
      </c>
      <c r="BI328" s="2">
        <v>4</v>
      </c>
      <c r="BJ328" s="2" t="s">
        <v>723</v>
      </c>
      <c r="BK328" s="2"/>
      <c r="BL328" s="2"/>
      <c r="BM328" s="2">
        <v>200001</v>
      </c>
      <c r="BN328" s="2">
        <v>0</v>
      </c>
      <c r="BO328" s="2" t="s">
        <v>420</v>
      </c>
      <c r="BP328" s="2">
        <v>0</v>
      </c>
      <c r="BQ328" s="2">
        <v>4</v>
      </c>
      <c r="BR328" s="2">
        <v>0</v>
      </c>
      <c r="BS328" s="2">
        <v>1</v>
      </c>
      <c r="BT328" s="2">
        <v>1</v>
      </c>
      <c r="BU328" s="2">
        <v>1</v>
      </c>
      <c r="BV328" s="2">
        <v>1</v>
      </c>
      <c r="BW328" s="2">
        <v>1</v>
      </c>
      <c r="BX328" s="2">
        <v>1</v>
      </c>
      <c r="BY328" s="2" t="s">
        <v>420</v>
      </c>
      <c r="BZ328" s="2">
        <v>65</v>
      </c>
      <c r="CA328" s="2">
        <v>40</v>
      </c>
      <c r="CB328" s="2"/>
      <c r="CC328" s="2"/>
      <c r="CD328" s="2"/>
      <c r="CE328" s="2">
        <v>0</v>
      </c>
      <c r="CF328" s="2">
        <v>0</v>
      </c>
      <c r="CG328" s="2">
        <v>0</v>
      </c>
      <c r="CH328" s="2"/>
      <c r="CI328" s="2"/>
      <c r="CJ328" s="2"/>
      <c r="CK328" s="2"/>
      <c r="CL328" s="2"/>
      <c r="CM328" s="2">
        <v>0</v>
      </c>
      <c r="CN328" s="2" t="s">
        <v>724</v>
      </c>
      <c r="CO328" s="2">
        <v>0</v>
      </c>
      <c r="CP328" s="2">
        <f>(P328+Q328+S328)</f>
        <v>6456.94</v>
      </c>
      <c r="CQ328" s="2">
        <f>AC328*BC328</f>
        <v>0</v>
      </c>
      <c r="CR328" s="2">
        <f>AD328*BB328</f>
        <v>0</v>
      </c>
      <c r="CS328" s="2">
        <f>AE328*BS328</f>
        <v>0</v>
      </c>
      <c r="CT328" s="2">
        <f>AF328*BA328</f>
        <v>6456.9359999999997</v>
      </c>
      <c r="CU328" s="2">
        <f t="shared" ref="CU328:CX329" si="276">AG328</f>
        <v>0</v>
      </c>
      <c r="CV328" s="2">
        <f t="shared" si="276"/>
        <v>529.04</v>
      </c>
      <c r="CW328" s="2">
        <f t="shared" si="276"/>
        <v>0</v>
      </c>
      <c r="CX328" s="2">
        <f t="shared" si="276"/>
        <v>0</v>
      </c>
      <c r="CY328" s="2">
        <f>(((S328+R328)*AT328)/100)</f>
        <v>4197.0109999999995</v>
      </c>
      <c r="CZ328" s="2">
        <f>(((S328+R328)*AU328)/100)</f>
        <v>2582.7759999999998</v>
      </c>
      <c r="DA328" s="2"/>
      <c r="DB328" s="2"/>
      <c r="DC328" s="2" t="s">
        <v>420</v>
      </c>
      <c r="DD328" s="2" t="s">
        <v>420</v>
      </c>
      <c r="DE328" s="2" t="s">
        <v>420</v>
      </c>
      <c r="DF328" s="2" t="s">
        <v>420</v>
      </c>
      <c r="DG328" s="2" t="s">
        <v>725</v>
      </c>
      <c r="DH328" s="2" t="s">
        <v>420</v>
      </c>
      <c r="DI328" s="2" t="s">
        <v>725</v>
      </c>
      <c r="DJ328" s="2" t="s">
        <v>420</v>
      </c>
      <c r="DK328" s="2" t="s">
        <v>420</v>
      </c>
      <c r="DL328" s="2" t="s">
        <v>420</v>
      </c>
      <c r="DM328" s="2" t="s">
        <v>420</v>
      </c>
      <c r="DN328" s="2">
        <v>0</v>
      </c>
      <c r="DO328" s="2">
        <v>0</v>
      </c>
      <c r="DP328" s="2">
        <v>1</v>
      </c>
      <c r="DQ328" s="2">
        <v>1</v>
      </c>
      <c r="DR328" s="2"/>
      <c r="DS328" s="2"/>
      <c r="DT328" s="2"/>
      <c r="DU328" s="2">
        <v>1010</v>
      </c>
      <c r="DV328" s="2" t="s">
        <v>722</v>
      </c>
      <c r="DW328" s="2" t="s">
        <v>722</v>
      </c>
      <c r="DX328" s="2">
        <v>1</v>
      </c>
      <c r="DY328" s="2"/>
      <c r="DZ328" s="2"/>
      <c r="EA328" s="2"/>
      <c r="EB328" s="2"/>
      <c r="EC328" s="2"/>
      <c r="ED328" s="2"/>
      <c r="EE328" s="2">
        <v>28159286</v>
      </c>
      <c r="EF328" s="2">
        <v>4</v>
      </c>
      <c r="EG328" s="2" t="s">
        <v>726</v>
      </c>
      <c r="EH328" s="2">
        <v>0</v>
      </c>
      <c r="EI328" s="2" t="s">
        <v>420</v>
      </c>
      <c r="EJ328" s="2">
        <v>4</v>
      </c>
      <c r="EK328" s="2">
        <v>200001</v>
      </c>
      <c r="EL328" s="2" t="s">
        <v>727</v>
      </c>
      <c r="EM328" s="2" t="s">
        <v>728</v>
      </c>
      <c r="EN328" s="2"/>
      <c r="EO328" s="2" t="s">
        <v>729</v>
      </c>
      <c r="EP328" s="2"/>
      <c r="EQ328" s="2">
        <v>256</v>
      </c>
      <c r="ER328" s="2">
        <v>8071.17</v>
      </c>
      <c r="ES328" s="2">
        <v>0</v>
      </c>
      <c r="ET328" s="2">
        <v>0</v>
      </c>
      <c r="EU328" s="2">
        <v>0</v>
      </c>
      <c r="EV328" s="2">
        <v>8071.17</v>
      </c>
      <c r="EW328" s="2">
        <v>661.3</v>
      </c>
      <c r="EX328" s="2">
        <v>0</v>
      </c>
      <c r="EY328" s="2">
        <v>0</v>
      </c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>
        <v>0</v>
      </c>
      <c r="FR328" s="2">
        <f>ROUND(IF(AND(BH328=3,BI328=3),P328,0),2)</f>
        <v>0</v>
      </c>
      <c r="FS328" s="2">
        <v>0</v>
      </c>
      <c r="FT328" s="2"/>
      <c r="FU328" s="2"/>
      <c r="FV328" s="2"/>
      <c r="FW328" s="2"/>
      <c r="FX328" s="2">
        <v>65</v>
      </c>
      <c r="FY328" s="2">
        <v>40</v>
      </c>
      <c r="FZ328" s="2"/>
      <c r="GA328" s="2" t="s">
        <v>420</v>
      </c>
      <c r="GB328" s="2"/>
      <c r="GC328" s="2"/>
      <c r="GD328" s="2">
        <v>1</v>
      </c>
      <c r="GE328" s="2"/>
      <c r="GF328" s="2">
        <v>1173473239</v>
      </c>
      <c r="GG328" s="2">
        <v>2</v>
      </c>
      <c r="GH328" s="2">
        <v>1</v>
      </c>
      <c r="GI328" s="2">
        <v>-2</v>
      </c>
      <c r="GJ328" s="2">
        <v>0</v>
      </c>
      <c r="GK328" s="2">
        <v>0</v>
      </c>
      <c r="GL328" s="2">
        <f>ROUND(IF(AND(BH328=3,BI328=3,FS328&lt;&gt;0),P328,0),2)</f>
        <v>0</v>
      </c>
      <c r="GM328" s="2">
        <f>ROUND(O328+X328+Y328,2)+GX328</f>
        <v>13236.73</v>
      </c>
      <c r="GN328" s="2">
        <f>IF(OR(BI328=0,BI328=1),ROUND(O328+X328+Y328,2),0)</f>
        <v>0</v>
      </c>
      <c r="GO328" s="2">
        <f>IF(BI328=2,ROUND(O328+X328+Y328,2),0)</f>
        <v>0</v>
      </c>
      <c r="GP328" s="2">
        <f>IF(BI328=4,ROUND(O328+X328+Y328,2)+GX328,0)</f>
        <v>13236.73</v>
      </c>
      <c r="GQ328" s="2"/>
      <c r="GR328" s="2">
        <v>0</v>
      </c>
      <c r="GS328" s="2">
        <v>3</v>
      </c>
      <c r="GT328" s="2">
        <v>0</v>
      </c>
      <c r="GU328" s="2" t="s">
        <v>420</v>
      </c>
      <c r="GV328" s="2">
        <f>ROUND((GT328),6)</f>
        <v>0</v>
      </c>
      <c r="GW328" s="2">
        <v>1</v>
      </c>
      <c r="GX328" s="2">
        <f>ROUND(HC328*I328,2)</f>
        <v>0</v>
      </c>
      <c r="GY328" s="2"/>
      <c r="GZ328" s="2"/>
      <c r="HA328" s="2">
        <v>0</v>
      </c>
      <c r="HB328" s="2">
        <v>0</v>
      </c>
      <c r="HC328" s="2">
        <f>GV328*GW328</f>
        <v>0</v>
      </c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>
        <v>0</v>
      </c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x14ac:dyDescent="0.2">
      <c r="A329">
        <v>17</v>
      </c>
      <c r="B329">
        <v>1</v>
      </c>
      <c r="C329">
        <f>ROW(SmtRes!A730)</f>
        <v>730</v>
      </c>
      <c r="D329">
        <f>ROW(EtalonRes!A764)</f>
        <v>764</v>
      </c>
      <c r="E329" t="s">
        <v>441</v>
      </c>
      <c r="F329" t="s">
        <v>720</v>
      </c>
      <c r="G329" t="s">
        <v>721</v>
      </c>
      <c r="H329" t="s">
        <v>722</v>
      </c>
      <c r="I329">
        <v>1</v>
      </c>
      <c r="J329">
        <v>0</v>
      </c>
      <c r="O329">
        <f>ROUND(CP329,2)</f>
        <v>95046.1</v>
      </c>
      <c r="P329">
        <f>ROUND(CQ329*I329,2)</f>
        <v>0</v>
      </c>
      <c r="Q329">
        <f>ROUND(CR329*I329,2)</f>
        <v>0</v>
      </c>
      <c r="R329">
        <f>ROUND(CS329*I329,2)</f>
        <v>0</v>
      </c>
      <c r="S329">
        <f>ROUND(CT329*I329,2)</f>
        <v>95046.1</v>
      </c>
      <c r="T329">
        <f>ROUND(CU329*I329,2)</f>
        <v>0</v>
      </c>
      <c r="U329">
        <f>CV329*I329</f>
        <v>529.04</v>
      </c>
      <c r="V329">
        <f>CW329*I329</f>
        <v>0</v>
      </c>
      <c r="W329">
        <f>ROUND(CX329*I329,2)</f>
        <v>0</v>
      </c>
      <c r="X329">
        <f>ROUND(CY329,2)</f>
        <v>61779.97</v>
      </c>
      <c r="Y329">
        <f>ROUND(CZ329,2)</f>
        <v>38018.44</v>
      </c>
      <c r="AA329">
        <v>28185841</v>
      </c>
      <c r="AB329">
        <f>ROUND((AC329+AD329+AF329),6)</f>
        <v>6456.9359999999997</v>
      </c>
      <c r="AC329">
        <f>ROUND((ES329),6)</f>
        <v>0</v>
      </c>
      <c r="AD329">
        <f>ROUND((((ET329)-(EU329))+AE329),6)</f>
        <v>0</v>
      </c>
      <c r="AE329">
        <f>ROUND((EU329),6)</f>
        <v>0</v>
      </c>
      <c r="AF329">
        <f>ROUND(((EV329*0.8)),6)</f>
        <v>6456.9359999999997</v>
      </c>
      <c r="AG329">
        <f>ROUND((AP329),6)</f>
        <v>0</v>
      </c>
      <c r="AH329">
        <f>((EW329*0.8))</f>
        <v>529.04</v>
      </c>
      <c r="AI329">
        <f>(EX329)</f>
        <v>0</v>
      </c>
      <c r="AJ329">
        <f>(AS329)</f>
        <v>0</v>
      </c>
      <c r="AK329">
        <v>8071.17</v>
      </c>
      <c r="AL329">
        <v>0</v>
      </c>
      <c r="AM329">
        <v>0</v>
      </c>
      <c r="AN329">
        <v>0</v>
      </c>
      <c r="AO329">
        <v>8071.17</v>
      </c>
      <c r="AP329">
        <v>0</v>
      </c>
      <c r="AQ329">
        <v>661.3</v>
      </c>
      <c r="AR329">
        <v>0</v>
      </c>
      <c r="AS329">
        <v>0</v>
      </c>
      <c r="AT329">
        <v>65</v>
      </c>
      <c r="AU329">
        <v>40</v>
      </c>
      <c r="AV329">
        <v>1</v>
      </c>
      <c r="AW329">
        <v>1</v>
      </c>
      <c r="AZ329">
        <v>14.72</v>
      </c>
      <c r="BA329">
        <v>14.72</v>
      </c>
      <c r="BB329">
        <v>1</v>
      </c>
      <c r="BC329">
        <v>1</v>
      </c>
      <c r="BD329" t="s">
        <v>420</v>
      </c>
      <c r="BE329" t="s">
        <v>420</v>
      </c>
      <c r="BF329" t="s">
        <v>420</v>
      </c>
      <c r="BG329" t="s">
        <v>420</v>
      </c>
      <c r="BH329">
        <v>0</v>
      </c>
      <c r="BI329">
        <v>4</v>
      </c>
      <c r="BJ329" t="s">
        <v>723</v>
      </c>
      <c r="BM329">
        <v>200001</v>
      </c>
      <c r="BN329">
        <v>0</v>
      </c>
      <c r="BO329" t="s">
        <v>451</v>
      </c>
      <c r="BP329">
        <v>1</v>
      </c>
      <c r="BQ329">
        <v>4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420</v>
      </c>
      <c r="BZ329">
        <v>65</v>
      </c>
      <c r="CA329">
        <v>40</v>
      </c>
      <c r="CE329">
        <v>0</v>
      </c>
      <c r="CF329">
        <v>0</v>
      </c>
      <c r="CG329">
        <v>0</v>
      </c>
      <c r="CM329">
        <v>0</v>
      </c>
      <c r="CN329" t="s">
        <v>724</v>
      </c>
      <c r="CO329">
        <v>0</v>
      </c>
      <c r="CP329">
        <f>(P329+Q329+S329)</f>
        <v>95046.1</v>
      </c>
      <c r="CQ329">
        <f>AC329*BC329</f>
        <v>0</v>
      </c>
      <c r="CR329">
        <f>AD329*BB329</f>
        <v>0</v>
      </c>
      <c r="CS329">
        <f>AE329*BS329</f>
        <v>0</v>
      </c>
      <c r="CT329">
        <f>AF329*BA329</f>
        <v>95046.09792</v>
      </c>
      <c r="CU329">
        <f t="shared" si="276"/>
        <v>0</v>
      </c>
      <c r="CV329">
        <f t="shared" si="276"/>
        <v>529.04</v>
      </c>
      <c r="CW329">
        <f t="shared" si="276"/>
        <v>0</v>
      </c>
      <c r="CX329">
        <f t="shared" si="276"/>
        <v>0</v>
      </c>
      <c r="CY329">
        <f>(((S329+R329)*AT329)/100)</f>
        <v>61779.964999999997</v>
      </c>
      <c r="CZ329">
        <f>(((S329+R329)*AU329)/100)</f>
        <v>38018.44</v>
      </c>
      <c r="DC329" t="s">
        <v>420</v>
      </c>
      <c r="DD329" t="s">
        <v>420</v>
      </c>
      <c r="DE329" t="s">
        <v>420</v>
      </c>
      <c r="DF329" t="s">
        <v>420</v>
      </c>
      <c r="DG329" t="s">
        <v>725</v>
      </c>
      <c r="DH329" t="s">
        <v>420</v>
      </c>
      <c r="DI329" t="s">
        <v>725</v>
      </c>
      <c r="DJ329" t="s">
        <v>420</v>
      </c>
      <c r="DK329" t="s">
        <v>420</v>
      </c>
      <c r="DL329" t="s">
        <v>420</v>
      </c>
      <c r="DM329" t="s">
        <v>420</v>
      </c>
      <c r="DN329">
        <v>0</v>
      </c>
      <c r="DO329">
        <v>0</v>
      </c>
      <c r="DP329">
        <v>1</v>
      </c>
      <c r="DQ329">
        <v>1</v>
      </c>
      <c r="DU329">
        <v>1010</v>
      </c>
      <c r="DV329" t="s">
        <v>722</v>
      </c>
      <c r="DW329" t="s">
        <v>722</v>
      </c>
      <c r="DX329">
        <v>1</v>
      </c>
      <c r="EE329">
        <v>28159286</v>
      </c>
      <c r="EF329">
        <v>4</v>
      </c>
      <c r="EG329" t="s">
        <v>726</v>
      </c>
      <c r="EH329">
        <v>0</v>
      </c>
      <c r="EI329" t="s">
        <v>420</v>
      </c>
      <c r="EJ329">
        <v>4</v>
      </c>
      <c r="EK329">
        <v>200001</v>
      </c>
      <c r="EL329" t="s">
        <v>727</v>
      </c>
      <c r="EM329" t="s">
        <v>728</v>
      </c>
      <c r="EO329" t="s">
        <v>729</v>
      </c>
      <c r="EQ329">
        <v>256</v>
      </c>
      <c r="ER329">
        <v>8071.17</v>
      </c>
      <c r="ES329">
        <v>0</v>
      </c>
      <c r="ET329">
        <v>0</v>
      </c>
      <c r="EU329">
        <v>0</v>
      </c>
      <c r="EV329">
        <v>8071.17</v>
      </c>
      <c r="EW329">
        <v>661.3</v>
      </c>
      <c r="EX329">
        <v>0</v>
      </c>
      <c r="EY329">
        <v>0</v>
      </c>
      <c r="FQ329">
        <v>0</v>
      </c>
      <c r="FR329">
        <f>ROUND(IF(AND(BH329=3,BI329=3),P329,0),2)</f>
        <v>0</v>
      </c>
      <c r="FS329">
        <v>0</v>
      </c>
      <c r="FX329">
        <v>65</v>
      </c>
      <c r="FY329">
        <v>40</v>
      </c>
      <c r="GA329" t="s">
        <v>420</v>
      </c>
      <c r="GD329">
        <v>1</v>
      </c>
      <c r="GF329">
        <v>1173473239</v>
      </c>
      <c r="GG329">
        <v>1</v>
      </c>
      <c r="GH329">
        <v>1</v>
      </c>
      <c r="GI329">
        <v>4</v>
      </c>
      <c r="GJ329">
        <v>0</v>
      </c>
      <c r="GK329">
        <v>0</v>
      </c>
      <c r="GL329">
        <f>ROUND(IF(AND(BH329=3,BI329=3,FS329&lt;&gt;0),P329,0),2)</f>
        <v>0</v>
      </c>
      <c r="GM329">
        <f>ROUND(O329+X329+Y329,2)+GX329</f>
        <v>194844.51</v>
      </c>
      <c r="GN329">
        <f>IF(OR(BI329=0,BI329=1),ROUND(O329+X329+Y329,2),0)</f>
        <v>0</v>
      </c>
      <c r="GO329">
        <f>IF(BI329=2,ROUND(O329+X329+Y329,2),0)</f>
        <v>0</v>
      </c>
      <c r="GP329">
        <f>IF(BI329=4,ROUND(O329+X329+Y329,2)+GX329,0)</f>
        <v>194844.51</v>
      </c>
      <c r="GR329">
        <v>0</v>
      </c>
      <c r="GS329">
        <v>0</v>
      </c>
      <c r="GT329">
        <v>0</v>
      </c>
      <c r="GU329" t="s">
        <v>420</v>
      </c>
      <c r="GV329">
        <f>ROUND((GT329),6)</f>
        <v>0</v>
      </c>
      <c r="GW329">
        <v>1</v>
      </c>
      <c r="GX329">
        <f>ROUND(HC329*I329,2)</f>
        <v>0</v>
      </c>
      <c r="HA329">
        <v>0</v>
      </c>
      <c r="HB329">
        <v>0</v>
      </c>
      <c r="HC329">
        <f>GV329*GW329</f>
        <v>0</v>
      </c>
      <c r="IK329">
        <v>0</v>
      </c>
    </row>
    <row r="331" spans="1:255" x14ac:dyDescent="0.2">
      <c r="A331" s="3">
        <v>51</v>
      </c>
      <c r="B331" s="3">
        <f>B323</f>
        <v>1</v>
      </c>
      <c r="C331" s="3">
        <f>A323</f>
        <v>3</v>
      </c>
      <c r="D331" s="3">
        <f>ROW(A323)</f>
        <v>323</v>
      </c>
      <c r="E331" s="3"/>
      <c r="F331" s="3" t="str">
        <f>IF(F323&lt;&gt;"",F323,"")</f>
        <v>07-01-01</v>
      </c>
      <c r="G331" s="3" t="str">
        <f>IF(G323&lt;&gt;"",G323,"")</f>
        <v>Пуско-наладочные работы  котла  ДКВР -10-13 заводской № 8466  в котельной по адресу: ул.Лесная,1 г.Алушта, Республика Крым</v>
      </c>
      <c r="H331" s="3">
        <v>0</v>
      </c>
      <c r="I331" s="3"/>
      <c r="J331" s="3"/>
      <c r="K331" s="3"/>
      <c r="L331" s="3"/>
      <c r="M331" s="3"/>
      <c r="N331" s="3"/>
      <c r="O331" s="3">
        <f t="shared" ref="O331:T331" si="277">ROUND(AB331,2)</f>
        <v>6456.94</v>
      </c>
      <c r="P331" s="3">
        <f t="shared" si="277"/>
        <v>0</v>
      </c>
      <c r="Q331" s="3">
        <f t="shared" si="277"/>
        <v>0</v>
      </c>
      <c r="R331" s="3">
        <f t="shared" si="277"/>
        <v>0</v>
      </c>
      <c r="S331" s="3">
        <f t="shared" si="277"/>
        <v>6456.94</v>
      </c>
      <c r="T331" s="3">
        <f t="shared" si="277"/>
        <v>0</v>
      </c>
      <c r="U331" s="3">
        <f>AH331</f>
        <v>529.04</v>
      </c>
      <c r="V331" s="3">
        <f>AI331</f>
        <v>0</v>
      </c>
      <c r="W331" s="3">
        <f>ROUND(AJ331,2)</f>
        <v>0</v>
      </c>
      <c r="X331" s="3">
        <f>ROUND(AK331,2)</f>
        <v>4197.01</v>
      </c>
      <c r="Y331" s="3">
        <f>ROUND(AL331,2)</f>
        <v>2582.7800000000002</v>
      </c>
      <c r="Z331" s="3"/>
      <c r="AA331" s="3"/>
      <c r="AB331" s="3">
        <f>ROUND(SUMIF(AA327:AA329,"=28185840",O327:O329),2)</f>
        <v>6456.94</v>
      </c>
      <c r="AC331" s="3">
        <f>ROUND(SUMIF(AA327:AA329,"=28185840",P327:P329),2)</f>
        <v>0</v>
      </c>
      <c r="AD331" s="3">
        <f>ROUND(SUMIF(AA327:AA329,"=28185840",Q327:Q329),2)</f>
        <v>0</v>
      </c>
      <c r="AE331" s="3">
        <f>ROUND(SUMIF(AA327:AA329,"=28185840",R327:R329),2)</f>
        <v>0</v>
      </c>
      <c r="AF331" s="3">
        <f>ROUND(SUMIF(AA327:AA329,"=28185840",S327:S329),2)</f>
        <v>6456.94</v>
      </c>
      <c r="AG331" s="3">
        <f>ROUND(SUMIF(AA327:AA329,"=28185840",T327:T329),2)</f>
        <v>0</v>
      </c>
      <c r="AH331" s="3">
        <f>SUMIF(AA327:AA329,"=28185840",U327:U329)</f>
        <v>529.04</v>
      </c>
      <c r="AI331" s="3">
        <f>SUMIF(AA327:AA329,"=28185840",V327:V329)</f>
        <v>0</v>
      </c>
      <c r="AJ331" s="3">
        <f>ROUND(SUMIF(AA327:AA329,"=28185840",W327:W329),2)</f>
        <v>0</v>
      </c>
      <c r="AK331" s="3">
        <f>ROUND(SUMIF(AA327:AA329,"=28185840",X327:X329),2)</f>
        <v>4197.01</v>
      </c>
      <c r="AL331" s="3">
        <f>ROUND(SUMIF(AA327:AA329,"=28185840",Y327:Y329),2)</f>
        <v>2582.7800000000002</v>
      </c>
      <c r="AM331" s="3"/>
      <c r="AN331" s="3"/>
      <c r="AO331" s="3">
        <f t="shared" ref="AO331:BC331" si="278">ROUND(BX331,2)</f>
        <v>0</v>
      </c>
      <c r="AP331" s="3">
        <f t="shared" si="278"/>
        <v>0</v>
      </c>
      <c r="AQ331" s="3">
        <f t="shared" si="278"/>
        <v>0</v>
      </c>
      <c r="AR331" s="3">
        <f t="shared" si="278"/>
        <v>13236.73</v>
      </c>
      <c r="AS331" s="3">
        <f t="shared" si="278"/>
        <v>0</v>
      </c>
      <c r="AT331" s="3">
        <f t="shared" si="278"/>
        <v>0</v>
      </c>
      <c r="AU331" s="3">
        <f t="shared" si="278"/>
        <v>13236.73</v>
      </c>
      <c r="AV331" s="3">
        <f t="shared" si="278"/>
        <v>0</v>
      </c>
      <c r="AW331" s="3">
        <f t="shared" si="278"/>
        <v>0</v>
      </c>
      <c r="AX331" s="3">
        <f t="shared" si="278"/>
        <v>0</v>
      </c>
      <c r="AY331" s="3">
        <f t="shared" si="278"/>
        <v>0</v>
      </c>
      <c r="AZ331" s="3">
        <f t="shared" si="278"/>
        <v>0</v>
      </c>
      <c r="BA331" s="3">
        <f t="shared" si="278"/>
        <v>0</v>
      </c>
      <c r="BB331" s="3">
        <f t="shared" si="278"/>
        <v>0</v>
      </c>
      <c r="BC331" s="3">
        <f t="shared" si="278"/>
        <v>0</v>
      </c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>
        <f>ROUND(SUMIF(AA327:AA329,"=28185840",FQ327:FQ329),2)</f>
        <v>0</v>
      </c>
      <c r="BY331" s="3">
        <f>ROUND(SUMIF(AA327:AA329,"=28185840",FR327:FR329),2)</f>
        <v>0</v>
      </c>
      <c r="BZ331" s="3">
        <f>ROUND(SUMIF(AA327:AA329,"=28185840",GL327:GL329),2)</f>
        <v>0</v>
      </c>
      <c r="CA331" s="3">
        <f>ROUND(SUMIF(AA327:AA329,"=28185840",GM327:GM329),2)</f>
        <v>13236.73</v>
      </c>
      <c r="CB331" s="3">
        <f>ROUND(SUMIF(AA327:AA329,"=28185840",GN327:GN329),2)</f>
        <v>0</v>
      </c>
      <c r="CC331" s="3">
        <f>ROUND(SUMIF(AA327:AA329,"=28185840",GO327:GO329),2)</f>
        <v>0</v>
      </c>
      <c r="CD331" s="3">
        <f>ROUND(SUMIF(AA327:AA329,"=28185840",GP327:GP329),2)</f>
        <v>13236.73</v>
      </c>
      <c r="CE331" s="3">
        <f>AC331-BX331</f>
        <v>0</v>
      </c>
      <c r="CF331" s="3">
        <f>AC331-BY331</f>
        <v>0</v>
      </c>
      <c r="CG331" s="3">
        <f>BX331-BZ331</f>
        <v>0</v>
      </c>
      <c r="CH331" s="3">
        <f>AC331-BX331-BY331+BZ331</f>
        <v>0</v>
      </c>
      <c r="CI331" s="3">
        <f>BY331-BZ331</f>
        <v>0</v>
      </c>
      <c r="CJ331" s="3">
        <f>ROUND(SUMIF(AA327:AA329,"=28185840",GX327:GX329),2)</f>
        <v>0</v>
      </c>
      <c r="CK331" s="3">
        <f>ROUND(SUMIF(AA327:AA329,"=28185840",GY327:GY329),2)</f>
        <v>0</v>
      </c>
      <c r="CL331" s="3">
        <f>ROUND(SUMIF(AA327:AA329,"=28185840",GZ327:GZ329),2)</f>
        <v>0</v>
      </c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4">
        <f t="shared" ref="DG331:DL331" si="279">ROUND(DT331,2)</f>
        <v>95046.1</v>
      </c>
      <c r="DH331" s="4">
        <f t="shared" si="279"/>
        <v>0</v>
      </c>
      <c r="DI331" s="4">
        <f t="shared" si="279"/>
        <v>0</v>
      </c>
      <c r="DJ331" s="4">
        <f t="shared" si="279"/>
        <v>0</v>
      </c>
      <c r="DK331" s="4">
        <f t="shared" si="279"/>
        <v>95046.1</v>
      </c>
      <c r="DL331" s="4">
        <f t="shared" si="279"/>
        <v>0</v>
      </c>
      <c r="DM331" s="4">
        <f>DZ331</f>
        <v>529.04</v>
      </c>
      <c r="DN331" s="4">
        <f>EA331</f>
        <v>0</v>
      </c>
      <c r="DO331" s="4">
        <f>ROUND(EB331,2)</f>
        <v>0</v>
      </c>
      <c r="DP331" s="4">
        <f>ROUND(EC331,2)</f>
        <v>61779.97</v>
      </c>
      <c r="DQ331" s="4">
        <f>ROUND(ED331,2)</f>
        <v>38018.44</v>
      </c>
      <c r="DR331" s="4"/>
      <c r="DS331" s="4"/>
      <c r="DT331" s="4">
        <f>ROUND(SUMIF(AA327:AA329,"=28185841",O327:O329),2)</f>
        <v>95046.1</v>
      </c>
      <c r="DU331" s="4">
        <f>ROUND(SUMIF(AA327:AA329,"=28185841",P327:P329),2)</f>
        <v>0</v>
      </c>
      <c r="DV331" s="4">
        <f>ROUND(SUMIF(AA327:AA329,"=28185841",Q327:Q329),2)</f>
        <v>0</v>
      </c>
      <c r="DW331" s="4">
        <f>ROUND(SUMIF(AA327:AA329,"=28185841",R327:R329),2)</f>
        <v>0</v>
      </c>
      <c r="DX331" s="4">
        <f>ROUND(SUMIF(AA327:AA329,"=28185841",S327:S329),2)</f>
        <v>95046.1</v>
      </c>
      <c r="DY331" s="4">
        <f>ROUND(SUMIF(AA327:AA329,"=28185841",T327:T329),2)</f>
        <v>0</v>
      </c>
      <c r="DZ331" s="4">
        <f>SUMIF(AA327:AA329,"=28185841",U327:U329)</f>
        <v>529.04</v>
      </c>
      <c r="EA331" s="4">
        <f>SUMIF(AA327:AA329,"=28185841",V327:V329)</f>
        <v>0</v>
      </c>
      <c r="EB331" s="4">
        <f>ROUND(SUMIF(AA327:AA329,"=28185841",W327:W329),2)</f>
        <v>0</v>
      </c>
      <c r="EC331" s="4">
        <f>ROUND(SUMIF(AA327:AA329,"=28185841",X327:X329),2)</f>
        <v>61779.97</v>
      </c>
      <c r="ED331" s="4">
        <f>ROUND(SUMIF(AA327:AA329,"=28185841",Y327:Y329),2)</f>
        <v>38018.44</v>
      </c>
      <c r="EE331" s="4"/>
      <c r="EF331" s="4"/>
      <c r="EG331" s="4">
        <f t="shared" ref="EG331:EU331" si="280">ROUND(FP331,2)</f>
        <v>0</v>
      </c>
      <c r="EH331" s="4">
        <f t="shared" si="280"/>
        <v>0</v>
      </c>
      <c r="EI331" s="4">
        <f t="shared" si="280"/>
        <v>0</v>
      </c>
      <c r="EJ331" s="4">
        <f t="shared" si="280"/>
        <v>194844.51</v>
      </c>
      <c r="EK331" s="4">
        <f t="shared" si="280"/>
        <v>0</v>
      </c>
      <c r="EL331" s="4">
        <f t="shared" si="280"/>
        <v>0</v>
      </c>
      <c r="EM331" s="4">
        <f t="shared" si="280"/>
        <v>194844.51</v>
      </c>
      <c r="EN331" s="4">
        <f t="shared" si="280"/>
        <v>0</v>
      </c>
      <c r="EO331" s="4">
        <f t="shared" si="280"/>
        <v>0</v>
      </c>
      <c r="EP331" s="4">
        <f t="shared" si="280"/>
        <v>0</v>
      </c>
      <c r="EQ331" s="4">
        <f t="shared" si="280"/>
        <v>0</v>
      </c>
      <c r="ER331" s="4">
        <f t="shared" si="280"/>
        <v>0</v>
      </c>
      <c r="ES331" s="4">
        <f t="shared" si="280"/>
        <v>0</v>
      </c>
      <c r="ET331" s="4">
        <f t="shared" si="280"/>
        <v>0</v>
      </c>
      <c r="EU331" s="4">
        <f t="shared" si="280"/>
        <v>0</v>
      </c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>
        <f>ROUND(SUMIF(AA327:AA329,"=28185841",FQ327:FQ329),2)</f>
        <v>0</v>
      </c>
      <c r="FQ331" s="4">
        <f>ROUND(SUMIF(AA327:AA329,"=28185841",FR327:FR329),2)</f>
        <v>0</v>
      </c>
      <c r="FR331" s="4">
        <f>ROUND(SUMIF(AA327:AA329,"=28185841",GL327:GL329),2)</f>
        <v>0</v>
      </c>
      <c r="FS331" s="4">
        <f>ROUND(SUMIF(AA327:AA329,"=28185841",GM327:GM329),2)</f>
        <v>194844.51</v>
      </c>
      <c r="FT331" s="4">
        <f>ROUND(SUMIF(AA327:AA329,"=28185841",GN327:GN329),2)</f>
        <v>0</v>
      </c>
      <c r="FU331" s="4">
        <f>ROUND(SUMIF(AA327:AA329,"=28185841",GO327:GO329),2)</f>
        <v>0</v>
      </c>
      <c r="FV331" s="4">
        <f>ROUND(SUMIF(AA327:AA329,"=28185841",GP327:GP329),2)</f>
        <v>194844.51</v>
      </c>
      <c r="FW331" s="4">
        <f>DU331-FP331</f>
        <v>0</v>
      </c>
      <c r="FX331" s="4">
        <f>DU331-FQ331</f>
        <v>0</v>
      </c>
      <c r="FY331" s="4">
        <f>FP331-FR331</f>
        <v>0</v>
      </c>
      <c r="FZ331" s="4">
        <f>DU331-FP331-FQ331+FR331</f>
        <v>0</v>
      </c>
      <c r="GA331" s="4">
        <f>FQ331-FR331</f>
        <v>0</v>
      </c>
      <c r="GB331" s="4">
        <f>ROUND(SUMIF(AA327:AA329,"=28185841",GX327:GX329),2)</f>
        <v>0</v>
      </c>
      <c r="GC331" s="4">
        <f>ROUND(SUMIF(AA327:AA329,"=28185841",GY327:GY329),2)</f>
        <v>0</v>
      </c>
      <c r="GD331" s="4">
        <f>ROUND(SUMIF(AA327:AA329,"=28185841",GZ327:GZ329),2)</f>
        <v>0</v>
      </c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>
        <v>0</v>
      </c>
    </row>
    <row r="333" spans="1:255" x14ac:dyDescent="0.2">
      <c r="A333" s="5">
        <v>50</v>
      </c>
      <c r="B333" s="5">
        <v>0</v>
      </c>
      <c r="C333" s="5">
        <v>0</v>
      </c>
      <c r="D333" s="5">
        <v>1</v>
      </c>
      <c r="E333" s="5">
        <v>201</v>
      </c>
      <c r="F333" s="5">
        <f>ROUND(Source!O331,O333)</f>
        <v>6456.94</v>
      </c>
      <c r="G333" s="5" t="s">
        <v>511</v>
      </c>
      <c r="H333" s="5" t="s">
        <v>512</v>
      </c>
      <c r="I333" s="5"/>
      <c r="J333" s="5"/>
      <c r="K333" s="5">
        <v>201</v>
      </c>
      <c r="L333" s="5">
        <v>1</v>
      </c>
      <c r="M333" s="5">
        <v>3</v>
      </c>
      <c r="N333" s="5" t="s">
        <v>420</v>
      </c>
      <c r="O333" s="5">
        <v>2</v>
      </c>
      <c r="P333" s="5">
        <f>ROUND(Source!DG331,O333)</f>
        <v>95046.1</v>
      </c>
      <c r="Q333" s="5"/>
      <c r="R333" s="5"/>
      <c r="S333" s="5"/>
      <c r="T333" s="5"/>
      <c r="U333" s="5"/>
      <c r="V333" s="5"/>
      <c r="W333" s="5"/>
    </row>
    <row r="334" spans="1:255" x14ac:dyDescent="0.2">
      <c r="A334" s="5">
        <v>50</v>
      </c>
      <c r="B334" s="5">
        <v>0</v>
      </c>
      <c r="C334" s="5">
        <v>0</v>
      </c>
      <c r="D334" s="5">
        <v>1</v>
      </c>
      <c r="E334" s="5">
        <v>202</v>
      </c>
      <c r="F334" s="5">
        <f>ROUND(Source!P331,O334)</f>
        <v>0</v>
      </c>
      <c r="G334" s="5" t="s">
        <v>513</v>
      </c>
      <c r="H334" s="5" t="s">
        <v>514</v>
      </c>
      <c r="I334" s="5"/>
      <c r="J334" s="5"/>
      <c r="K334" s="5">
        <v>202</v>
      </c>
      <c r="L334" s="5">
        <v>2</v>
      </c>
      <c r="M334" s="5">
        <v>3</v>
      </c>
      <c r="N334" s="5" t="s">
        <v>420</v>
      </c>
      <c r="O334" s="5">
        <v>2</v>
      </c>
      <c r="P334" s="5">
        <f>ROUND(Source!DH331,O334)</f>
        <v>0</v>
      </c>
      <c r="Q334" s="5"/>
      <c r="R334" s="5"/>
      <c r="S334" s="5"/>
      <c r="T334" s="5"/>
      <c r="U334" s="5"/>
      <c r="V334" s="5"/>
      <c r="W334" s="5"/>
    </row>
    <row r="335" spans="1:255" x14ac:dyDescent="0.2">
      <c r="A335" s="5">
        <v>50</v>
      </c>
      <c r="B335" s="5">
        <v>0</v>
      </c>
      <c r="C335" s="5">
        <v>0</v>
      </c>
      <c r="D335" s="5">
        <v>1</v>
      </c>
      <c r="E335" s="5">
        <v>222</v>
      </c>
      <c r="F335" s="5">
        <f>ROUND(Source!AO331,O335)</f>
        <v>0</v>
      </c>
      <c r="G335" s="5" t="s">
        <v>515</v>
      </c>
      <c r="H335" s="5" t="s">
        <v>516</v>
      </c>
      <c r="I335" s="5"/>
      <c r="J335" s="5"/>
      <c r="K335" s="5">
        <v>222</v>
      </c>
      <c r="L335" s="5">
        <v>3</v>
      </c>
      <c r="M335" s="5">
        <v>3</v>
      </c>
      <c r="N335" s="5" t="s">
        <v>420</v>
      </c>
      <c r="O335" s="5">
        <v>2</v>
      </c>
      <c r="P335" s="5">
        <f>ROUND(Source!EG331,O335)</f>
        <v>0</v>
      </c>
      <c r="Q335" s="5"/>
      <c r="R335" s="5"/>
      <c r="S335" s="5"/>
      <c r="T335" s="5"/>
      <c r="U335" s="5"/>
      <c r="V335" s="5"/>
      <c r="W335" s="5"/>
    </row>
    <row r="336" spans="1:255" x14ac:dyDescent="0.2">
      <c r="A336" s="5">
        <v>50</v>
      </c>
      <c r="B336" s="5">
        <v>0</v>
      </c>
      <c r="C336" s="5">
        <v>0</v>
      </c>
      <c r="D336" s="5">
        <v>1</v>
      </c>
      <c r="E336" s="5">
        <v>225</v>
      </c>
      <c r="F336" s="5">
        <f>ROUND(Source!AV331,O336)</f>
        <v>0</v>
      </c>
      <c r="G336" s="5" t="s">
        <v>517</v>
      </c>
      <c r="H336" s="5" t="s">
        <v>518</v>
      </c>
      <c r="I336" s="5"/>
      <c r="J336" s="5"/>
      <c r="K336" s="5">
        <v>225</v>
      </c>
      <c r="L336" s="5">
        <v>4</v>
      </c>
      <c r="M336" s="5">
        <v>3</v>
      </c>
      <c r="N336" s="5" t="s">
        <v>420</v>
      </c>
      <c r="O336" s="5">
        <v>2</v>
      </c>
      <c r="P336" s="5">
        <f>ROUND(Source!EN331,O336)</f>
        <v>0</v>
      </c>
      <c r="Q336" s="5"/>
      <c r="R336" s="5"/>
      <c r="S336" s="5"/>
      <c r="T336" s="5"/>
      <c r="U336" s="5"/>
      <c r="V336" s="5"/>
      <c r="W336" s="5"/>
    </row>
    <row r="337" spans="1:23" x14ac:dyDescent="0.2">
      <c r="A337" s="5">
        <v>50</v>
      </c>
      <c r="B337" s="5">
        <v>0</v>
      </c>
      <c r="C337" s="5">
        <v>0</v>
      </c>
      <c r="D337" s="5">
        <v>1</v>
      </c>
      <c r="E337" s="5">
        <v>226</v>
      </c>
      <c r="F337" s="5">
        <f>ROUND(Source!AW331,O337)</f>
        <v>0</v>
      </c>
      <c r="G337" s="5" t="s">
        <v>519</v>
      </c>
      <c r="H337" s="5" t="s">
        <v>520</v>
      </c>
      <c r="I337" s="5"/>
      <c r="J337" s="5"/>
      <c r="K337" s="5">
        <v>226</v>
      </c>
      <c r="L337" s="5">
        <v>5</v>
      </c>
      <c r="M337" s="5">
        <v>3</v>
      </c>
      <c r="N337" s="5" t="s">
        <v>420</v>
      </c>
      <c r="O337" s="5">
        <v>2</v>
      </c>
      <c r="P337" s="5">
        <f>ROUND(Source!EO331,O337)</f>
        <v>0</v>
      </c>
      <c r="Q337" s="5"/>
      <c r="R337" s="5"/>
      <c r="S337" s="5"/>
      <c r="T337" s="5"/>
      <c r="U337" s="5"/>
      <c r="V337" s="5"/>
      <c r="W337" s="5"/>
    </row>
    <row r="338" spans="1:23" x14ac:dyDescent="0.2">
      <c r="A338" s="5">
        <v>50</v>
      </c>
      <c r="B338" s="5">
        <v>0</v>
      </c>
      <c r="C338" s="5">
        <v>0</v>
      </c>
      <c r="D338" s="5">
        <v>1</v>
      </c>
      <c r="E338" s="5">
        <v>227</v>
      </c>
      <c r="F338" s="5">
        <f>ROUND(Source!AX331,O338)</f>
        <v>0</v>
      </c>
      <c r="G338" s="5" t="s">
        <v>521</v>
      </c>
      <c r="H338" s="5" t="s">
        <v>522</v>
      </c>
      <c r="I338" s="5"/>
      <c r="J338" s="5"/>
      <c r="K338" s="5">
        <v>227</v>
      </c>
      <c r="L338" s="5">
        <v>6</v>
      </c>
      <c r="M338" s="5">
        <v>3</v>
      </c>
      <c r="N338" s="5" t="s">
        <v>420</v>
      </c>
      <c r="O338" s="5">
        <v>2</v>
      </c>
      <c r="P338" s="5">
        <f>ROUND(Source!EP331,O338)</f>
        <v>0</v>
      </c>
      <c r="Q338" s="5"/>
      <c r="R338" s="5"/>
      <c r="S338" s="5"/>
      <c r="T338" s="5"/>
      <c r="U338" s="5"/>
      <c r="V338" s="5"/>
      <c r="W338" s="5"/>
    </row>
    <row r="339" spans="1:23" x14ac:dyDescent="0.2">
      <c r="A339" s="5">
        <v>50</v>
      </c>
      <c r="B339" s="5">
        <v>0</v>
      </c>
      <c r="C339" s="5">
        <v>0</v>
      </c>
      <c r="D339" s="5">
        <v>1</v>
      </c>
      <c r="E339" s="5">
        <v>228</v>
      </c>
      <c r="F339" s="5">
        <f>ROUND(Source!AY331,O339)</f>
        <v>0</v>
      </c>
      <c r="G339" s="5" t="s">
        <v>523</v>
      </c>
      <c r="H339" s="5" t="s">
        <v>524</v>
      </c>
      <c r="I339" s="5"/>
      <c r="J339" s="5"/>
      <c r="K339" s="5">
        <v>228</v>
      </c>
      <c r="L339" s="5">
        <v>7</v>
      </c>
      <c r="M339" s="5">
        <v>3</v>
      </c>
      <c r="N339" s="5" t="s">
        <v>420</v>
      </c>
      <c r="O339" s="5">
        <v>2</v>
      </c>
      <c r="P339" s="5">
        <f>ROUND(Source!EQ331,O339)</f>
        <v>0</v>
      </c>
      <c r="Q339" s="5"/>
      <c r="R339" s="5"/>
      <c r="S339" s="5"/>
      <c r="T339" s="5"/>
      <c r="U339" s="5"/>
      <c r="V339" s="5"/>
      <c r="W339" s="5"/>
    </row>
    <row r="340" spans="1:23" x14ac:dyDescent="0.2">
      <c r="A340" s="5">
        <v>50</v>
      </c>
      <c r="B340" s="5">
        <v>0</v>
      </c>
      <c r="C340" s="5">
        <v>0</v>
      </c>
      <c r="D340" s="5">
        <v>1</v>
      </c>
      <c r="E340" s="5">
        <v>216</v>
      </c>
      <c r="F340" s="5">
        <f>ROUND(Source!AP331,O340)</f>
        <v>0</v>
      </c>
      <c r="G340" s="5" t="s">
        <v>525</v>
      </c>
      <c r="H340" s="5" t="s">
        <v>526</v>
      </c>
      <c r="I340" s="5"/>
      <c r="J340" s="5"/>
      <c r="K340" s="5">
        <v>216</v>
      </c>
      <c r="L340" s="5">
        <v>8</v>
      </c>
      <c r="M340" s="5">
        <v>3</v>
      </c>
      <c r="N340" s="5" t="s">
        <v>420</v>
      </c>
      <c r="O340" s="5">
        <v>2</v>
      </c>
      <c r="P340" s="5">
        <f>ROUND(Source!EH331,O340)</f>
        <v>0</v>
      </c>
      <c r="Q340" s="5"/>
      <c r="R340" s="5"/>
      <c r="S340" s="5"/>
      <c r="T340" s="5"/>
      <c r="U340" s="5"/>
      <c r="V340" s="5"/>
      <c r="W340" s="5"/>
    </row>
    <row r="341" spans="1:23" x14ac:dyDescent="0.2">
      <c r="A341" s="5">
        <v>50</v>
      </c>
      <c r="B341" s="5">
        <v>0</v>
      </c>
      <c r="C341" s="5">
        <v>0</v>
      </c>
      <c r="D341" s="5">
        <v>1</v>
      </c>
      <c r="E341" s="5">
        <v>223</v>
      </c>
      <c r="F341" s="5">
        <f>ROUND(Source!AQ331,O341)</f>
        <v>0</v>
      </c>
      <c r="G341" s="5" t="s">
        <v>527</v>
      </c>
      <c r="H341" s="5" t="s">
        <v>528</v>
      </c>
      <c r="I341" s="5"/>
      <c r="J341" s="5"/>
      <c r="K341" s="5">
        <v>223</v>
      </c>
      <c r="L341" s="5">
        <v>9</v>
      </c>
      <c r="M341" s="5">
        <v>3</v>
      </c>
      <c r="N341" s="5" t="s">
        <v>420</v>
      </c>
      <c r="O341" s="5">
        <v>2</v>
      </c>
      <c r="P341" s="5">
        <f>ROUND(Source!EI331,O341)</f>
        <v>0</v>
      </c>
      <c r="Q341" s="5"/>
      <c r="R341" s="5"/>
      <c r="S341" s="5"/>
      <c r="T341" s="5"/>
      <c r="U341" s="5"/>
      <c r="V341" s="5"/>
      <c r="W341" s="5"/>
    </row>
    <row r="342" spans="1:23" x14ac:dyDescent="0.2">
      <c r="A342" s="5">
        <v>50</v>
      </c>
      <c r="B342" s="5">
        <v>0</v>
      </c>
      <c r="C342" s="5">
        <v>0</v>
      </c>
      <c r="D342" s="5">
        <v>1</v>
      </c>
      <c r="E342" s="5">
        <v>229</v>
      </c>
      <c r="F342" s="5">
        <f>ROUND(Source!AZ331,O342)</f>
        <v>0</v>
      </c>
      <c r="G342" s="5" t="s">
        <v>529</v>
      </c>
      <c r="H342" s="5" t="s">
        <v>530</v>
      </c>
      <c r="I342" s="5"/>
      <c r="J342" s="5"/>
      <c r="K342" s="5">
        <v>229</v>
      </c>
      <c r="L342" s="5">
        <v>10</v>
      </c>
      <c r="M342" s="5">
        <v>3</v>
      </c>
      <c r="N342" s="5" t="s">
        <v>420</v>
      </c>
      <c r="O342" s="5">
        <v>2</v>
      </c>
      <c r="P342" s="5">
        <f>ROUND(Source!ER331,O342)</f>
        <v>0</v>
      </c>
      <c r="Q342" s="5"/>
      <c r="R342" s="5"/>
      <c r="S342" s="5"/>
      <c r="T342" s="5"/>
      <c r="U342" s="5"/>
      <c r="V342" s="5"/>
      <c r="W342" s="5"/>
    </row>
    <row r="343" spans="1:23" x14ac:dyDescent="0.2">
      <c r="A343" s="5">
        <v>50</v>
      </c>
      <c r="B343" s="5">
        <v>0</v>
      </c>
      <c r="C343" s="5">
        <v>0</v>
      </c>
      <c r="D343" s="5">
        <v>1</v>
      </c>
      <c r="E343" s="5">
        <v>203</v>
      </c>
      <c r="F343" s="5">
        <f>ROUND(Source!Q331,O343)</f>
        <v>0</v>
      </c>
      <c r="G343" s="5" t="s">
        <v>531</v>
      </c>
      <c r="H343" s="5" t="s">
        <v>532</v>
      </c>
      <c r="I343" s="5"/>
      <c r="J343" s="5"/>
      <c r="K343" s="5">
        <v>203</v>
      </c>
      <c r="L343" s="5">
        <v>11</v>
      </c>
      <c r="M343" s="5">
        <v>3</v>
      </c>
      <c r="N343" s="5" t="s">
        <v>420</v>
      </c>
      <c r="O343" s="5">
        <v>2</v>
      </c>
      <c r="P343" s="5">
        <f>ROUND(Source!DI331,O343)</f>
        <v>0</v>
      </c>
      <c r="Q343" s="5"/>
      <c r="R343" s="5"/>
      <c r="S343" s="5"/>
      <c r="T343" s="5"/>
      <c r="U343" s="5"/>
      <c r="V343" s="5"/>
      <c r="W343" s="5"/>
    </row>
    <row r="344" spans="1:23" x14ac:dyDescent="0.2">
      <c r="A344" s="5">
        <v>50</v>
      </c>
      <c r="B344" s="5">
        <v>0</v>
      </c>
      <c r="C344" s="5">
        <v>0</v>
      </c>
      <c r="D344" s="5">
        <v>1</v>
      </c>
      <c r="E344" s="5">
        <v>231</v>
      </c>
      <c r="F344" s="5">
        <f>ROUND(Source!BB331,O344)</f>
        <v>0</v>
      </c>
      <c r="G344" s="5" t="s">
        <v>533</v>
      </c>
      <c r="H344" s="5" t="s">
        <v>534</v>
      </c>
      <c r="I344" s="5"/>
      <c r="J344" s="5"/>
      <c r="K344" s="5">
        <v>231</v>
      </c>
      <c r="L344" s="5">
        <v>12</v>
      </c>
      <c r="M344" s="5">
        <v>3</v>
      </c>
      <c r="N344" s="5" t="s">
        <v>420</v>
      </c>
      <c r="O344" s="5">
        <v>2</v>
      </c>
      <c r="P344" s="5">
        <f>ROUND(Source!ET331,O344)</f>
        <v>0</v>
      </c>
      <c r="Q344" s="5"/>
      <c r="R344" s="5"/>
      <c r="S344" s="5"/>
      <c r="T344" s="5"/>
      <c r="U344" s="5"/>
      <c r="V344" s="5"/>
      <c r="W344" s="5"/>
    </row>
    <row r="345" spans="1:23" x14ac:dyDescent="0.2">
      <c r="A345" s="5">
        <v>50</v>
      </c>
      <c r="B345" s="5">
        <v>0</v>
      </c>
      <c r="C345" s="5">
        <v>0</v>
      </c>
      <c r="D345" s="5">
        <v>1</v>
      </c>
      <c r="E345" s="5">
        <v>204</v>
      </c>
      <c r="F345" s="5">
        <f>ROUND(Source!R331,O345)</f>
        <v>0</v>
      </c>
      <c r="G345" s="5" t="s">
        <v>535</v>
      </c>
      <c r="H345" s="5" t="s">
        <v>536</v>
      </c>
      <c r="I345" s="5"/>
      <c r="J345" s="5"/>
      <c r="K345" s="5">
        <v>204</v>
      </c>
      <c r="L345" s="5">
        <v>13</v>
      </c>
      <c r="M345" s="5">
        <v>3</v>
      </c>
      <c r="N345" s="5" t="s">
        <v>420</v>
      </c>
      <c r="O345" s="5">
        <v>2</v>
      </c>
      <c r="P345" s="5">
        <f>ROUND(Source!DJ331,O345)</f>
        <v>0</v>
      </c>
      <c r="Q345" s="5"/>
      <c r="R345" s="5"/>
      <c r="S345" s="5"/>
      <c r="T345" s="5"/>
      <c r="U345" s="5"/>
      <c r="V345" s="5"/>
      <c r="W345" s="5"/>
    </row>
    <row r="346" spans="1:23" x14ac:dyDescent="0.2">
      <c r="A346" s="5">
        <v>50</v>
      </c>
      <c r="B346" s="5">
        <v>0</v>
      </c>
      <c r="C346" s="5">
        <v>0</v>
      </c>
      <c r="D346" s="5">
        <v>1</v>
      </c>
      <c r="E346" s="5">
        <v>205</v>
      </c>
      <c r="F346" s="5">
        <f>ROUND(Source!S331,O346)</f>
        <v>6456.94</v>
      </c>
      <c r="G346" s="5" t="s">
        <v>537</v>
      </c>
      <c r="H346" s="5" t="s">
        <v>538</v>
      </c>
      <c r="I346" s="5"/>
      <c r="J346" s="5"/>
      <c r="K346" s="5">
        <v>205</v>
      </c>
      <c r="L346" s="5">
        <v>14</v>
      </c>
      <c r="M346" s="5">
        <v>3</v>
      </c>
      <c r="N346" s="5" t="s">
        <v>420</v>
      </c>
      <c r="O346" s="5">
        <v>2</v>
      </c>
      <c r="P346" s="5">
        <f>ROUND(Source!DK331,O346)</f>
        <v>95046.1</v>
      </c>
      <c r="Q346" s="5"/>
      <c r="R346" s="5"/>
      <c r="S346" s="5"/>
      <c r="T346" s="5"/>
      <c r="U346" s="5"/>
      <c r="V346" s="5"/>
      <c r="W346" s="5"/>
    </row>
    <row r="347" spans="1:23" x14ac:dyDescent="0.2">
      <c r="A347" s="5">
        <v>50</v>
      </c>
      <c r="B347" s="5">
        <v>0</v>
      </c>
      <c r="C347" s="5">
        <v>0</v>
      </c>
      <c r="D347" s="5">
        <v>1</v>
      </c>
      <c r="E347" s="5">
        <v>232</v>
      </c>
      <c r="F347" s="5">
        <f>ROUND(Source!BC331,O347)</f>
        <v>0</v>
      </c>
      <c r="G347" s="5" t="s">
        <v>539</v>
      </c>
      <c r="H347" s="5" t="s">
        <v>540</v>
      </c>
      <c r="I347" s="5"/>
      <c r="J347" s="5"/>
      <c r="K347" s="5">
        <v>232</v>
      </c>
      <c r="L347" s="5">
        <v>15</v>
      </c>
      <c r="M347" s="5">
        <v>3</v>
      </c>
      <c r="N347" s="5" t="s">
        <v>420</v>
      </c>
      <c r="O347" s="5">
        <v>2</v>
      </c>
      <c r="P347" s="5">
        <f>ROUND(Source!EU331,O347)</f>
        <v>0</v>
      </c>
      <c r="Q347" s="5"/>
      <c r="R347" s="5"/>
      <c r="S347" s="5"/>
      <c r="T347" s="5"/>
      <c r="U347" s="5"/>
      <c r="V347" s="5"/>
      <c r="W347" s="5"/>
    </row>
    <row r="348" spans="1:23" x14ac:dyDescent="0.2">
      <c r="A348" s="5">
        <v>50</v>
      </c>
      <c r="B348" s="5">
        <v>0</v>
      </c>
      <c r="C348" s="5">
        <v>0</v>
      </c>
      <c r="D348" s="5">
        <v>1</v>
      </c>
      <c r="E348" s="5">
        <v>214</v>
      </c>
      <c r="F348" s="5">
        <f>ROUND(Source!AS331,O348)</f>
        <v>0</v>
      </c>
      <c r="G348" s="5" t="s">
        <v>541</v>
      </c>
      <c r="H348" s="5" t="s">
        <v>542</v>
      </c>
      <c r="I348" s="5"/>
      <c r="J348" s="5"/>
      <c r="K348" s="5">
        <v>214</v>
      </c>
      <c r="L348" s="5">
        <v>16</v>
      </c>
      <c r="M348" s="5">
        <v>3</v>
      </c>
      <c r="N348" s="5" t="s">
        <v>420</v>
      </c>
      <c r="O348" s="5">
        <v>2</v>
      </c>
      <c r="P348" s="5">
        <f>ROUND(Source!EK331,O348)</f>
        <v>0</v>
      </c>
      <c r="Q348" s="5"/>
      <c r="R348" s="5"/>
      <c r="S348" s="5"/>
      <c r="T348" s="5"/>
      <c r="U348" s="5"/>
      <c r="V348" s="5"/>
      <c r="W348" s="5"/>
    </row>
    <row r="349" spans="1:23" x14ac:dyDescent="0.2">
      <c r="A349" s="5">
        <v>50</v>
      </c>
      <c r="B349" s="5">
        <v>0</v>
      </c>
      <c r="C349" s="5">
        <v>0</v>
      </c>
      <c r="D349" s="5">
        <v>1</v>
      </c>
      <c r="E349" s="5">
        <v>215</v>
      </c>
      <c r="F349" s="5">
        <f>ROUND(Source!AT331,O349)</f>
        <v>0</v>
      </c>
      <c r="G349" s="5" t="s">
        <v>543</v>
      </c>
      <c r="H349" s="5" t="s">
        <v>544</v>
      </c>
      <c r="I349" s="5"/>
      <c r="J349" s="5"/>
      <c r="K349" s="5">
        <v>215</v>
      </c>
      <c r="L349" s="5">
        <v>17</v>
      </c>
      <c r="M349" s="5">
        <v>3</v>
      </c>
      <c r="N349" s="5" t="s">
        <v>420</v>
      </c>
      <c r="O349" s="5">
        <v>2</v>
      </c>
      <c r="P349" s="5">
        <f>ROUND(Source!EL331,O349)</f>
        <v>0</v>
      </c>
      <c r="Q349" s="5"/>
      <c r="R349" s="5"/>
      <c r="S349" s="5"/>
      <c r="T349" s="5"/>
      <c r="U349" s="5"/>
      <c r="V349" s="5"/>
      <c r="W349" s="5"/>
    </row>
    <row r="350" spans="1:23" x14ac:dyDescent="0.2">
      <c r="A350" s="5">
        <v>50</v>
      </c>
      <c r="B350" s="5">
        <v>0</v>
      </c>
      <c r="C350" s="5">
        <v>0</v>
      </c>
      <c r="D350" s="5">
        <v>1</v>
      </c>
      <c r="E350" s="5">
        <v>217</v>
      </c>
      <c r="F350" s="5">
        <f>ROUND(Source!AU331,O350)</f>
        <v>13236.73</v>
      </c>
      <c r="G350" s="5" t="s">
        <v>545</v>
      </c>
      <c r="H350" s="5" t="s">
        <v>546</v>
      </c>
      <c r="I350" s="5"/>
      <c r="J350" s="5"/>
      <c r="K350" s="5">
        <v>217</v>
      </c>
      <c r="L350" s="5">
        <v>18</v>
      </c>
      <c r="M350" s="5">
        <v>3</v>
      </c>
      <c r="N350" s="5" t="s">
        <v>420</v>
      </c>
      <c r="O350" s="5">
        <v>2</v>
      </c>
      <c r="P350" s="5">
        <f>ROUND(Source!EM331,O350)</f>
        <v>194844.51</v>
      </c>
      <c r="Q350" s="5"/>
      <c r="R350" s="5"/>
      <c r="S350" s="5"/>
      <c r="T350" s="5"/>
      <c r="U350" s="5"/>
      <c r="V350" s="5"/>
      <c r="W350" s="5"/>
    </row>
    <row r="351" spans="1:23" x14ac:dyDescent="0.2">
      <c r="A351" s="5">
        <v>50</v>
      </c>
      <c r="B351" s="5">
        <v>0</v>
      </c>
      <c r="C351" s="5">
        <v>0</v>
      </c>
      <c r="D351" s="5">
        <v>1</v>
      </c>
      <c r="E351" s="5">
        <v>230</v>
      </c>
      <c r="F351" s="5">
        <f>ROUND(Source!BA331,O351)</f>
        <v>0</v>
      </c>
      <c r="G351" s="5" t="s">
        <v>547</v>
      </c>
      <c r="H351" s="5" t="s">
        <v>548</v>
      </c>
      <c r="I351" s="5"/>
      <c r="J351" s="5"/>
      <c r="K351" s="5">
        <v>230</v>
      </c>
      <c r="L351" s="5">
        <v>19</v>
      </c>
      <c r="M351" s="5">
        <v>3</v>
      </c>
      <c r="N351" s="5" t="s">
        <v>420</v>
      </c>
      <c r="O351" s="5">
        <v>2</v>
      </c>
      <c r="P351" s="5">
        <f>ROUND(Source!ES331,O351)</f>
        <v>0</v>
      </c>
      <c r="Q351" s="5"/>
      <c r="R351" s="5"/>
      <c r="S351" s="5"/>
      <c r="T351" s="5"/>
      <c r="U351" s="5"/>
      <c r="V351" s="5"/>
      <c r="W351" s="5"/>
    </row>
    <row r="352" spans="1:23" x14ac:dyDescent="0.2">
      <c r="A352" s="5">
        <v>50</v>
      </c>
      <c r="B352" s="5">
        <v>0</v>
      </c>
      <c r="C352" s="5">
        <v>0</v>
      </c>
      <c r="D352" s="5">
        <v>1</v>
      </c>
      <c r="E352" s="5">
        <v>206</v>
      </c>
      <c r="F352" s="5">
        <f>ROUND(Source!T331,O352)</f>
        <v>0</v>
      </c>
      <c r="G352" s="5" t="s">
        <v>549</v>
      </c>
      <c r="H352" s="5" t="s">
        <v>550</v>
      </c>
      <c r="I352" s="5"/>
      <c r="J352" s="5"/>
      <c r="K352" s="5">
        <v>206</v>
      </c>
      <c r="L352" s="5">
        <v>20</v>
      </c>
      <c r="M352" s="5">
        <v>3</v>
      </c>
      <c r="N352" s="5" t="s">
        <v>420</v>
      </c>
      <c r="O352" s="5">
        <v>2</v>
      </c>
      <c r="P352" s="5">
        <f>ROUND(Source!DL331,O352)</f>
        <v>0</v>
      </c>
      <c r="Q352" s="5"/>
      <c r="R352" s="5"/>
      <c r="S352" s="5"/>
      <c r="T352" s="5"/>
      <c r="U352" s="5"/>
      <c r="V352" s="5"/>
      <c r="W352" s="5"/>
    </row>
    <row r="353" spans="1:206" x14ac:dyDescent="0.2">
      <c r="A353" s="5">
        <v>50</v>
      </c>
      <c r="B353" s="5">
        <v>0</v>
      </c>
      <c r="C353" s="5">
        <v>0</v>
      </c>
      <c r="D353" s="5">
        <v>1</v>
      </c>
      <c r="E353" s="5">
        <v>207</v>
      </c>
      <c r="F353" s="5">
        <f>Source!U331</f>
        <v>529.04</v>
      </c>
      <c r="G353" s="5" t="s">
        <v>551</v>
      </c>
      <c r="H353" s="5" t="s">
        <v>552</v>
      </c>
      <c r="I353" s="5"/>
      <c r="J353" s="5"/>
      <c r="K353" s="5">
        <v>207</v>
      </c>
      <c r="L353" s="5">
        <v>21</v>
      </c>
      <c r="M353" s="5">
        <v>3</v>
      </c>
      <c r="N353" s="5" t="s">
        <v>420</v>
      </c>
      <c r="O353" s="5">
        <v>-1</v>
      </c>
      <c r="P353" s="5">
        <f>Source!DM331</f>
        <v>529.04</v>
      </c>
      <c r="Q353" s="5"/>
      <c r="R353" s="5"/>
      <c r="S353" s="5"/>
      <c r="T353" s="5"/>
      <c r="U353" s="5"/>
      <c r="V353" s="5"/>
      <c r="W353" s="5"/>
    </row>
    <row r="354" spans="1:206" x14ac:dyDescent="0.2">
      <c r="A354" s="5">
        <v>50</v>
      </c>
      <c r="B354" s="5">
        <v>0</v>
      </c>
      <c r="C354" s="5">
        <v>0</v>
      </c>
      <c r="D354" s="5">
        <v>1</v>
      </c>
      <c r="E354" s="5">
        <v>208</v>
      </c>
      <c r="F354" s="5">
        <f>Source!V331</f>
        <v>0</v>
      </c>
      <c r="G354" s="5" t="s">
        <v>553</v>
      </c>
      <c r="H354" s="5" t="s">
        <v>554</v>
      </c>
      <c r="I354" s="5"/>
      <c r="J354" s="5"/>
      <c r="K354" s="5">
        <v>208</v>
      </c>
      <c r="L354" s="5">
        <v>22</v>
      </c>
      <c r="M354" s="5">
        <v>3</v>
      </c>
      <c r="N354" s="5" t="s">
        <v>420</v>
      </c>
      <c r="O354" s="5">
        <v>-1</v>
      </c>
      <c r="P354" s="5">
        <f>Source!DN331</f>
        <v>0</v>
      </c>
      <c r="Q354" s="5"/>
      <c r="R354" s="5"/>
      <c r="S354" s="5"/>
      <c r="T354" s="5"/>
      <c r="U354" s="5"/>
      <c r="V354" s="5"/>
      <c r="W354" s="5"/>
    </row>
    <row r="355" spans="1:206" x14ac:dyDescent="0.2">
      <c r="A355" s="5">
        <v>50</v>
      </c>
      <c r="B355" s="5">
        <v>0</v>
      </c>
      <c r="C355" s="5">
        <v>0</v>
      </c>
      <c r="D355" s="5">
        <v>1</v>
      </c>
      <c r="E355" s="5">
        <v>209</v>
      </c>
      <c r="F355" s="5">
        <f>ROUND(Source!W331,O355)</f>
        <v>0</v>
      </c>
      <c r="G355" s="5" t="s">
        <v>555</v>
      </c>
      <c r="H355" s="5" t="s">
        <v>556</v>
      </c>
      <c r="I355" s="5"/>
      <c r="J355" s="5"/>
      <c r="K355" s="5">
        <v>209</v>
      </c>
      <c r="L355" s="5">
        <v>23</v>
      </c>
      <c r="M355" s="5">
        <v>3</v>
      </c>
      <c r="N355" s="5" t="s">
        <v>420</v>
      </c>
      <c r="O355" s="5">
        <v>2</v>
      </c>
      <c r="P355" s="5">
        <f>ROUND(Source!DO331,O355)</f>
        <v>0</v>
      </c>
      <c r="Q355" s="5"/>
      <c r="R355" s="5"/>
      <c r="S355" s="5"/>
      <c r="T355" s="5"/>
      <c r="U355" s="5"/>
      <c r="V355" s="5"/>
      <c r="W355" s="5"/>
    </row>
    <row r="356" spans="1:206" x14ac:dyDescent="0.2">
      <c r="A356" s="5">
        <v>50</v>
      </c>
      <c r="B356" s="5">
        <v>0</v>
      </c>
      <c r="C356" s="5">
        <v>0</v>
      </c>
      <c r="D356" s="5">
        <v>1</v>
      </c>
      <c r="E356" s="5">
        <v>210</v>
      </c>
      <c r="F356" s="5">
        <f>ROUND(Source!X331,O356)</f>
        <v>4197.01</v>
      </c>
      <c r="G356" s="5" t="s">
        <v>557</v>
      </c>
      <c r="H356" s="5" t="s">
        <v>558</v>
      </c>
      <c r="I356" s="5"/>
      <c r="J356" s="5"/>
      <c r="K356" s="5">
        <v>210</v>
      </c>
      <c r="L356" s="5">
        <v>24</v>
      </c>
      <c r="M356" s="5">
        <v>3</v>
      </c>
      <c r="N356" s="5" t="s">
        <v>420</v>
      </c>
      <c r="O356" s="5">
        <v>2</v>
      </c>
      <c r="P356" s="5">
        <f>ROUND(Source!DP331,O356)</f>
        <v>61779.97</v>
      </c>
      <c r="Q356" s="5"/>
      <c r="R356" s="5"/>
      <c r="S356" s="5"/>
      <c r="T356" s="5"/>
      <c r="U356" s="5"/>
      <c r="V356" s="5"/>
      <c r="W356" s="5"/>
    </row>
    <row r="357" spans="1:206" x14ac:dyDescent="0.2">
      <c r="A357" s="5">
        <v>50</v>
      </c>
      <c r="B357" s="5">
        <v>0</v>
      </c>
      <c r="C357" s="5">
        <v>0</v>
      </c>
      <c r="D357" s="5">
        <v>1</v>
      </c>
      <c r="E357" s="5">
        <v>211</v>
      </c>
      <c r="F357" s="5">
        <f>ROUND(Source!Y331,O357)</f>
        <v>2582.7800000000002</v>
      </c>
      <c r="G357" s="5" t="s">
        <v>559</v>
      </c>
      <c r="H357" s="5" t="s">
        <v>560</v>
      </c>
      <c r="I357" s="5"/>
      <c r="J357" s="5"/>
      <c r="K357" s="5">
        <v>211</v>
      </c>
      <c r="L357" s="5">
        <v>25</v>
      </c>
      <c r="M357" s="5">
        <v>3</v>
      </c>
      <c r="N357" s="5" t="s">
        <v>420</v>
      </c>
      <c r="O357" s="5">
        <v>2</v>
      </c>
      <c r="P357" s="5">
        <f>ROUND(Source!DQ331,O357)</f>
        <v>38018.44</v>
      </c>
      <c r="Q357" s="5"/>
      <c r="R357" s="5"/>
      <c r="S357" s="5"/>
      <c r="T357" s="5"/>
      <c r="U357" s="5"/>
      <c r="V357" s="5"/>
      <c r="W357" s="5"/>
    </row>
    <row r="358" spans="1:206" x14ac:dyDescent="0.2">
      <c r="A358" s="5">
        <v>50</v>
      </c>
      <c r="B358" s="5">
        <v>0</v>
      </c>
      <c r="C358" s="5">
        <v>0</v>
      </c>
      <c r="D358" s="5">
        <v>1</v>
      </c>
      <c r="E358" s="5">
        <v>224</v>
      </c>
      <c r="F358" s="5">
        <f>ROUND(Source!AR331,O358)</f>
        <v>13236.73</v>
      </c>
      <c r="G358" s="5" t="s">
        <v>561</v>
      </c>
      <c r="H358" s="5" t="s">
        <v>562</v>
      </c>
      <c r="I358" s="5"/>
      <c r="J358" s="5"/>
      <c r="K358" s="5">
        <v>224</v>
      </c>
      <c r="L358" s="5">
        <v>26</v>
      </c>
      <c r="M358" s="5">
        <v>3</v>
      </c>
      <c r="N358" s="5" t="s">
        <v>420</v>
      </c>
      <c r="O358" s="5">
        <v>2</v>
      </c>
      <c r="P358" s="5">
        <f>ROUND(Source!EJ331,O358)</f>
        <v>194844.51</v>
      </c>
      <c r="Q358" s="5"/>
      <c r="R358" s="5"/>
      <c r="S358" s="5"/>
      <c r="T358" s="5"/>
      <c r="U358" s="5"/>
      <c r="V358" s="5"/>
      <c r="W358" s="5"/>
    </row>
    <row r="360" spans="1:206" x14ac:dyDescent="0.2">
      <c r="A360" s="3">
        <v>51</v>
      </c>
      <c r="B360" s="3">
        <f>B12</f>
        <v>429</v>
      </c>
      <c r="C360" s="3">
        <f>A12</f>
        <v>1</v>
      </c>
      <c r="D360" s="3">
        <f>ROW(A12)</f>
        <v>12</v>
      </c>
      <c r="E360" s="3"/>
      <c r="F360" s="3" t="str">
        <f>IF(F12&lt;&gt;"",F12,"")</f>
        <v>02-01-01_</v>
      </c>
      <c r="G360" s="3" t="str">
        <f>IF(G12&lt;&gt;"",G12,"")</f>
        <v>Капитальный ремонт  котла  ДКВР- 10-13 заводской № 8466  в котельной по адресу: ул.Лесная,1, г.Алушта, Республика Крым</v>
      </c>
      <c r="H360" s="3">
        <v>0</v>
      </c>
      <c r="I360" s="3"/>
      <c r="J360" s="3"/>
      <c r="K360" s="3"/>
      <c r="L360" s="3"/>
      <c r="M360" s="3"/>
      <c r="N360" s="3"/>
      <c r="O360" s="3">
        <f t="shared" ref="O360:T360" si="281">ROUND(O294+O331,2)</f>
        <v>762796.82</v>
      </c>
      <c r="P360" s="3">
        <f t="shared" si="281"/>
        <v>601082.52</v>
      </c>
      <c r="Q360" s="3">
        <f t="shared" si="281"/>
        <v>103493.51</v>
      </c>
      <c r="R360" s="3">
        <f t="shared" si="281"/>
        <v>6591.26</v>
      </c>
      <c r="S360" s="3">
        <f t="shared" si="281"/>
        <v>58220.79</v>
      </c>
      <c r="T360" s="3">
        <f t="shared" si="281"/>
        <v>0</v>
      </c>
      <c r="U360" s="3">
        <f>U294+U331</f>
        <v>6573.3957289999998</v>
      </c>
      <c r="V360" s="3">
        <f>V294+V331</f>
        <v>0</v>
      </c>
      <c r="W360" s="3">
        <f>ROUND(W294+W331,2)</f>
        <v>0</v>
      </c>
      <c r="X360" s="3">
        <f>ROUND(X294+X331,2)</f>
        <v>53764.34</v>
      </c>
      <c r="Y360" s="3">
        <f>ROUND(Y294+Y331,2)</f>
        <v>38374.54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>
        <f t="shared" ref="AO360:BC360" si="282">ROUND(AO294+AO331,2)</f>
        <v>0</v>
      </c>
      <c r="AP360" s="3">
        <f t="shared" si="282"/>
        <v>196289.73</v>
      </c>
      <c r="AQ360" s="3">
        <f t="shared" si="282"/>
        <v>0</v>
      </c>
      <c r="AR360" s="3">
        <f t="shared" si="282"/>
        <v>854935.7</v>
      </c>
      <c r="AS360" s="3">
        <f t="shared" si="282"/>
        <v>489409.15</v>
      </c>
      <c r="AT360" s="3">
        <f t="shared" si="282"/>
        <v>156000.09</v>
      </c>
      <c r="AU360" s="3">
        <f t="shared" si="282"/>
        <v>13236.73</v>
      </c>
      <c r="AV360" s="3">
        <f t="shared" si="282"/>
        <v>601082.52</v>
      </c>
      <c r="AW360" s="3">
        <f t="shared" si="282"/>
        <v>404792.79</v>
      </c>
      <c r="AX360" s="3">
        <f t="shared" si="282"/>
        <v>0</v>
      </c>
      <c r="AY360" s="3">
        <f t="shared" si="282"/>
        <v>404792.79</v>
      </c>
      <c r="AZ360" s="3">
        <f t="shared" si="282"/>
        <v>196289.73</v>
      </c>
      <c r="BA360" s="3">
        <f t="shared" si="282"/>
        <v>0</v>
      </c>
      <c r="BB360" s="3">
        <f t="shared" si="282"/>
        <v>0</v>
      </c>
      <c r="BC360" s="3">
        <f t="shared" si="282"/>
        <v>0</v>
      </c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4">
        <f t="shared" ref="DG360:DL360" si="283">ROUND(DG294+DG331,2)</f>
        <v>4982097.12</v>
      </c>
      <c r="DH360" s="4">
        <f t="shared" si="283"/>
        <v>3789381.64</v>
      </c>
      <c r="DI360" s="4">
        <f t="shared" si="283"/>
        <v>731698.97</v>
      </c>
      <c r="DJ360" s="4">
        <f t="shared" si="283"/>
        <v>46600.13</v>
      </c>
      <c r="DK360" s="4">
        <f t="shared" si="283"/>
        <v>461016.51</v>
      </c>
      <c r="DL360" s="4">
        <f t="shared" si="283"/>
        <v>0</v>
      </c>
      <c r="DM360" s="4">
        <f>DM294+DM331</f>
        <v>6573.3957289999998</v>
      </c>
      <c r="DN360" s="4">
        <f>DN294+DN331</f>
        <v>0</v>
      </c>
      <c r="DO360" s="4">
        <f>ROUND(DO294+DO331,2)</f>
        <v>0</v>
      </c>
      <c r="DP360" s="4">
        <f>ROUND(DP294+DP331,2)</f>
        <v>412220.92</v>
      </c>
      <c r="DQ360" s="4">
        <f>ROUND(DQ294+DQ331,2)</f>
        <v>291066.21000000002</v>
      </c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>
        <f t="shared" ref="EG360:EU360" si="284">ROUND(EG294+EG331,2)</f>
        <v>0</v>
      </c>
      <c r="EH360" s="4">
        <f t="shared" si="284"/>
        <v>1116666.6399999999</v>
      </c>
      <c r="EI360" s="4">
        <f t="shared" si="284"/>
        <v>0</v>
      </c>
      <c r="EJ360" s="4">
        <f t="shared" si="284"/>
        <v>5685384.25</v>
      </c>
      <c r="EK360" s="4">
        <f t="shared" si="284"/>
        <v>3270953.08</v>
      </c>
      <c r="EL360" s="4">
        <f t="shared" si="284"/>
        <v>1102920.02</v>
      </c>
      <c r="EM360" s="4">
        <f t="shared" si="284"/>
        <v>194844.51</v>
      </c>
      <c r="EN360" s="4">
        <f t="shared" si="284"/>
        <v>3789381.64</v>
      </c>
      <c r="EO360" s="4">
        <f t="shared" si="284"/>
        <v>2672715</v>
      </c>
      <c r="EP360" s="4">
        <f t="shared" si="284"/>
        <v>0</v>
      </c>
      <c r="EQ360" s="4">
        <f t="shared" si="284"/>
        <v>2672715</v>
      </c>
      <c r="ER360" s="4">
        <f t="shared" si="284"/>
        <v>1116666.6399999999</v>
      </c>
      <c r="ES360" s="4">
        <f t="shared" si="284"/>
        <v>0</v>
      </c>
      <c r="ET360" s="4">
        <f t="shared" si="284"/>
        <v>0</v>
      </c>
      <c r="EU360" s="4">
        <f t="shared" si="284"/>
        <v>0</v>
      </c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>
        <v>0</v>
      </c>
    </row>
    <row r="362" spans="1:206" x14ac:dyDescent="0.2">
      <c r="A362" s="5">
        <v>50</v>
      </c>
      <c r="B362" s="5">
        <v>0</v>
      </c>
      <c r="C362" s="5">
        <v>0</v>
      </c>
      <c r="D362" s="5">
        <v>1</v>
      </c>
      <c r="E362" s="5">
        <v>201</v>
      </c>
      <c r="F362" s="5">
        <f>ROUND(Source!O360,O362)</f>
        <v>762796.82</v>
      </c>
      <c r="G362" s="5" t="s">
        <v>511</v>
      </c>
      <c r="H362" s="5" t="s">
        <v>512</v>
      </c>
      <c r="I362" s="5"/>
      <c r="J362" s="5"/>
      <c r="K362" s="5">
        <v>201</v>
      </c>
      <c r="L362" s="5">
        <v>1</v>
      </c>
      <c r="M362" s="5">
        <v>3</v>
      </c>
      <c r="N362" s="5" t="s">
        <v>420</v>
      </c>
      <c r="O362" s="5">
        <v>2</v>
      </c>
      <c r="P362" s="5">
        <f>ROUND(Source!DG360,O362)</f>
        <v>4982097.12</v>
      </c>
      <c r="Q362" s="5"/>
      <c r="R362" s="5"/>
      <c r="S362" s="5"/>
      <c r="T362" s="5"/>
      <c r="U362" s="5"/>
      <c r="V362" s="5"/>
      <c r="W362" s="5"/>
    </row>
    <row r="363" spans="1:206" x14ac:dyDescent="0.2">
      <c r="A363" s="5">
        <v>50</v>
      </c>
      <c r="B363" s="5">
        <v>0</v>
      </c>
      <c r="C363" s="5">
        <v>0</v>
      </c>
      <c r="D363" s="5">
        <v>1</v>
      </c>
      <c r="E363" s="5">
        <v>202</v>
      </c>
      <c r="F363" s="5">
        <f>ROUND(Source!P360,O363)</f>
        <v>601082.52</v>
      </c>
      <c r="G363" s="5" t="s">
        <v>513</v>
      </c>
      <c r="H363" s="5" t="s">
        <v>514</v>
      </c>
      <c r="I363" s="5"/>
      <c r="J363" s="5"/>
      <c r="K363" s="5">
        <v>202</v>
      </c>
      <c r="L363" s="5">
        <v>2</v>
      </c>
      <c r="M363" s="5">
        <v>3</v>
      </c>
      <c r="N363" s="5" t="s">
        <v>420</v>
      </c>
      <c r="O363" s="5">
        <v>2</v>
      </c>
      <c r="P363" s="5">
        <f>ROUND(Source!DH360,O363)</f>
        <v>3789381.64</v>
      </c>
      <c r="Q363" s="5"/>
      <c r="R363" s="5"/>
      <c r="S363" s="5"/>
      <c r="T363" s="5"/>
      <c r="U363" s="5"/>
      <c r="V363" s="5"/>
      <c r="W363" s="5"/>
    </row>
    <row r="364" spans="1:206" x14ac:dyDescent="0.2">
      <c r="A364" s="5">
        <v>50</v>
      </c>
      <c r="B364" s="5">
        <v>0</v>
      </c>
      <c r="C364" s="5">
        <v>0</v>
      </c>
      <c r="D364" s="5">
        <v>1</v>
      </c>
      <c r="E364" s="5">
        <v>222</v>
      </c>
      <c r="F364" s="5">
        <f>ROUND(Source!AO360,O364)</f>
        <v>0</v>
      </c>
      <c r="G364" s="5" t="s">
        <v>515</v>
      </c>
      <c r="H364" s="5" t="s">
        <v>516</v>
      </c>
      <c r="I364" s="5"/>
      <c r="J364" s="5"/>
      <c r="K364" s="5">
        <v>222</v>
      </c>
      <c r="L364" s="5">
        <v>3</v>
      </c>
      <c r="M364" s="5">
        <v>3</v>
      </c>
      <c r="N364" s="5" t="s">
        <v>420</v>
      </c>
      <c r="O364" s="5">
        <v>2</v>
      </c>
      <c r="P364" s="5">
        <f>ROUND(Source!EG360,O364)</f>
        <v>0</v>
      </c>
      <c r="Q364" s="5"/>
      <c r="R364" s="5"/>
      <c r="S364" s="5"/>
      <c r="T364" s="5"/>
      <c r="U364" s="5"/>
      <c r="V364" s="5"/>
      <c r="W364" s="5"/>
    </row>
    <row r="365" spans="1:206" x14ac:dyDescent="0.2">
      <c r="A365" s="5">
        <v>50</v>
      </c>
      <c r="B365" s="5">
        <v>0</v>
      </c>
      <c r="C365" s="5">
        <v>0</v>
      </c>
      <c r="D365" s="5">
        <v>1</v>
      </c>
      <c r="E365" s="5">
        <v>225</v>
      </c>
      <c r="F365" s="5">
        <f>ROUND(Source!AV360,O365)</f>
        <v>601082.52</v>
      </c>
      <c r="G365" s="5" t="s">
        <v>517</v>
      </c>
      <c r="H365" s="5" t="s">
        <v>518</v>
      </c>
      <c r="I365" s="5"/>
      <c r="J365" s="5"/>
      <c r="K365" s="5">
        <v>225</v>
      </c>
      <c r="L365" s="5">
        <v>4</v>
      </c>
      <c r="M365" s="5">
        <v>3</v>
      </c>
      <c r="N365" s="5" t="s">
        <v>420</v>
      </c>
      <c r="O365" s="5">
        <v>2</v>
      </c>
      <c r="P365" s="5">
        <f>ROUND(Source!EN360,O365)</f>
        <v>3789381.64</v>
      </c>
      <c r="Q365" s="5"/>
      <c r="R365" s="5"/>
      <c r="S365" s="5"/>
      <c r="T365" s="5"/>
      <c r="U365" s="5"/>
      <c r="V365" s="5"/>
      <c r="W365" s="5"/>
    </row>
    <row r="366" spans="1:206" x14ac:dyDescent="0.2">
      <c r="A366" s="5">
        <v>50</v>
      </c>
      <c r="B366" s="5">
        <v>0</v>
      </c>
      <c r="C366" s="5">
        <v>0</v>
      </c>
      <c r="D366" s="5">
        <v>1</v>
      </c>
      <c r="E366" s="5">
        <v>226</v>
      </c>
      <c r="F366" s="5">
        <f>ROUND(Source!AW360,O366)</f>
        <v>404792.79</v>
      </c>
      <c r="G366" s="5" t="s">
        <v>519</v>
      </c>
      <c r="H366" s="5" t="s">
        <v>520</v>
      </c>
      <c r="I366" s="5"/>
      <c r="J366" s="5"/>
      <c r="K366" s="5">
        <v>226</v>
      </c>
      <c r="L366" s="5">
        <v>5</v>
      </c>
      <c r="M366" s="5">
        <v>3</v>
      </c>
      <c r="N366" s="5" t="s">
        <v>420</v>
      </c>
      <c r="O366" s="5">
        <v>2</v>
      </c>
      <c r="P366" s="5">
        <f>ROUND(Source!EO360,O366)</f>
        <v>2672715</v>
      </c>
      <c r="Q366" s="5"/>
      <c r="R366" s="5"/>
      <c r="S366" s="5"/>
      <c r="T366" s="5"/>
      <c r="U366" s="5"/>
      <c r="V366" s="5"/>
      <c r="W366" s="5"/>
    </row>
    <row r="367" spans="1:206" x14ac:dyDescent="0.2">
      <c r="A367" s="5">
        <v>50</v>
      </c>
      <c r="B367" s="5">
        <v>0</v>
      </c>
      <c r="C367" s="5">
        <v>0</v>
      </c>
      <c r="D367" s="5">
        <v>1</v>
      </c>
      <c r="E367" s="5">
        <v>227</v>
      </c>
      <c r="F367" s="5">
        <f>ROUND(Source!AX360,O367)</f>
        <v>0</v>
      </c>
      <c r="G367" s="5" t="s">
        <v>521</v>
      </c>
      <c r="H367" s="5" t="s">
        <v>522</v>
      </c>
      <c r="I367" s="5"/>
      <c r="J367" s="5"/>
      <c r="K367" s="5">
        <v>227</v>
      </c>
      <c r="L367" s="5">
        <v>6</v>
      </c>
      <c r="M367" s="5">
        <v>3</v>
      </c>
      <c r="N367" s="5" t="s">
        <v>420</v>
      </c>
      <c r="O367" s="5">
        <v>2</v>
      </c>
      <c r="P367" s="5">
        <f>ROUND(Source!EP360,O367)</f>
        <v>0</v>
      </c>
      <c r="Q367" s="5"/>
      <c r="R367" s="5"/>
      <c r="S367" s="5"/>
      <c r="T367" s="5"/>
      <c r="U367" s="5"/>
      <c r="V367" s="5"/>
      <c r="W367" s="5"/>
    </row>
    <row r="368" spans="1:206" x14ac:dyDescent="0.2">
      <c r="A368" s="5">
        <v>50</v>
      </c>
      <c r="B368" s="5">
        <v>0</v>
      </c>
      <c r="C368" s="5">
        <v>0</v>
      </c>
      <c r="D368" s="5">
        <v>1</v>
      </c>
      <c r="E368" s="5">
        <v>228</v>
      </c>
      <c r="F368" s="5">
        <f>ROUND(Source!AY360,O368)</f>
        <v>404792.79</v>
      </c>
      <c r="G368" s="5" t="s">
        <v>523</v>
      </c>
      <c r="H368" s="5" t="s">
        <v>524</v>
      </c>
      <c r="I368" s="5"/>
      <c r="J368" s="5"/>
      <c r="K368" s="5">
        <v>228</v>
      </c>
      <c r="L368" s="5">
        <v>7</v>
      </c>
      <c r="M368" s="5">
        <v>3</v>
      </c>
      <c r="N368" s="5" t="s">
        <v>420</v>
      </c>
      <c r="O368" s="5">
        <v>2</v>
      </c>
      <c r="P368" s="5">
        <f>ROUND(Source!EQ360,O368)</f>
        <v>2672715</v>
      </c>
      <c r="Q368" s="5"/>
      <c r="R368" s="5"/>
      <c r="S368" s="5"/>
      <c r="T368" s="5"/>
      <c r="U368" s="5"/>
      <c r="V368" s="5"/>
      <c r="W368" s="5"/>
    </row>
    <row r="369" spans="1:23" x14ac:dyDescent="0.2">
      <c r="A369" s="5">
        <v>50</v>
      </c>
      <c r="B369" s="5">
        <v>0</v>
      </c>
      <c r="C369" s="5">
        <v>0</v>
      </c>
      <c r="D369" s="5">
        <v>1</v>
      </c>
      <c r="E369" s="5">
        <v>216</v>
      </c>
      <c r="F369" s="5">
        <f>ROUND(Source!AP360,O369)</f>
        <v>196289.73</v>
      </c>
      <c r="G369" s="5" t="s">
        <v>525</v>
      </c>
      <c r="H369" s="5" t="s">
        <v>526</v>
      </c>
      <c r="I369" s="5"/>
      <c r="J369" s="5"/>
      <c r="K369" s="5">
        <v>216</v>
      </c>
      <c r="L369" s="5">
        <v>8</v>
      </c>
      <c r="M369" s="5">
        <v>3</v>
      </c>
      <c r="N369" s="5" t="s">
        <v>420</v>
      </c>
      <c r="O369" s="5">
        <v>2</v>
      </c>
      <c r="P369" s="5">
        <f>ROUND(Source!EH360,O369)</f>
        <v>1116666.6399999999</v>
      </c>
      <c r="Q369" s="5"/>
      <c r="R369" s="5"/>
      <c r="S369" s="5"/>
      <c r="T369" s="5"/>
      <c r="U369" s="5"/>
      <c r="V369" s="5"/>
      <c r="W369" s="5"/>
    </row>
    <row r="370" spans="1:23" x14ac:dyDescent="0.2">
      <c r="A370" s="5">
        <v>50</v>
      </c>
      <c r="B370" s="5">
        <v>0</v>
      </c>
      <c r="C370" s="5">
        <v>0</v>
      </c>
      <c r="D370" s="5">
        <v>1</v>
      </c>
      <c r="E370" s="5">
        <v>223</v>
      </c>
      <c r="F370" s="5">
        <f>ROUND(Source!AQ360,O370)</f>
        <v>0</v>
      </c>
      <c r="G370" s="5" t="s">
        <v>527</v>
      </c>
      <c r="H370" s="5" t="s">
        <v>528</v>
      </c>
      <c r="I370" s="5"/>
      <c r="J370" s="5"/>
      <c r="K370" s="5">
        <v>223</v>
      </c>
      <c r="L370" s="5">
        <v>9</v>
      </c>
      <c r="M370" s="5">
        <v>3</v>
      </c>
      <c r="N370" s="5" t="s">
        <v>420</v>
      </c>
      <c r="O370" s="5">
        <v>2</v>
      </c>
      <c r="P370" s="5">
        <f>ROUND(Source!EI360,O370)</f>
        <v>0</v>
      </c>
      <c r="Q370" s="5"/>
      <c r="R370" s="5"/>
      <c r="S370" s="5"/>
      <c r="T370" s="5"/>
      <c r="U370" s="5"/>
      <c r="V370" s="5"/>
      <c r="W370" s="5"/>
    </row>
    <row r="371" spans="1:23" x14ac:dyDescent="0.2">
      <c r="A371" s="5">
        <v>50</v>
      </c>
      <c r="B371" s="5">
        <v>0</v>
      </c>
      <c r="C371" s="5">
        <v>0</v>
      </c>
      <c r="D371" s="5">
        <v>1</v>
      </c>
      <c r="E371" s="5">
        <v>229</v>
      </c>
      <c r="F371" s="5">
        <f>ROUND(Source!AZ360,O371)</f>
        <v>196289.73</v>
      </c>
      <c r="G371" s="5" t="s">
        <v>529</v>
      </c>
      <c r="H371" s="5" t="s">
        <v>530</v>
      </c>
      <c r="I371" s="5"/>
      <c r="J371" s="5"/>
      <c r="K371" s="5">
        <v>229</v>
      </c>
      <c r="L371" s="5">
        <v>10</v>
      </c>
      <c r="M371" s="5">
        <v>3</v>
      </c>
      <c r="N371" s="5" t="s">
        <v>420</v>
      </c>
      <c r="O371" s="5">
        <v>2</v>
      </c>
      <c r="P371" s="5">
        <f>ROUND(Source!ER360,O371)</f>
        <v>1116666.6399999999</v>
      </c>
      <c r="Q371" s="5"/>
      <c r="R371" s="5"/>
      <c r="S371" s="5"/>
      <c r="T371" s="5"/>
      <c r="U371" s="5"/>
      <c r="V371" s="5"/>
      <c r="W371" s="5"/>
    </row>
    <row r="372" spans="1:23" x14ac:dyDescent="0.2">
      <c r="A372" s="5">
        <v>50</v>
      </c>
      <c r="B372" s="5">
        <v>0</v>
      </c>
      <c r="C372" s="5">
        <v>0</v>
      </c>
      <c r="D372" s="5">
        <v>1</v>
      </c>
      <c r="E372" s="5">
        <v>203</v>
      </c>
      <c r="F372" s="5">
        <f>ROUND(Source!Q360,O372)</f>
        <v>103493.51</v>
      </c>
      <c r="G372" s="5" t="s">
        <v>531</v>
      </c>
      <c r="H372" s="5" t="s">
        <v>532</v>
      </c>
      <c r="I372" s="5"/>
      <c r="J372" s="5"/>
      <c r="K372" s="5">
        <v>203</v>
      </c>
      <c r="L372" s="5">
        <v>11</v>
      </c>
      <c r="M372" s="5">
        <v>3</v>
      </c>
      <c r="N372" s="5" t="s">
        <v>420</v>
      </c>
      <c r="O372" s="5">
        <v>2</v>
      </c>
      <c r="P372" s="5">
        <f>ROUND(Source!DI360,O372)</f>
        <v>731698.97</v>
      </c>
      <c r="Q372" s="5"/>
      <c r="R372" s="5"/>
      <c r="S372" s="5"/>
      <c r="T372" s="5"/>
      <c r="U372" s="5"/>
      <c r="V372" s="5"/>
      <c r="W372" s="5"/>
    </row>
    <row r="373" spans="1:23" x14ac:dyDescent="0.2">
      <c r="A373" s="5">
        <v>50</v>
      </c>
      <c r="B373" s="5">
        <v>0</v>
      </c>
      <c r="C373" s="5">
        <v>0</v>
      </c>
      <c r="D373" s="5">
        <v>1</v>
      </c>
      <c r="E373" s="5">
        <v>231</v>
      </c>
      <c r="F373" s="5">
        <f>ROUND(Source!BB360,O373)</f>
        <v>0</v>
      </c>
      <c r="G373" s="5" t="s">
        <v>533</v>
      </c>
      <c r="H373" s="5" t="s">
        <v>534</v>
      </c>
      <c r="I373" s="5"/>
      <c r="J373" s="5"/>
      <c r="K373" s="5">
        <v>231</v>
      </c>
      <c r="L373" s="5">
        <v>12</v>
      </c>
      <c r="M373" s="5">
        <v>3</v>
      </c>
      <c r="N373" s="5" t="s">
        <v>420</v>
      </c>
      <c r="O373" s="5">
        <v>2</v>
      </c>
      <c r="P373" s="5">
        <f>ROUND(Source!ET360,O373)</f>
        <v>0</v>
      </c>
      <c r="Q373" s="5"/>
      <c r="R373" s="5"/>
      <c r="S373" s="5"/>
      <c r="T373" s="5"/>
      <c r="U373" s="5"/>
      <c r="V373" s="5"/>
      <c r="W373" s="5"/>
    </row>
    <row r="374" spans="1:23" x14ac:dyDescent="0.2">
      <c r="A374" s="5">
        <v>50</v>
      </c>
      <c r="B374" s="5">
        <v>0</v>
      </c>
      <c r="C374" s="5">
        <v>0</v>
      </c>
      <c r="D374" s="5">
        <v>1</v>
      </c>
      <c r="E374" s="5">
        <v>204</v>
      </c>
      <c r="F374" s="5">
        <f>ROUND(Source!R360,O374)</f>
        <v>6591.26</v>
      </c>
      <c r="G374" s="5" t="s">
        <v>535</v>
      </c>
      <c r="H374" s="5" t="s">
        <v>536</v>
      </c>
      <c r="I374" s="5"/>
      <c r="J374" s="5"/>
      <c r="K374" s="5">
        <v>204</v>
      </c>
      <c r="L374" s="5">
        <v>13</v>
      </c>
      <c r="M374" s="5">
        <v>3</v>
      </c>
      <c r="N374" s="5" t="s">
        <v>420</v>
      </c>
      <c r="O374" s="5">
        <v>2</v>
      </c>
      <c r="P374" s="5">
        <f>ROUND(Source!DJ360,O374)</f>
        <v>46600.13</v>
      </c>
      <c r="Q374" s="5"/>
      <c r="R374" s="5"/>
      <c r="S374" s="5"/>
      <c r="T374" s="5"/>
      <c r="U374" s="5"/>
      <c r="V374" s="5"/>
      <c r="W374" s="5"/>
    </row>
    <row r="375" spans="1:23" x14ac:dyDescent="0.2">
      <c r="A375" s="5">
        <v>50</v>
      </c>
      <c r="B375" s="5">
        <v>0</v>
      </c>
      <c r="C375" s="5">
        <v>0</v>
      </c>
      <c r="D375" s="5">
        <v>1</v>
      </c>
      <c r="E375" s="5">
        <v>205</v>
      </c>
      <c r="F375" s="5">
        <f>ROUND(Source!S360,O375)</f>
        <v>58220.79</v>
      </c>
      <c r="G375" s="5" t="s">
        <v>537</v>
      </c>
      <c r="H375" s="5" t="s">
        <v>538</v>
      </c>
      <c r="I375" s="5"/>
      <c r="J375" s="5"/>
      <c r="K375" s="5">
        <v>205</v>
      </c>
      <c r="L375" s="5">
        <v>14</v>
      </c>
      <c r="M375" s="5">
        <v>3</v>
      </c>
      <c r="N375" s="5" t="s">
        <v>420</v>
      </c>
      <c r="O375" s="5">
        <v>2</v>
      </c>
      <c r="P375" s="5">
        <f>ROUND(Source!DK360,O375)</f>
        <v>461016.51</v>
      </c>
      <c r="Q375" s="5"/>
      <c r="R375" s="5"/>
      <c r="S375" s="5"/>
      <c r="T375" s="5"/>
      <c r="U375" s="5"/>
      <c r="V375" s="5"/>
      <c r="W375" s="5"/>
    </row>
    <row r="376" spans="1:23" x14ac:dyDescent="0.2">
      <c r="A376" s="5">
        <v>50</v>
      </c>
      <c r="B376" s="5">
        <v>0</v>
      </c>
      <c r="C376" s="5">
        <v>0</v>
      </c>
      <c r="D376" s="5">
        <v>1</v>
      </c>
      <c r="E376" s="5">
        <v>232</v>
      </c>
      <c r="F376" s="5">
        <f>ROUND(Source!BC360,O376)</f>
        <v>0</v>
      </c>
      <c r="G376" s="5" t="s">
        <v>539</v>
      </c>
      <c r="H376" s="5" t="s">
        <v>540</v>
      </c>
      <c r="I376" s="5"/>
      <c r="J376" s="5"/>
      <c r="K376" s="5">
        <v>232</v>
      </c>
      <c r="L376" s="5">
        <v>15</v>
      </c>
      <c r="M376" s="5">
        <v>3</v>
      </c>
      <c r="N376" s="5" t="s">
        <v>420</v>
      </c>
      <c r="O376" s="5">
        <v>2</v>
      </c>
      <c r="P376" s="5">
        <f>ROUND(Source!EU360,O376)</f>
        <v>0</v>
      </c>
      <c r="Q376" s="5"/>
      <c r="R376" s="5"/>
      <c r="S376" s="5"/>
      <c r="T376" s="5"/>
      <c r="U376" s="5"/>
      <c r="V376" s="5"/>
      <c r="W376" s="5"/>
    </row>
    <row r="377" spans="1:23" x14ac:dyDescent="0.2">
      <c r="A377" s="5">
        <v>50</v>
      </c>
      <c r="B377" s="5">
        <v>0</v>
      </c>
      <c r="C377" s="5">
        <v>0</v>
      </c>
      <c r="D377" s="5">
        <v>1</v>
      </c>
      <c r="E377" s="5">
        <v>214</v>
      </c>
      <c r="F377" s="5">
        <f>ROUND(Source!AS360,O377)</f>
        <v>489409.15</v>
      </c>
      <c r="G377" s="5" t="s">
        <v>541</v>
      </c>
      <c r="H377" s="5" t="s">
        <v>542</v>
      </c>
      <c r="I377" s="5"/>
      <c r="J377" s="5"/>
      <c r="K377" s="5">
        <v>214</v>
      </c>
      <c r="L377" s="5">
        <v>16</v>
      </c>
      <c r="M377" s="5">
        <v>3</v>
      </c>
      <c r="N377" s="5" t="s">
        <v>420</v>
      </c>
      <c r="O377" s="5">
        <v>2</v>
      </c>
      <c r="P377" s="5">
        <f>ROUND(Source!EK360,O377)</f>
        <v>3270953.08</v>
      </c>
      <c r="Q377" s="5"/>
      <c r="R377" s="5"/>
      <c r="S377" s="5"/>
      <c r="T377" s="5"/>
      <c r="U377" s="5"/>
      <c r="V377" s="5"/>
      <c r="W377" s="5"/>
    </row>
    <row r="378" spans="1:23" x14ac:dyDescent="0.2">
      <c r="A378" s="5">
        <v>50</v>
      </c>
      <c r="B378" s="5">
        <v>0</v>
      </c>
      <c r="C378" s="5">
        <v>0</v>
      </c>
      <c r="D378" s="5">
        <v>1</v>
      </c>
      <c r="E378" s="5">
        <v>215</v>
      </c>
      <c r="F378" s="5">
        <f>ROUND(Source!AT360,O378)</f>
        <v>156000.09</v>
      </c>
      <c r="G378" s="5" t="s">
        <v>543</v>
      </c>
      <c r="H378" s="5" t="s">
        <v>544</v>
      </c>
      <c r="I378" s="5"/>
      <c r="J378" s="5"/>
      <c r="K378" s="5">
        <v>215</v>
      </c>
      <c r="L378" s="5">
        <v>17</v>
      </c>
      <c r="M378" s="5">
        <v>3</v>
      </c>
      <c r="N378" s="5" t="s">
        <v>420</v>
      </c>
      <c r="O378" s="5">
        <v>2</v>
      </c>
      <c r="P378" s="5">
        <f>ROUND(Source!EL360,O378)</f>
        <v>1102920.02</v>
      </c>
      <c r="Q378" s="5"/>
      <c r="R378" s="5"/>
      <c r="S378" s="5"/>
      <c r="T378" s="5"/>
      <c r="U378" s="5"/>
      <c r="V378" s="5"/>
      <c r="W378" s="5"/>
    </row>
    <row r="379" spans="1:23" x14ac:dyDescent="0.2">
      <c r="A379" s="5">
        <v>50</v>
      </c>
      <c r="B379" s="5">
        <v>0</v>
      </c>
      <c r="C379" s="5">
        <v>0</v>
      </c>
      <c r="D379" s="5">
        <v>1</v>
      </c>
      <c r="E379" s="5">
        <v>217</v>
      </c>
      <c r="F379" s="5">
        <f>ROUND(Source!AU360,O379)</f>
        <v>13236.73</v>
      </c>
      <c r="G379" s="5" t="s">
        <v>545</v>
      </c>
      <c r="H379" s="5" t="s">
        <v>546</v>
      </c>
      <c r="I379" s="5"/>
      <c r="J379" s="5"/>
      <c r="K379" s="5">
        <v>217</v>
      </c>
      <c r="L379" s="5">
        <v>18</v>
      </c>
      <c r="M379" s="5">
        <v>3</v>
      </c>
      <c r="N379" s="5" t="s">
        <v>420</v>
      </c>
      <c r="O379" s="5">
        <v>2</v>
      </c>
      <c r="P379" s="5">
        <f>ROUND(Source!EM360,O379)</f>
        <v>194844.51</v>
      </c>
      <c r="Q379" s="5"/>
      <c r="R379" s="5"/>
      <c r="S379" s="5"/>
      <c r="T379" s="5"/>
      <c r="U379" s="5"/>
      <c r="V379" s="5"/>
      <c r="W379" s="5"/>
    </row>
    <row r="380" spans="1:23" x14ac:dyDescent="0.2">
      <c r="A380" s="5">
        <v>50</v>
      </c>
      <c r="B380" s="5">
        <v>0</v>
      </c>
      <c r="C380" s="5">
        <v>0</v>
      </c>
      <c r="D380" s="5">
        <v>1</v>
      </c>
      <c r="E380" s="5">
        <v>230</v>
      </c>
      <c r="F380" s="5">
        <f>ROUND(Source!BA360,O380)</f>
        <v>0</v>
      </c>
      <c r="G380" s="5" t="s">
        <v>547</v>
      </c>
      <c r="H380" s="5" t="s">
        <v>548</v>
      </c>
      <c r="I380" s="5"/>
      <c r="J380" s="5"/>
      <c r="K380" s="5">
        <v>230</v>
      </c>
      <c r="L380" s="5">
        <v>19</v>
      </c>
      <c r="M380" s="5">
        <v>3</v>
      </c>
      <c r="N380" s="5" t="s">
        <v>420</v>
      </c>
      <c r="O380" s="5">
        <v>2</v>
      </c>
      <c r="P380" s="5">
        <f>ROUND(Source!ES360,O380)</f>
        <v>0</v>
      </c>
      <c r="Q380" s="5"/>
      <c r="R380" s="5"/>
      <c r="S380" s="5"/>
      <c r="T380" s="5"/>
      <c r="U380" s="5"/>
      <c r="V380" s="5"/>
      <c r="W380" s="5"/>
    </row>
    <row r="381" spans="1:23" x14ac:dyDescent="0.2">
      <c r="A381" s="5">
        <v>50</v>
      </c>
      <c r="B381" s="5">
        <v>0</v>
      </c>
      <c r="C381" s="5">
        <v>0</v>
      </c>
      <c r="D381" s="5">
        <v>1</v>
      </c>
      <c r="E381" s="5">
        <v>206</v>
      </c>
      <c r="F381" s="5">
        <f>ROUND(Source!T360,O381)</f>
        <v>0</v>
      </c>
      <c r="G381" s="5" t="s">
        <v>549</v>
      </c>
      <c r="H381" s="5" t="s">
        <v>550</v>
      </c>
      <c r="I381" s="5"/>
      <c r="J381" s="5"/>
      <c r="K381" s="5">
        <v>206</v>
      </c>
      <c r="L381" s="5">
        <v>20</v>
      </c>
      <c r="M381" s="5">
        <v>3</v>
      </c>
      <c r="N381" s="5" t="s">
        <v>420</v>
      </c>
      <c r="O381" s="5">
        <v>2</v>
      </c>
      <c r="P381" s="5">
        <f>ROUND(Source!DL360,O381)</f>
        <v>0</v>
      </c>
      <c r="Q381" s="5"/>
      <c r="R381" s="5"/>
      <c r="S381" s="5"/>
      <c r="T381" s="5"/>
      <c r="U381" s="5"/>
      <c r="V381" s="5"/>
      <c r="W381" s="5"/>
    </row>
    <row r="382" spans="1:23" x14ac:dyDescent="0.2">
      <c r="A382" s="5">
        <v>50</v>
      </c>
      <c r="B382" s="5">
        <v>0</v>
      </c>
      <c r="C382" s="5">
        <v>0</v>
      </c>
      <c r="D382" s="5">
        <v>1</v>
      </c>
      <c r="E382" s="5">
        <v>207</v>
      </c>
      <c r="F382" s="5">
        <f>Source!U360</f>
        <v>6573.3957289999998</v>
      </c>
      <c r="G382" s="5" t="s">
        <v>551</v>
      </c>
      <c r="H382" s="5" t="s">
        <v>552</v>
      </c>
      <c r="I382" s="5"/>
      <c r="J382" s="5"/>
      <c r="K382" s="5">
        <v>207</v>
      </c>
      <c r="L382" s="5">
        <v>21</v>
      </c>
      <c r="M382" s="5">
        <v>3</v>
      </c>
      <c r="N382" s="5" t="s">
        <v>420</v>
      </c>
      <c r="O382" s="5">
        <v>-1</v>
      </c>
      <c r="P382" s="5">
        <f>Source!DM360</f>
        <v>6573.3957289999998</v>
      </c>
      <c r="Q382" s="5"/>
      <c r="R382" s="5"/>
      <c r="S382" s="5"/>
      <c r="T382" s="5"/>
      <c r="U382" s="5"/>
      <c r="V382" s="5"/>
      <c r="W382" s="5"/>
    </row>
    <row r="383" spans="1:23" x14ac:dyDescent="0.2">
      <c r="A383" s="5">
        <v>50</v>
      </c>
      <c r="B383" s="5">
        <v>0</v>
      </c>
      <c r="C383" s="5">
        <v>0</v>
      </c>
      <c r="D383" s="5">
        <v>1</v>
      </c>
      <c r="E383" s="5">
        <v>208</v>
      </c>
      <c r="F383" s="5">
        <f>Source!V360</f>
        <v>0</v>
      </c>
      <c r="G383" s="5" t="s">
        <v>553</v>
      </c>
      <c r="H383" s="5" t="s">
        <v>554</v>
      </c>
      <c r="I383" s="5"/>
      <c r="J383" s="5"/>
      <c r="K383" s="5">
        <v>208</v>
      </c>
      <c r="L383" s="5">
        <v>22</v>
      </c>
      <c r="M383" s="5">
        <v>3</v>
      </c>
      <c r="N383" s="5" t="s">
        <v>420</v>
      </c>
      <c r="O383" s="5">
        <v>-1</v>
      </c>
      <c r="P383" s="5">
        <f>Source!DN360</f>
        <v>0</v>
      </c>
      <c r="Q383" s="5"/>
      <c r="R383" s="5"/>
      <c r="S383" s="5"/>
      <c r="T383" s="5"/>
      <c r="U383" s="5"/>
      <c r="V383" s="5"/>
      <c r="W383" s="5"/>
    </row>
    <row r="384" spans="1:23" x14ac:dyDescent="0.2">
      <c r="A384" s="5">
        <v>50</v>
      </c>
      <c r="B384" s="5">
        <v>0</v>
      </c>
      <c r="C384" s="5">
        <v>0</v>
      </c>
      <c r="D384" s="5">
        <v>1</v>
      </c>
      <c r="E384" s="5">
        <v>209</v>
      </c>
      <c r="F384" s="5">
        <f>ROUND(Source!W360,O384)</f>
        <v>0</v>
      </c>
      <c r="G384" s="5" t="s">
        <v>555</v>
      </c>
      <c r="H384" s="5" t="s">
        <v>556</v>
      </c>
      <c r="I384" s="5"/>
      <c r="J384" s="5"/>
      <c r="K384" s="5">
        <v>209</v>
      </c>
      <c r="L384" s="5">
        <v>23</v>
      </c>
      <c r="M384" s="5">
        <v>3</v>
      </c>
      <c r="N384" s="5" t="s">
        <v>420</v>
      </c>
      <c r="O384" s="5">
        <v>2</v>
      </c>
      <c r="P384" s="5">
        <f>ROUND(Source!DO360,O384)</f>
        <v>0</v>
      </c>
      <c r="Q384" s="5"/>
      <c r="R384" s="5"/>
      <c r="S384" s="5"/>
      <c r="T384" s="5"/>
      <c r="U384" s="5"/>
      <c r="V384" s="5"/>
      <c r="W384" s="5"/>
    </row>
    <row r="385" spans="1:23" x14ac:dyDescent="0.2">
      <c r="A385" s="5">
        <v>50</v>
      </c>
      <c r="B385" s="5">
        <v>0</v>
      </c>
      <c r="C385" s="5">
        <v>0</v>
      </c>
      <c r="D385" s="5">
        <v>1</v>
      </c>
      <c r="E385" s="5">
        <v>210</v>
      </c>
      <c r="F385" s="5">
        <f>ROUND(Source!X360,O385)</f>
        <v>53764.34</v>
      </c>
      <c r="G385" s="5" t="s">
        <v>557</v>
      </c>
      <c r="H385" s="5" t="s">
        <v>558</v>
      </c>
      <c r="I385" s="5"/>
      <c r="J385" s="5"/>
      <c r="K385" s="5">
        <v>210</v>
      </c>
      <c r="L385" s="5">
        <v>24</v>
      </c>
      <c r="M385" s="5">
        <v>3</v>
      </c>
      <c r="N385" s="5" t="s">
        <v>420</v>
      </c>
      <c r="O385" s="5">
        <v>2</v>
      </c>
      <c r="P385" s="5">
        <f>ROUND(Source!DP360,O385)</f>
        <v>412220.92</v>
      </c>
      <c r="Q385" s="5"/>
      <c r="R385" s="5"/>
      <c r="S385" s="5"/>
      <c r="T385" s="5"/>
      <c r="U385" s="5"/>
      <c r="V385" s="5"/>
      <c r="W385" s="5"/>
    </row>
    <row r="386" spans="1:23" x14ac:dyDescent="0.2">
      <c r="A386" s="5">
        <v>50</v>
      </c>
      <c r="B386" s="5">
        <v>0</v>
      </c>
      <c r="C386" s="5">
        <v>0</v>
      </c>
      <c r="D386" s="5">
        <v>1</v>
      </c>
      <c r="E386" s="5">
        <v>211</v>
      </c>
      <c r="F386" s="5">
        <f>ROUND(Source!Y360,O386)</f>
        <v>38374.54</v>
      </c>
      <c r="G386" s="5" t="s">
        <v>559</v>
      </c>
      <c r="H386" s="5" t="s">
        <v>560</v>
      </c>
      <c r="I386" s="5"/>
      <c r="J386" s="5"/>
      <c r="K386" s="5">
        <v>211</v>
      </c>
      <c r="L386" s="5">
        <v>25</v>
      </c>
      <c r="M386" s="5">
        <v>3</v>
      </c>
      <c r="N386" s="5" t="s">
        <v>420</v>
      </c>
      <c r="O386" s="5">
        <v>2</v>
      </c>
      <c r="P386" s="5">
        <f>ROUND(Source!DQ360,O386)</f>
        <v>291066.21000000002</v>
      </c>
      <c r="Q386" s="5"/>
      <c r="R386" s="5"/>
      <c r="S386" s="5"/>
      <c r="T386" s="5"/>
      <c r="U386" s="5"/>
      <c r="V386" s="5"/>
      <c r="W386" s="5"/>
    </row>
    <row r="387" spans="1:23" x14ac:dyDescent="0.2">
      <c r="A387" s="5">
        <v>50</v>
      </c>
      <c r="B387" s="5">
        <v>0</v>
      </c>
      <c r="C387" s="5">
        <v>0</v>
      </c>
      <c r="D387" s="5">
        <v>1</v>
      </c>
      <c r="E387" s="5">
        <v>224</v>
      </c>
      <c r="F387" s="5">
        <f>ROUND(Source!AR360,O387)</f>
        <v>854935.7</v>
      </c>
      <c r="G387" s="5" t="s">
        <v>561</v>
      </c>
      <c r="H387" s="5" t="s">
        <v>562</v>
      </c>
      <c r="I387" s="5"/>
      <c r="J387" s="5"/>
      <c r="K387" s="5">
        <v>224</v>
      </c>
      <c r="L387" s="5">
        <v>26</v>
      </c>
      <c r="M387" s="5">
        <v>3</v>
      </c>
      <c r="N387" s="5" t="s">
        <v>420</v>
      </c>
      <c r="O387" s="5">
        <v>2</v>
      </c>
      <c r="P387" s="5">
        <f>ROUND(Source!EJ360,O387)</f>
        <v>5685384.25</v>
      </c>
      <c r="Q387" s="5"/>
      <c r="R387" s="5"/>
      <c r="S387" s="5"/>
      <c r="T387" s="5"/>
      <c r="U387" s="5"/>
      <c r="V387" s="5"/>
      <c r="W387" s="5"/>
    </row>
    <row r="388" spans="1:23" x14ac:dyDescent="0.2">
      <c r="A388" s="5">
        <v>50</v>
      </c>
      <c r="B388" s="5">
        <v>1</v>
      </c>
      <c r="C388" s="5">
        <v>0</v>
      </c>
      <c r="D388" s="5">
        <v>2</v>
      </c>
      <c r="E388" s="5">
        <v>0</v>
      </c>
      <c r="F388" s="5">
        <f>ROUND(F375,O388)</f>
        <v>58220.79</v>
      </c>
      <c r="G388" s="5" t="s">
        <v>730</v>
      </c>
      <c r="H388" s="5" t="s">
        <v>537</v>
      </c>
      <c r="I388" s="5"/>
      <c r="J388" s="5"/>
      <c r="K388" s="5">
        <v>212</v>
      </c>
      <c r="L388" s="5">
        <v>27</v>
      </c>
      <c r="M388" s="5">
        <v>0</v>
      </c>
      <c r="N388" s="5" t="s">
        <v>420</v>
      </c>
      <c r="O388" s="5">
        <v>2</v>
      </c>
      <c r="P388" s="5">
        <f>ROUND(P375,O388)</f>
        <v>461016.51</v>
      </c>
      <c r="Q388" s="5"/>
      <c r="R388" s="5"/>
      <c r="S388" s="5"/>
      <c r="T388" s="5"/>
      <c r="U388" s="5"/>
      <c r="V388" s="5"/>
      <c r="W388" s="5"/>
    </row>
    <row r="389" spans="1:23" x14ac:dyDescent="0.2">
      <c r="A389" s="5">
        <v>50</v>
      </c>
      <c r="B389" s="5">
        <v>1</v>
      </c>
      <c r="C389" s="5">
        <v>0</v>
      </c>
      <c r="D389" s="5">
        <v>2</v>
      </c>
      <c r="E389" s="5">
        <v>0</v>
      </c>
      <c r="F389" s="5">
        <f>ROUND(F374,O389)</f>
        <v>6591.26</v>
      </c>
      <c r="G389" s="5" t="s">
        <v>731</v>
      </c>
      <c r="H389" s="5" t="s">
        <v>732</v>
      </c>
      <c r="I389" s="5"/>
      <c r="J389" s="5"/>
      <c r="K389" s="5">
        <v>212</v>
      </c>
      <c r="L389" s="5">
        <v>28</v>
      </c>
      <c r="M389" s="5">
        <v>0</v>
      </c>
      <c r="N389" s="5" t="s">
        <v>420</v>
      </c>
      <c r="O389" s="5">
        <v>2</v>
      </c>
      <c r="P389" s="5">
        <f>ROUND(P374,O389)</f>
        <v>46600.13</v>
      </c>
      <c r="Q389" s="5"/>
      <c r="R389" s="5"/>
      <c r="S389" s="5"/>
      <c r="T389" s="5"/>
      <c r="U389" s="5"/>
      <c r="V389" s="5"/>
      <c r="W389" s="5"/>
    </row>
    <row r="390" spans="1:23" x14ac:dyDescent="0.2">
      <c r="A390" s="5">
        <v>50</v>
      </c>
      <c r="B390" s="5">
        <v>1</v>
      </c>
      <c r="C390" s="5">
        <v>0</v>
      </c>
      <c r="D390" s="5">
        <v>2</v>
      </c>
      <c r="E390" s="5">
        <v>0</v>
      </c>
      <c r="F390" s="5">
        <f>ROUND(F388+F389,O390)</f>
        <v>64812.05</v>
      </c>
      <c r="G390" s="5" t="s">
        <v>733</v>
      </c>
      <c r="H390" s="5" t="s">
        <v>734</v>
      </c>
      <c r="I390" s="5"/>
      <c r="J390" s="5"/>
      <c r="K390" s="5">
        <v>212</v>
      </c>
      <c r="L390" s="5">
        <v>29</v>
      </c>
      <c r="M390" s="5">
        <v>0</v>
      </c>
      <c r="N390" s="5" t="s">
        <v>420</v>
      </c>
      <c r="O390" s="5">
        <v>2</v>
      </c>
      <c r="P390" s="5">
        <f>ROUND(P388+P389,O390)</f>
        <v>507616.64</v>
      </c>
      <c r="Q390" s="5"/>
      <c r="R390" s="5"/>
      <c r="S390" s="5"/>
      <c r="T390" s="5"/>
      <c r="U390" s="5"/>
      <c r="V390" s="5"/>
      <c r="W390" s="5"/>
    </row>
    <row r="391" spans="1:23" x14ac:dyDescent="0.2">
      <c r="A391" s="5">
        <v>50</v>
      </c>
      <c r="B391" s="5">
        <v>1</v>
      </c>
      <c r="C391" s="5">
        <v>0</v>
      </c>
      <c r="D391" s="5">
        <v>2</v>
      </c>
      <c r="E391" s="5">
        <v>0</v>
      </c>
      <c r="F391" s="5">
        <f>ROUND(F372,O391)</f>
        <v>103493.51</v>
      </c>
      <c r="G391" s="5" t="s">
        <v>735</v>
      </c>
      <c r="H391" s="5" t="s">
        <v>736</v>
      </c>
      <c r="I391" s="5"/>
      <c r="J391" s="5"/>
      <c r="K391" s="5">
        <v>212</v>
      </c>
      <c r="L391" s="5">
        <v>30</v>
      </c>
      <c r="M391" s="5">
        <v>0</v>
      </c>
      <c r="N391" s="5" t="s">
        <v>420</v>
      </c>
      <c r="O391" s="5">
        <v>2</v>
      </c>
      <c r="P391" s="5">
        <f>ROUND(P372,O391)</f>
        <v>731698.97</v>
      </c>
      <c r="Q391" s="5"/>
      <c r="R391" s="5"/>
      <c r="S391" s="5"/>
      <c r="T391" s="5"/>
      <c r="U391" s="5"/>
      <c r="V391" s="5"/>
      <c r="W391" s="5"/>
    </row>
    <row r="392" spans="1:23" x14ac:dyDescent="0.2">
      <c r="A392" s="5">
        <v>50</v>
      </c>
      <c r="B392" s="5">
        <v>1</v>
      </c>
      <c r="C392" s="5">
        <v>0</v>
      </c>
      <c r="D392" s="5">
        <v>2</v>
      </c>
      <c r="E392" s="5">
        <v>0</v>
      </c>
      <c r="F392" s="5">
        <f>ROUND(F363,O392)</f>
        <v>601082.52</v>
      </c>
      <c r="G392" s="5" t="s">
        <v>737</v>
      </c>
      <c r="H392" s="5" t="s">
        <v>738</v>
      </c>
      <c r="I392" s="5"/>
      <c r="J392" s="5"/>
      <c r="K392" s="5">
        <v>212</v>
      </c>
      <c r="L392" s="5">
        <v>31</v>
      </c>
      <c r="M392" s="5">
        <v>0</v>
      </c>
      <c r="N392" s="5" t="s">
        <v>420</v>
      </c>
      <c r="O392" s="5">
        <v>2</v>
      </c>
      <c r="P392" s="5">
        <f>ROUND(P363,O392)</f>
        <v>3789381.64</v>
      </c>
      <c r="Q392" s="5"/>
      <c r="R392" s="5"/>
      <c r="S392" s="5"/>
      <c r="T392" s="5"/>
      <c r="U392" s="5"/>
      <c r="V392" s="5"/>
      <c r="W392" s="5"/>
    </row>
    <row r="393" spans="1:23" x14ac:dyDescent="0.2">
      <c r="A393" s="5">
        <v>50</v>
      </c>
      <c r="B393" s="5">
        <v>1</v>
      </c>
      <c r="C393" s="5">
        <v>0</v>
      </c>
      <c r="D393" s="5">
        <v>2</v>
      </c>
      <c r="E393" s="5">
        <v>0</v>
      </c>
      <c r="F393" s="5">
        <f>ROUND(F388+F391+F392,O393)</f>
        <v>762796.82</v>
      </c>
      <c r="G393" s="5" t="s">
        <v>739</v>
      </c>
      <c r="H393" s="5" t="s">
        <v>740</v>
      </c>
      <c r="I393" s="5"/>
      <c r="J393" s="5"/>
      <c r="K393" s="5">
        <v>212</v>
      </c>
      <c r="L393" s="5">
        <v>32</v>
      </c>
      <c r="M393" s="5">
        <v>0</v>
      </c>
      <c r="N393" s="5" t="s">
        <v>420</v>
      </c>
      <c r="O393" s="5">
        <v>2</v>
      </c>
      <c r="P393" s="5">
        <f>ROUND(P388+P391+P392,O393)</f>
        <v>4982097.12</v>
      </c>
      <c r="Q393" s="5"/>
      <c r="R393" s="5"/>
      <c r="S393" s="5"/>
      <c r="T393" s="5"/>
      <c r="U393" s="5"/>
      <c r="V393" s="5"/>
      <c r="W393" s="5"/>
    </row>
    <row r="394" spans="1:23" x14ac:dyDescent="0.2">
      <c r="A394" s="5">
        <v>50</v>
      </c>
      <c r="B394" s="5">
        <v>1</v>
      </c>
      <c r="C394" s="5">
        <v>0</v>
      </c>
      <c r="D394" s="5">
        <v>2</v>
      </c>
      <c r="E394" s="5">
        <v>0</v>
      </c>
      <c r="F394" s="5">
        <f>ROUND(F385,O394)</f>
        <v>53764.34</v>
      </c>
      <c r="G394" s="5" t="s">
        <v>741</v>
      </c>
      <c r="H394" s="5" t="s">
        <v>557</v>
      </c>
      <c r="I394" s="5"/>
      <c r="J394" s="5"/>
      <c r="K394" s="5">
        <v>212</v>
      </c>
      <c r="L394" s="5">
        <v>33</v>
      </c>
      <c r="M394" s="5">
        <v>0</v>
      </c>
      <c r="N394" s="5" t="s">
        <v>420</v>
      </c>
      <c r="O394" s="5">
        <v>2</v>
      </c>
      <c r="P394" s="5">
        <f>ROUND(P385,O394)</f>
        <v>412220.92</v>
      </c>
      <c r="Q394" s="5"/>
      <c r="R394" s="5"/>
      <c r="S394" s="5"/>
      <c r="T394" s="5"/>
      <c r="U394" s="5"/>
      <c r="V394" s="5"/>
      <c r="W394" s="5"/>
    </row>
    <row r="395" spans="1:23" x14ac:dyDescent="0.2">
      <c r="A395" s="5">
        <v>50</v>
      </c>
      <c r="B395" s="5">
        <v>1</v>
      </c>
      <c r="C395" s="5">
        <v>0</v>
      </c>
      <c r="D395" s="5">
        <v>2</v>
      </c>
      <c r="E395" s="5">
        <v>0</v>
      </c>
      <c r="F395" s="5">
        <f>ROUND(F386,O395)</f>
        <v>38374.54</v>
      </c>
      <c r="G395" s="5" t="s">
        <v>742</v>
      </c>
      <c r="H395" s="5" t="s">
        <v>743</v>
      </c>
      <c r="I395" s="5"/>
      <c r="J395" s="5"/>
      <c r="K395" s="5">
        <v>212</v>
      </c>
      <c r="L395" s="5">
        <v>34</v>
      </c>
      <c r="M395" s="5">
        <v>0</v>
      </c>
      <c r="N395" s="5" t="s">
        <v>420</v>
      </c>
      <c r="O395" s="5">
        <v>2</v>
      </c>
      <c r="P395" s="5">
        <f>ROUND(P386,O395)</f>
        <v>291066.21000000002</v>
      </c>
      <c r="Q395" s="5"/>
      <c r="R395" s="5"/>
      <c r="S395" s="5"/>
      <c r="T395" s="5"/>
      <c r="U395" s="5"/>
      <c r="V395" s="5"/>
      <c r="W395" s="5"/>
    </row>
    <row r="396" spans="1:23" x14ac:dyDescent="0.2">
      <c r="A396" s="5">
        <v>50</v>
      </c>
      <c r="B396" s="5">
        <v>0</v>
      </c>
      <c r="C396" s="5">
        <v>0</v>
      </c>
      <c r="D396" s="5">
        <v>2</v>
      </c>
      <c r="E396" s="5">
        <v>0</v>
      </c>
      <c r="F396" s="5">
        <v>0</v>
      </c>
      <c r="G396" s="5" t="s">
        <v>744</v>
      </c>
      <c r="H396" s="5" t="s">
        <v>745</v>
      </c>
      <c r="I396" s="5"/>
      <c r="J396" s="5"/>
      <c r="K396" s="5">
        <v>212</v>
      </c>
      <c r="L396" s="5">
        <v>35</v>
      </c>
      <c r="M396" s="5">
        <v>3</v>
      </c>
      <c r="N396" s="5" t="s">
        <v>420</v>
      </c>
      <c r="O396" s="5">
        <v>2</v>
      </c>
      <c r="P396" s="5">
        <v>0</v>
      </c>
      <c r="Q396" s="5"/>
      <c r="R396" s="5"/>
      <c r="S396" s="5"/>
      <c r="T396" s="5"/>
      <c r="U396" s="5"/>
      <c r="V396" s="5"/>
      <c r="W396" s="5"/>
    </row>
    <row r="397" spans="1:23" x14ac:dyDescent="0.2">
      <c r="A397" s="5">
        <v>50</v>
      </c>
      <c r="B397" s="5">
        <v>0</v>
      </c>
      <c r="C397" s="5">
        <v>0</v>
      </c>
      <c r="D397" s="5">
        <v>2</v>
      </c>
      <c r="E397" s="5">
        <v>0</v>
      </c>
      <c r="F397" s="5">
        <v>0</v>
      </c>
      <c r="G397" s="5" t="s">
        <v>746</v>
      </c>
      <c r="H397" s="5" t="s">
        <v>747</v>
      </c>
      <c r="I397" s="5"/>
      <c r="J397" s="5"/>
      <c r="K397" s="5">
        <v>212</v>
      </c>
      <c r="L397" s="5">
        <v>36</v>
      </c>
      <c r="M397" s="5">
        <v>3</v>
      </c>
      <c r="N397" s="5" t="s">
        <v>420</v>
      </c>
      <c r="O397" s="5">
        <v>2</v>
      </c>
      <c r="P397" s="5">
        <v>0</v>
      </c>
      <c r="Q397" s="5"/>
      <c r="R397" s="5"/>
      <c r="S397" s="5"/>
      <c r="T397" s="5"/>
      <c r="U397" s="5"/>
      <c r="V397" s="5"/>
      <c r="W397" s="5"/>
    </row>
    <row r="398" spans="1:23" x14ac:dyDescent="0.2">
      <c r="A398" s="5">
        <v>50</v>
      </c>
      <c r="B398" s="5">
        <v>1</v>
      </c>
      <c r="C398" s="5">
        <v>0</v>
      </c>
      <c r="D398" s="5">
        <v>2</v>
      </c>
      <c r="E398" s="5">
        <v>213</v>
      </c>
      <c r="F398" s="5">
        <f>ROUND(F388+F391+F392+F394+F395+F396+F397,O398)</f>
        <v>854935.7</v>
      </c>
      <c r="G398" s="5" t="s">
        <v>748</v>
      </c>
      <c r="H398" s="5" t="s">
        <v>749</v>
      </c>
      <c r="I398" s="5"/>
      <c r="J398" s="5"/>
      <c r="K398" s="5">
        <v>212</v>
      </c>
      <c r="L398" s="5">
        <v>37</v>
      </c>
      <c r="M398" s="5">
        <v>0</v>
      </c>
      <c r="N398" s="5" t="s">
        <v>420</v>
      </c>
      <c r="O398" s="5">
        <v>2</v>
      </c>
      <c r="P398" s="5">
        <f>ROUND(P388+P391+P392+P394+P395+P396+P397,O398)</f>
        <v>5685384.25</v>
      </c>
      <c r="Q398" s="5"/>
      <c r="R398" s="5"/>
      <c r="S398" s="5"/>
      <c r="T398" s="5"/>
      <c r="U398" s="5"/>
      <c r="V398" s="5"/>
      <c r="W398" s="5"/>
    </row>
    <row r="401" spans="1:15" x14ac:dyDescent="0.2">
      <c r="A401">
        <v>70</v>
      </c>
      <c r="B401">
        <v>1</v>
      </c>
      <c r="D401">
        <v>1</v>
      </c>
      <c r="E401" t="s">
        <v>750</v>
      </c>
      <c r="F401" t="s">
        <v>751</v>
      </c>
      <c r="G401">
        <v>0</v>
      </c>
      <c r="H401">
        <v>0</v>
      </c>
      <c r="I401" t="s">
        <v>420</v>
      </c>
      <c r="J401">
        <v>1</v>
      </c>
      <c r="K401">
        <v>0</v>
      </c>
      <c r="L401" t="s">
        <v>420</v>
      </c>
      <c r="M401" t="s">
        <v>420</v>
      </c>
      <c r="N401">
        <v>0</v>
      </c>
      <c r="O401">
        <v>0</v>
      </c>
    </row>
    <row r="402" spans="1:15" x14ac:dyDescent="0.2">
      <c r="A402">
        <v>70</v>
      </c>
      <c r="B402">
        <v>1</v>
      </c>
      <c r="D402">
        <v>2</v>
      </c>
      <c r="E402" t="s">
        <v>752</v>
      </c>
      <c r="F402" t="s">
        <v>753</v>
      </c>
      <c r="G402">
        <v>1</v>
      </c>
      <c r="H402">
        <v>0</v>
      </c>
      <c r="I402" t="s">
        <v>420</v>
      </c>
      <c r="J402">
        <v>1</v>
      </c>
      <c r="K402">
        <v>0</v>
      </c>
      <c r="L402" t="s">
        <v>420</v>
      </c>
      <c r="M402" t="s">
        <v>420</v>
      </c>
      <c r="N402">
        <v>1</v>
      </c>
      <c r="O402">
        <v>1</v>
      </c>
    </row>
    <row r="403" spans="1:15" x14ac:dyDescent="0.2">
      <c r="A403">
        <v>70</v>
      </c>
      <c r="B403">
        <v>1</v>
      </c>
      <c r="D403">
        <v>3</v>
      </c>
      <c r="E403" t="s">
        <v>754</v>
      </c>
      <c r="F403" t="s">
        <v>755</v>
      </c>
      <c r="G403">
        <v>0</v>
      </c>
      <c r="H403">
        <v>0</v>
      </c>
      <c r="I403" t="s">
        <v>420</v>
      </c>
      <c r="J403">
        <v>1</v>
      </c>
      <c r="K403">
        <v>0</v>
      </c>
      <c r="L403" t="s">
        <v>420</v>
      </c>
      <c r="M403" t="s">
        <v>420</v>
      </c>
      <c r="N403">
        <v>0</v>
      </c>
      <c r="O403">
        <v>0</v>
      </c>
    </row>
    <row r="404" spans="1:15" x14ac:dyDescent="0.2">
      <c r="A404">
        <v>70</v>
      </c>
      <c r="B404">
        <v>1</v>
      </c>
      <c r="D404">
        <v>4</v>
      </c>
      <c r="E404" t="s">
        <v>756</v>
      </c>
      <c r="F404" t="s">
        <v>757</v>
      </c>
      <c r="G404">
        <v>0</v>
      </c>
      <c r="H404">
        <v>0</v>
      </c>
      <c r="I404" t="s">
        <v>758</v>
      </c>
      <c r="J404">
        <v>0</v>
      </c>
      <c r="K404">
        <v>0</v>
      </c>
      <c r="L404" t="s">
        <v>420</v>
      </c>
      <c r="M404" t="s">
        <v>420</v>
      </c>
      <c r="N404">
        <v>0</v>
      </c>
      <c r="O404">
        <v>0</v>
      </c>
    </row>
    <row r="405" spans="1:15" x14ac:dyDescent="0.2">
      <c r="A405">
        <v>70</v>
      </c>
      <c r="B405">
        <v>1</v>
      </c>
      <c r="D405">
        <v>5</v>
      </c>
      <c r="E405" t="s">
        <v>759</v>
      </c>
      <c r="F405" t="s">
        <v>760</v>
      </c>
      <c r="G405">
        <v>0</v>
      </c>
      <c r="H405">
        <v>0</v>
      </c>
      <c r="I405" t="s">
        <v>761</v>
      </c>
      <c r="J405">
        <v>0</v>
      </c>
      <c r="K405">
        <v>0</v>
      </c>
      <c r="L405" t="s">
        <v>420</v>
      </c>
      <c r="M405" t="s">
        <v>420</v>
      </c>
      <c r="N405">
        <v>0</v>
      </c>
      <c r="O405">
        <v>0</v>
      </c>
    </row>
    <row r="406" spans="1:15" x14ac:dyDescent="0.2">
      <c r="A406">
        <v>70</v>
      </c>
      <c r="B406">
        <v>1</v>
      </c>
      <c r="D406">
        <v>6</v>
      </c>
      <c r="E406" t="s">
        <v>762</v>
      </c>
      <c r="F406" t="s">
        <v>763</v>
      </c>
      <c r="G406">
        <v>0</v>
      </c>
      <c r="H406">
        <v>0</v>
      </c>
      <c r="I406" t="s">
        <v>764</v>
      </c>
      <c r="J406">
        <v>0</v>
      </c>
      <c r="K406">
        <v>0</v>
      </c>
      <c r="L406" t="s">
        <v>420</v>
      </c>
      <c r="M406" t="s">
        <v>420</v>
      </c>
      <c r="N406">
        <v>0</v>
      </c>
      <c r="O406">
        <v>0</v>
      </c>
    </row>
    <row r="407" spans="1:15" x14ac:dyDescent="0.2">
      <c r="A407">
        <v>70</v>
      </c>
      <c r="B407">
        <v>1</v>
      </c>
      <c r="D407">
        <v>7</v>
      </c>
      <c r="E407" t="s">
        <v>765</v>
      </c>
      <c r="F407" t="s">
        <v>766</v>
      </c>
      <c r="G407">
        <v>0</v>
      </c>
      <c r="H407">
        <v>0</v>
      </c>
      <c r="I407" t="s">
        <v>420</v>
      </c>
      <c r="J407">
        <v>0</v>
      </c>
      <c r="K407">
        <v>0</v>
      </c>
      <c r="L407" t="s">
        <v>420</v>
      </c>
      <c r="M407" t="s">
        <v>420</v>
      </c>
      <c r="N407">
        <v>0</v>
      </c>
      <c r="O407">
        <v>0</v>
      </c>
    </row>
    <row r="408" spans="1:15" x14ac:dyDescent="0.2">
      <c r="A408">
        <v>70</v>
      </c>
      <c r="B408">
        <v>1</v>
      </c>
      <c r="D408">
        <v>8</v>
      </c>
      <c r="E408" t="s">
        <v>767</v>
      </c>
      <c r="F408" t="s">
        <v>768</v>
      </c>
      <c r="G408">
        <v>0</v>
      </c>
      <c r="H408">
        <v>0</v>
      </c>
      <c r="I408" t="s">
        <v>769</v>
      </c>
      <c r="J408">
        <v>0</v>
      </c>
      <c r="K408">
        <v>0</v>
      </c>
      <c r="L408" t="s">
        <v>420</v>
      </c>
      <c r="M408" t="s">
        <v>420</v>
      </c>
      <c r="N408">
        <v>0</v>
      </c>
      <c r="O408">
        <v>0</v>
      </c>
    </row>
    <row r="409" spans="1:15" x14ac:dyDescent="0.2">
      <c r="A409">
        <v>70</v>
      </c>
      <c r="B409">
        <v>1</v>
      </c>
      <c r="D409">
        <v>9</v>
      </c>
      <c r="E409" t="s">
        <v>770</v>
      </c>
      <c r="F409" t="s">
        <v>771</v>
      </c>
      <c r="G409">
        <v>0</v>
      </c>
      <c r="H409">
        <v>0</v>
      </c>
      <c r="I409" t="s">
        <v>772</v>
      </c>
      <c r="J409">
        <v>0</v>
      </c>
      <c r="K409">
        <v>0</v>
      </c>
      <c r="L409" t="s">
        <v>420</v>
      </c>
      <c r="M409" t="s">
        <v>420</v>
      </c>
      <c r="N409">
        <v>0</v>
      </c>
      <c r="O409">
        <v>0</v>
      </c>
    </row>
    <row r="410" spans="1:15" x14ac:dyDescent="0.2">
      <c r="A410">
        <v>70</v>
      </c>
      <c r="B410">
        <v>1</v>
      </c>
      <c r="D410">
        <v>10</v>
      </c>
      <c r="E410" t="s">
        <v>773</v>
      </c>
      <c r="F410" t="s">
        <v>774</v>
      </c>
      <c r="G410">
        <v>0</v>
      </c>
      <c r="H410">
        <v>0</v>
      </c>
      <c r="I410" t="s">
        <v>775</v>
      </c>
      <c r="J410">
        <v>0</v>
      </c>
      <c r="K410">
        <v>0</v>
      </c>
      <c r="L410" t="s">
        <v>420</v>
      </c>
      <c r="M410" t="s">
        <v>420</v>
      </c>
      <c r="N410">
        <v>0</v>
      </c>
      <c r="O410">
        <v>0</v>
      </c>
    </row>
    <row r="411" spans="1:15" x14ac:dyDescent="0.2">
      <c r="A411">
        <v>70</v>
      </c>
      <c r="B411">
        <v>1</v>
      </c>
      <c r="D411">
        <v>11</v>
      </c>
      <c r="E411" t="s">
        <v>776</v>
      </c>
      <c r="F411" t="s">
        <v>777</v>
      </c>
      <c r="G411">
        <v>0</v>
      </c>
      <c r="H411">
        <v>0</v>
      </c>
      <c r="I411" t="s">
        <v>778</v>
      </c>
      <c r="J411">
        <v>0</v>
      </c>
      <c r="K411">
        <v>0</v>
      </c>
      <c r="L411" t="s">
        <v>420</v>
      </c>
      <c r="M411" t="s">
        <v>420</v>
      </c>
      <c r="N411">
        <v>0</v>
      </c>
      <c r="O411">
        <v>0</v>
      </c>
    </row>
    <row r="412" spans="1:15" x14ac:dyDescent="0.2">
      <c r="A412">
        <v>70</v>
      </c>
      <c r="B412">
        <v>1</v>
      </c>
      <c r="D412">
        <v>12</v>
      </c>
      <c r="E412" t="s">
        <v>779</v>
      </c>
      <c r="F412" t="s">
        <v>780</v>
      </c>
      <c r="G412">
        <v>0</v>
      </c>
      <c r="H412">
        <v>0</v>
      </c>
      <c r="I412" t="s">
        <v>420</v>
      </c>
      <c r="J412">
        <v>0</v>
      </c>
      <c r="K412">
        <v>0</v>
      </c>
      <c r="L412" t="s">
        <v>420</v>
      </c>
      <c r="M412" t="s">
        <v>420</v>
      </c>
      <c r="N412">
        <v>0</v>
      </c>
      <c r="O412">
        <v>0</v>
      </c>
    </row>
    <row r="413" spans="1:15" x14ac:dyDescent="0.2">
      <c r="A413">
        <v>70</v>
      </c>
      <c r="B413">
        <v>1</v>
      </c>
      <c r="D413">
        <v>1</v>
      </c>
      <c r="E413" t="s">
        <v>781</v>
      </c>
      <c r="F413" t="s">
        <v>782</v>
      </c>
      <c r="G413">
        <v>0.9</v>
      </c>
      <c r="H413">
        <v>1</v>
      </c>
      <c r="I413" t="s">
        <v>783</v>
      </c>
      <c r="J413">
        <v>0</v>
      </c>
      <c r="K413">
        <v>0</v>
      </c>
      <c r="L413" t="s">
        <v>420</v>
      </c>
      <c r="M413" t="s">
        <v>420</v>
      </c>
      <c r="N413">
        <v>1</v>
      </c>
      <c r="O413">
        <v>0.9</v>
      </c>
    </row>
    <row r="414" spans="1:15" x14ac:dyDescent="0.2">
      <c r="A414">
        <v>70</v>
      </c>
      <c r="B414">
        <v>1</v>
      </c>
      <c r="D414">
        <v>2</v>
      </c>
      <c r="E414" t="s">
        <v>784</v>
      </c>
      <c r="F414" t="s">
        <v>785</v>
      </c>
      <c r="G414">
        <v>0.85</v>
      </c>
      <c r="H414">
        <v>1</v>
      </c>
      <c r="I414" t="s">
        <v>786</v>
      </c>
      <c r="J414">
        <v>0</v>
      </c>
      <c r="K414">
        <v>0</v>
      </c>
      <c r="L414" t="s">
        <v>420</v>
      </c>
      <c r="M414" t="s">
        <v>420</v>
      </c>
      <c r="N414">
        <v>1</v>
      </c>
      <c r="O414">
        <v>0.85</v>
      </c>
    </row>
    <row r="415" spans="1:15" x14ac:dyDescent="0.2">
      <c r="A415">
        <v>70</v>
      </c>
      <c r="B415">
        <v>1</v>
      </c>
      <c r="D415">
        <v>3</v>
      </c>
      <c r="E415" t="s">
        <v>787</v>
      </c>
      <c r="F415" t="s">
        <v>788</v>
      </c>
      <c r="G415">
        <v>1</v>
      </c>
      <c r="H415">
        <v>0.85</v>
      </c>
      <c r="I415" t="s">
        <v>789</v>
      </c>
      <c r="J415">
        <v>0</v>
      </c>
      <c r="K415">
        <v>0</v>
      </c>
      <c r="L415" t="s">
        <v>420</v>
      </c>
      <c r="M415" t="s">
        <v>420</v>
      </c>
      <c r="N415">
        <v>0</v>
      </c>
      <c r="O415">
        <v>1</v>
      </c>
    </row>
    <row r="416" spans="1:15" x14ac:dyDescent="0.2">
      <c r="A416">
        <v>70</v>
      </c>
      <c r="B416">
        <v>1</v>
      </c>
      <c r="D416">
        <v>4</v>
      </c>
      <c r="E416" t="s">
        <v>790</v>
      </c>
      <c r="F416" t="s">
        <v>791</v>
      </c>
      <c r="G416">
        <v>1</v>
      </c>
      <c r="H416">
        <v>0</v>
      </c>
      <c r="I416" t="s">
        <v>420</v>
      </c>
      <c r="J416">
        <v>0</v>
      </c>
      <c r="K416">
        <v>0</v>
      </c>
      <c r="L416" t="s">
        <v>420</v>
      </c>
      <c r="M416" t="s">
        <v>420</v>
      </c>
      <c r="N416">
        <v>0</v>
      </c>
      <c r="O416">
        <v>1</v>
      </c>
    </row>
    <row r="417" spans="1:34" x14ac:dyDescent="0.2">
      <c r="A417">
        <v>70</v>
      </c>
      <c r="B417">
        <v>1</v>
      </c>
      <c r="D417">
        <v>5</v>
      </c>
      <c r="E417" t="s">
        <v>792</v>
      </c>
      <c r="F417" t="s">
        <v>793</v>
      </c>
      <c r="G417">
        <v>1</v>
      </c>
      <c r="H417">
        <v>0.8</v>
      </c>
      <c r="I417" t="s">
        <v>794</v>
      </c>
      <c r="J417">
        <v>0</v>
      </c>
      <c r="K417">
        <v>0</v>
      </c>
      <c r="L417" t="s">
        <v>420</v>
      </c>
      <c r="M417" t="s">
        <v>420</v>
      </c>
      <c r="N417">
        <v>0</v>
      </c>
      <c r="O417">
        <v>1</v>
      </c>
    </row>
    <row r="418" spans="1:34" x14ac:dyDescent="0.2">
      <c r="A418">
        <v>70</v>
      </c>
      <c r="B418">
        <v>1</v>
      </c>
      <c r="D418">
        <v>6</v>
      </c>
      <c r="E418" t="s">
        <v>795</v>
      </c>
      <c r="F418" t="s">
        <v>796</v>
      </c>
      <c r="G418">
        <v>1</v>
      </c>
      <c r="H418">
        <v>0</v>
      </c>
      <c r="I418" t="s">
        <v>420</v>
      </c>
      <c r="J418">
        <v>0</v>
      </c>
      <c r="K418">
        <v>0</v>
      </c>
      <c r="L418" t="s">
        <v>420</v>
      </c>
      <c r="M418" t="s">
        <v>420</v>
      </c>
      <c r="N418">
        <v>0</v>
      </c>
      <c r="O418">
        <v>0.85</v>
      </c>
    </row>
    <row r="419" spans="1:34" x14ac:dyDescent="0.2">
      <c r="A419">
        <v>70</v>
      </c>
      <c r="B419">
        <v>1</v>
      </c>
      <c r="D419">
        <v>7</v>
      </c>
      <c r="E419" t="s">
        <v>797</v>
      </c>
      <c r="F419" t="s">
        <v>798</v>
      </c>
      <c r="G419">
        <v>1</v>
      </c>
      <c r="H419">
        <v>0</v>
      </c>
      <c r="I419" t="s">
        <v>420</v>
      </c>
      <c r="J419">
        <v>0</v>
      </c>
      <c r="K419">
        <v>0</v>
      </c>
      <c r="L419" t="s">
        <v>420</v>
      </c>
      <c r="M419" t="s">
        <v>420</v>
      </c>
      <c r="N419">
        <v>0</v>
      </c>
      <c r="O419">
        <v>0.8</v>
      </c>
    </row>
    <row r="420" spans="1:34" x14ac:dyDescent="0.2">
      <c r="A420">
        <v>70</v>
      </c>
      <c r="B420">
        <v>1</v>
      </c>
      <c r="D420">
        <v>8</v>
      </c>
      <c r="E420" t="s">
        <v>799</v>
      </c>
      <c r="F420" t="s">
        <v>800</v>
      </c>
      <c r="G420">
        <v>0.7</v>
      </c>
      <c r="H420">
        <v>0</v>
      </c>
      <c r="I420" t="s">
        <v>420</v>
      </c>
      <c r="J420">
        <v>0</v>
      </c>
      <c r="K420">
        <v>0</v>
      </c>
      <c r="L420" t="s">
        <v>420</v>
      </c>
      <c r="M420" t="s">
        <v>420</v>
      </c>
      <c r="N420">
        <v>0</v>
      </c>
      <c r="O420">
        <v>0.7</v>
      </c>
    </row>
    <row r="421" spans="1:34" x14ac:dyDescent="0.2">
      <c r="A421">
        <v>70</v>
      </c>
      <c r="B421">
        <v>1</v>
      </c>
      <c r="D421">
        <v>9</v>
      </c>
      <c r="E421" t="s">
        <v>801</v>
      </c>
      <c r="F421" t="s">
        <v>802</v>
      </c>
      <c r="G421">
        <v>0.9</v>
      </c>
      <c r="H421">
        <v>0</v>
      </c>
      <c r="I421" t="s">
        <v>420</v>
      </c>
      <c r="J421">
        <v>0</v>
      </c>
      <c r="K421">
        <v>0</v>
      </c>
      <c r="L421" t="s">
        <v>420</v>
      </c>
      <c r="M421" t="s">
        <v>420</v>
      </c>
      <c r="N421">
        <v>0</v>
      </c>
      <c r="O421">
        <v>0.9</v>
      </c>
    </row>
    <row r="422" spans="1:34" x14ac:dyDescent="0.2">
      <c r="A422">
        <v>70</v>
      </c>
      <c r="B422">
        <v>1</v>
      </c>
      <c r="D422">
        <v>10</v>
      </c>
      <c r="E422" t="s">
        <v>803</v>
      </c>
      <c r="F422" t="s">
        <v>804</v>
      </c>
      <c r="G422">
        <v>0.6</v>
      </c>
      <c r="H422">
        <v>0</v>
      </c>
      <c r="I422" t="s">
        <v>420</v>
      </c>
      <c r="J422">
        <v>0</v>
      </c>
      <c r="K422">
        <v>0</v>
      </c>
      <c r="L422" t="s">
        <v>420</v>
      </c>
      <c r="M422" t="s">
        <v>420</v>
      </c>
      <c r="N422">
        <v>0</v>
      </c>
      <c r="O422">
        <v>0.6</v>
      </c>
    </row>
    <row r="423" spans="1:34" x14ac:dyDescent="0.2">
      <c r="A423">
        <v>70</v>
      </c>
      <c r="B423">
        <v>1</v>
      </c>
      <c r="D423">
        <v>11</v>
      </c>
      <c r="E423" t="s">
        <v>805</v>
      </c>
      <c r="F423" t="s">
        <v>806</v>
      </c>
      <c r="G423">
        <v>1.2</v>
      </c>
      <c r="H423">
        <v>0</v>
      </c>
      <c r="I423" t="s">
        <v>420</v>
      </c>
      <c r="J423">
        <v>0</v>
      </c>
      <c r="K423">
        <v>0</v>
      </c>
      <c r="L423" t="s">
        <v>420</v>
      </c>
      <c r="M423" t="s">
        <v>420</v>
      </c>
      <c r="N423">
        <v>0</v>
      </c>
      <c r="O423">
        <v>1.2</v>
      </c>
    </row>
    <row r="424" spans="1:34" x14ac:dyDescent="0.2">
      <c r="A424">
        <v>70</v>
      </c>
      <c r="B424">
        <v>1</v>
      </c>
      <c r="D424">
        <v>12</v>
      </c>
      <c r="E424" t="s">
        <v>807</v>
      </c>
      <c r="F424" t="s">
        <v>808</v>
      </c>
      <c r="G424">
        <v>0</v>
      </c>
      <c r="H424">
        <v>0</v>
      </c>
      <c r="I424" t="s">
        <v>420</v>
      </c>
      <c r="J424">
        <v>0</v>
      </c>
      <c r="K424">
        <v>0</v>
      </c>
      <c r="L424" t="s">
        <v>420</v>
      </c>
      <c r="M424" t="s">
        <v>420</v>
      </c>
      <c r="N424">
        <v>0</v>
      </c>
      <c r="O424">
        <v>0</v>
      </c>
    </row>
    <row r="425" spans="1:34" x14ac:dyDescent="0.2">
      <c r="A425">
        <v>70</v>
      </c>
      <c r="B425">
        <v>1</v>
      </c>
      <c r="D425">
        <v>13</v>
      </c>
      <c r="E425" t="s">
        <v>809</v>
      </c>
      <c r="F425" t="s">
        <v>810</v>
      </c>
      <c r="G425">
        <v>1</v>
      </c>
      <c r="H425">
        <v>0</v>
      </c>
      <c r="I425" t="s">
        <v>420</v>
      </c>
      <c r="J425">
        <v>0</v>
      </c>
      <c r="K425">
        <v>0</v>
      </c>
      <c r="L425" t="s">
        <v>420</v>
      </c>
      <c r="M425" t="s">
        <v>420</v>
      </c>
      <c r="N425">
        <v>0</v>
      </c>
      <c r="O425">
        <v>1</v>
      </c>
    </row>
    <row r="427" spans="1:34" x14ac:dyDescent="0.2">
      <c r="A427">
        <v>-1</v>
      </c>
    </row>
    <row r="429" spans="1:34" x14ac:dyDescent="0.2">
      <c r="A429" s="4">
        <v>75</v>
      </c>
      <c r="B429" s="4" t="s">
        <v>811</v>
      </c>
      <c r="C429" s="4">
        <v>2001</v>
      </c>
      <c r="D429" s="4">
        <v>0</v>
      </c>
      <c r="E429" s="4">
        <v>1</v>
      </c>
      <c r="F429" s="4"/>
      <c r="G429" s="4">
        <v>0</v>
      </c>
      <c r="H429" s="4">
        <v>1</v>
      </c>
      <c r="I429" s="4">
        <v>0</v>
      </c>
      <c r="J429" s="4">
        <v>1</v>
      </c>
      <c r="K429" s="4">
        <v>0</v>
      </c>
      <c r="L429" s="4">
        <v>0</v>
      </c>
      <c r="M429" s="4">
        <v>0</v>
      </c>
      <c r="N429" s="4">
        <v>28185840</v>
      </c>
      <c r="O429" s="4">
        <v>1</v>
      </c>
    </row>
    <row r="430" spans="1:34" x14ac:dyDescent="0.2">
      <c r="A430" s="4">
        <v>75</v>
      </c>
      <c r="B430" s="4" t="s">
        <v>812</v>
      </c>
      <c r="C430" s="4">
        <v>2019</v>
      </c>
      <c r="D430" s="4">
        <v>0</v>
      </c>
      <c r="E430" s="4">
        <v>2</v>
      </c>
      <c r="F430" s="4"/>
      <c r="G430" s="4">
        <v>0</v>
      </c>
      <c r="H430" s="4">
        <v>1</v>
      </c>
      <c r="I430" s="4">
        <v>0</v>
      </c>
      <c r="J430" s="4">
        <v>1</v>
      </c>
      <c r="K430" s="4">
        <v>0</v>
      </c>
      <c r="L430" s="4">
        <v>0</v>
      </c>
      <c r="M430" s="4">
        <v>1</v>
      </c>
      <c r="N430" s="4">
        <v>28185841</v>
      </c>
      <c r="O430" s="4">
        <v>2</v>
      </c>
    </row>
    <row r="431" spans="1:34" x14ac:dyDescent="0.2">
      <c r="A431" s="6">
        <v>3</v>
      </c>
      <c r="B431" s="6" t="s">
        <v>813</v>
      </c>
      <c r="C431" s="6">
        <v>7.07</v>
      </c>
      <c r="D431" s="6">
        <v>1</v>
      </c>
      <c r="E431" s="6">
        <v>1</v>
      </c>
      <c r="F431" s="6">
        <v>1</v>
      </c>
      <c r="G431" s="6">
        <v>1</v>
      </c>
      <c r="H431" s="6">
        <v>3.92</v>
      </c>
      <c r="I431" s="6">
        <v>1</v>
      </c>
      <c r="J431" s="6">
        <v>1</v>
      </c>
      <c r="K431" s="6">
        <v>14.72</v>
      </c>
      <c r="L431" s="6">
        <v>1</v>
      </c>
      <c r="M431" s="6">
        <v>7.07</v>
      </c>
      <c r="N431" s="6">
        <v>1</v>
      </c>
      <c r="O431" s="6">
        <v>3.92</v>
      </c>
      <c r="P431" s="6">
        <v>1</v>
      </c>
      <c r="Q431" s="6">
        <v>14.72</v>
      </c>
      <c r="R431" s="6">
        <v>1</v>
      </c>
      <c r="S431" s="6" t="s">
        <v>451</v>
      </c>
      <c r="T431" s="6" t="s">
        <v>420</v>
      </c>
      <c r="U431" s="6" t="s">
        <v>420</v>
      </c>
      <c r="V431" s="6" t="s">
        <v>420</v>
      </c>
      <c r="W431" s="6" t="s">
        <v>420</v>
      </c>
      <c r="X431" s="6" t="s">
        <v>420</v>
      </c>
      <c r="Y431" s="6" t="s">
        <v>420</v>
      </c>
      <c r="Z431" s="6" t="s">
        <v>420</v>
      </c>
      <c r="AA431" s="6" t="s">
        <v>420</v>
      </c>
      <c r="AB431" s="6" t="s">
        <v>420</v>
      </c>
      <c r="AC431" s="6" t="s">
        <v>420</v>
      </c>
      <c r="AD431" s="6" t="s">
        <v>420</v>
      </c>
      <c r="AE431" s="6" t="s">
        <v>420</v>
      </c>
      <c r="AF431" s="6" t="s">
        <v>420</v>
      </c>
      <c r="AG431" s="6" t="s">
        <v>420</v>
      </c>
      <c r="AH431" s="6" t="s">
        <v>420</v>
      </c>
    </row>
    <row r="435" spans="1:5" x14ac:dyDescent="0.2">
      <c r="A435">
        <v>65</v>
      </c>
      <c r="C435">
        <v>1</v>
      </c>
      <c r="D435">
        <v>0</v>
      </c>
      <c r="E435">
        <v>245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4"/>
  <sheetViews>
    <sheetView workbookViewId="0"/>
  </sheetViews>
  <sheetFormatPr defaultRowHeight="12.75" x14ac:dyDescent="0.2"/>
  <sheetData>
    <row r="1" spans="1:133" x14ac:dyDescent="0.2">
      <c r="A1">
        <v>0</v>
      </c>
      <c r="B1" t="s">
        <v>417</v>
      </c>
      <c r="D1" t="s">
        <v>814</v>
      </c>
      <c r="F1">
        <v>0</v>
      </c>
      <c r="G1">
        <v>0</v>
      </c>
      <c r="H1">
        <v>0</v>
      </c>
      <c r="I1" t="s">
        <v>419</v>
      </c>
      <c r="J1" t="s">
        <v>420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62</v>
      </c>
      <c r="C12" s="1">
        <v>0</v>
      </c>
      <c r="D12" s="1"/>
      <c r="E12" s="1">
        <v>0</v>
      </c>
      <c r="F12" s="1" t="s">
        <v>421</v>
      </c>
      <c r="G12" s="1" t="s">
        <v>422</v>
      </c>
      <c r="H12" s="1" t="s">
        <v>420</v>
      </c>
      <c r="I12" s="1">
        <v>0</v>
      </c>
      <c r="J12" s="1" t="s">
        <v>420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420</v>
      </c>
      <c r="V12" s="1">
        <v>2</v>
      </c>
      <c r="W12" s="1" t="s">
        <v>420</v>
      </c>
      <c r="X12" s="1" t="s">
        <v>420</v>
      </c>
      <c r="Y12" s="1" t="s">
        <v>420</v>
      </c>
      <c r="Z12" s="1" t="s">
        <v>420</v>
      </c>
      <c r="AA12" s="1" t="s">
        <v>420</v>
      </c>
      <c r="AB12" s="1" t="s">
        <v>420</v>
      </c>
      <c r="AC12" s="1" t="s">
        <v>420</v>
      </c>
      <c r="AD12" s="1" t="s">
        <v>420</v>
      </c>
      <c r="AE12" s="1" t="s">
        <v>420</v>
      </c>
      <c r="AF12" s="1" t="s">
        <v>420</v>
      </c>
      <c r="AG12" s="1" t="s">
        <v>420</v>
      </c>
      <c r="AH12" s="1" t="s">
        <v>420</v>
      </c>
      <c r="AI12" s="1" t="s">
        <v>420</v>
      </c>
      <c r="AJ12" s="1" t="s">
        <v>423</v>
      </c>
      <c r="AK12" s="1"/>
      <c r="AL12" s="1" t="s">
        <v>420</v>
      </c>
      <c r="AM12" s="1" t="s">
        <v>420</v>
      </c>
      <c r="AN12" s="1" t="s">
        <v>420</v>
      </c>
      <c r="AO12" s="1"/>
      <c r="AP12" s="1" t="s">
        <v>420</v>
      </c>
      <c r="AQ12" s="1" t="s">
        <v>420</v>
      </c>
      <c r="AR12" s="1" t="s">
        <v>420</v>
      </c>
      <c r="AS12" s="1"/>
      <c r="AT12" s="1"/>
      <c r="AU12" s="1"/>
      <c r="AV12" s="1"/>
      <c r="AW12" s="1"/>
      <c r="AX12" s="1" t="s">
        <v>423</v>
      </c>
      <c r="AY12" s="1" t="s">
        <v>420</v>
      </c>
      <c r="AZ12" s="1" t="s">
        <v>420</v>
      </c>
      <c r="BA12" s="1"/>
      <c r="BB12" s="1"/>
      <c r="BC12" s="1"/>
      <c r="BD12" s="1"/>
      <c r="BE12" s="1"/>
      <c r="BF12" s="1"/>
      <c r="BG12" s="1"/>
      <c r="BH12" s="1" t="s">
        <v>424</v>
      </c>
      <c r="BI12" s="1" t="s">
        <v>425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426</v>
      </c>
      <c r="BZ12" s="1" t="s">
        <v>427</v>
      </c>
      <c r="CA12" s="1" t="s">
        <v>426</v>
      </c>
      <c r="CB12" s="1" t="s">
        <v>426</v>
      </c>
      <c r="CC12" s="1" t="s">
        <v>426</v>
      </c>
      <c r="CD12" s="1" t="s">
        <v>426</v>
      </c>
      <c r="CE12" s="1" t="s">
        <v>428</v>
      </c>
      <c r="CF12" s="1">
        <v>0</v>
      </c>
      <c r="CG12" s="1">
        <v>0</v>
      </c>
      <c r="CH12" s="1">
        <v>2654216</v>
      </c>
      <c r="CI12" s="1" t="s">
        <v>420</v>
      </c>
      <c r="CJ12" s="1" t="s">
        <v>420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28185840</v>
      </c>
      <c r="E14" s="1">
        <v>28185841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429</v>
      </c>
      <c r="D16" s="7" t="s">
        <v>430</v>
      </c>
      <c r="E16" s="8">
        <f>(Source!F311)/1000</f>
        <v>489.40915000000001</v>
      </c>
      <c r="F16" s="8">
        <f>(Source!F312)/1000</f>
        <v>156.00009</v>
      </c>
      <c r="G16" s="8">
        <f>(Source!F303)/1000</f>
        <v>196.28973000000002</v>
      </c>
      <c r="H16" s="8">
        <f>(Source!F313)/1000+(Source!F314)/1000</f>
        <v>0</v>
      </c>
      <c r="I16" s="8">
        <f>E16+F16+G16+H16</f>
        <v>841.69896999999992</v>
      </c>
      <c r="J16" s="8">
        <f>(Source!F309)/1000</f>
        <v>51.763849999999998</v>
      </c>
      <c r="T16" s="9">
        <f>(Source!P311)/1000</f>
        <v>3270.9530800000002</v>
      </c>
      <c r="U16" s="9">
        <f>(Source!P312)/1000</f>
        <v>1102.92002</v>
      </c>
      <c r="V16" s="9">
        <f>(Source!P303)/1000</f>
        <v>1116.6666399999999</v>
      </c>
      <c r="W16" s="9">
        <f>(Source!P313)/1000+(Source!P314)/1000</f>
        <v>0</v>
      </c>
      <c r="X16" s="9">
        <f>T16+U16+V16+W16</f>
        <v>5490.5397400000002</v>
      </c>
      <c r="Y16" s="9">
        <f>(Source!P309)/1000</f>
        <v>365.97040999999996</v>
      </c>
      <c r="AI16" s="7">
        <v>2</v>
      </c>
      <c r="AJ16" s="7">
        <v>2</v>
      </c>
      <c r="AK16" s="7" t="s">
        <v>420</v>
      </c>
      <c r="AL16" s="7" t="s">
        <v>420</v>
      </c>
      <c r="AM16" s="7" t="s">
        <v>420</v>
      </c>
      <c r="AN16" s="7">
        <v>0</v>
      </c>
      <c r="AO16" s="7" t="s">
        <v>420</v>
      </c>
      <c r="AP16" s="7" t="s">
        <v>420</v>
      </c>
      <c r="AT16" s="8">
        <v>756339.88</v>
      </c>
      <c r="AU16" s="8">
        <v>601082.52</v>
      </c>
      <c r="AV16" s="8">
        <v>0</v>
      </c>
      <c r="AW16" s="8">
        <v>196289.73</v>
      </c>
      <c r="AX16" s="8">
        <v>0</v>
      </c>
      <c r="AY16" s="8">
        <v>103493.51</v>
      </c>
      <c r="AZ16" s="8">
        <v>6591.26</v>
      </c>
      <c r="BA16" s="8">
        <v>51763.85</v>
      </c>
      <c r="BB16" s="8">
        <v>489409.15</v>
      </c>
      <c r="BC16" s="8">
        <v>156000.09</v>
      </c>
      <c r="BD16" s="8">
        <v>0</v>
      </c>
      <c r="BE16" s="8">
        <v>0</v>
      </c>
      <c r="BF16" s="8">
        <v>6044.3557290000008</v>
      </c>
      <c r="BG16" s="8">
        <v>0</v>
      </c>
      <c r="BH16" s="8">
        <v>0</v>
      </c>
      <c r="BI16" s="8">
        <v>49567.33</v>
      </c>
      <c r="BJ16" s="8">
        <v>35791.760000000002</v>
      </c>
      <c r="BK16" s="8">
        <v>841698.97</v>
      </c>
      <c r="BR16" s="9">
        <v>4887051.0199999996</v>
      </c>
      <c r="BS16" s="9">
        <v>3789381.64</v>
      </c>
      <c r="BT16" s="9">
        <v>0</v>
      </c>
      <c r="BU16" s="9">
        <v>1116666.6399999999</v>
      </c>
      <c r="BV16" s="9">
        <v>0</v>
      </c>
      <c r="BW16" s="9">
        <v>731698.97</v>
      </c>
      <c r="BX16" s="9">
        <v>46600.13</v>
      </c>
      <c r="BY16" s="9">
        <v>365970.41</v>
      </c>
      <c r="BZ16" s="9">
        <v>3270953.08</v>
      </c>
      <c r="CA16" s="9">
        <v>1102920.02</v>
      </c>
      <c r="CB16" s="9">
        <v>0</v>
      </c>
      <c r="CC16" s="9">
        <v>0</v>
      </c>
      <c r="CD16" s="9">
        <v>6044.3557290000008</v>
      </c>
      <c r="CE16" s="9">
        <v>0</v>
      </c>
      <c r="CF16" s="9">
        <v>0</v>
      </c>
      <c r="CG16" s="9">
        <v>350440.95</v>
      </c>
      <c r="CH16" s="9">
        <v>253047.77</v>
      </c>
      <c r="CI16" s="9">
        <v>5490539.7400000002</v>
      </c>
    </row>
    <row r="17" spans="1:87" x14ac:dyDescent="0.2">
      <c r="A17" s="7">
        <v>3</v>
      </c>
      <c r="B17" s="7">
        <v>2</v>
      </c>
      <c r="C17" s="7" t="s">
        <v>718</v>
      </c>
      <c r="D17" s="7" t="s">
        <v>719</v>
      </c>
      <c r="E17" s="8">
        <f>(Source!F348)/1000</f>
        <v>0</v>
      </c>
      <c r="F17" s="8">
        <f>(Source!F349)/1000</f>
        <v>0</v>
      </c>
      <c r="G17" s="8">
        <f>(Source!F340)/1000</f>
        <v>0</v>
      </c>
      <c r="H17" s="8">
        <f>(Source!F350)/1000+(Source!F351)/1000</f>
        <v>13.23673</v>
      </c>
      <c r="I17" s="8">
        <f>E17+F17+G17+H17</f>
        <v>13.23673</v>
      </c>
      <c r="J17" s="8">
        <f>(Source!F346)/1000</f>
        <v>6.4569399999999995</v>
      </c>
      <c r="T17" s="9">
        <f>(Source!P348)/1000</f>
        <v>0</v>
      </c>
      <c r="U17" s="9">
        <f>(Source!P349)/1000</f>
        <v>0</v>
      </c>
      <c r="V17" s="9">
        <f>(Source!P340)/1000</f>
        <v>0</v>
      </c>
      <c r="W17" s="9">
        <f>(Source!P350)/1000+(Source!P351)/1000</f>
        <v>194.84451000000001</v>
      </c>
      <c r="X17" s="9">
        <f>T17+U17+V17+W17</f>
        <v>194.84451000000001</v>
      </c>
      <c r="Y17" s="9">
        <f>(Source!P346)/1000</f>
        <v>95.04610000000001</v>
      </c>
      <c r="AI17" s="7">
        <v>7</v>
      </c>
      <c r="AJ17" s="7">
        <v>-1</v>
      </c>
      <c r="AK17" s="7" t="s">
        <v>420</v>
      </c>
      <c r="AL17" s="7" t="s">
        <v>420</v>
      </c>
      <c r="AM17" s="7" t="s">
        <v>420</v>
      </c>
      <c r="AN17" s="7">
        <v>0</v>
      </c>
      <c r="AO17" s="7" t="s">
        <v>420</v>
      </c>
      <c r="AP17" s="7" t="s">
        <v>420</v>
      </c>
      <c r="AT17" s="8">
        <v>6456.94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6456.94</v>
      </c>
      <c r="BB17" s="8">
        <v>0</v>
      </c>
      <c r="BC17" s="8">
        <v>0</v>
      </c>
      <c r="BD17" s="8">
        <v>13236.73</v>
      </c>
      <c r="BE17" s="8">
        <v>0</v>
      </c>
      <c r="BF17" s="8">
        <v>529.04</v>
      </c>
      <c r="BG17" s="8">
        <v>0</v>
      </c>
      <c r="BH17" s="8">
        <v>0</v>
      </c>
      <c r="BI17" s="8">
        <v>4197.01</v>
      </c>
      <c r="BJ17" s="8">
        <v>2582.7800000000002</v>
      </c>
      <c r="BK17" s="8">
        <v>13236.73</v>
      </c>
      <c r="BR17" s="9">
        <v>95046.1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95046.1</v>
      </c>
      <c r="BZ17" s="9">
        <v>0</v>
      </c>
      <c r="CA17" s="9">
        <v>0</v>
      </c>
      <c r="CB17" s="9">
        <v>194844.51</v>
      </c>
      <c r="CC17" s="9">
        <v>0</v>
      </c>
      <c r="CD17" s="9">
        <v>529.04</v>
      </c>
      <c r="CE17" s="9">
        <v>0</v>
      </c>
      <c r="CF17" s="9">
        <v>0</v>
      </c>
      <c r="CG17" s="9">
        <v>61779.97</v>
      </c>
      <c r="CH17" s="9">
        <v>38018.44</v>
      </c>
      <c r="CI17" s="9">
        <v>194844.51</v>
      </c>
    </row>
    <row r="19" spans="1:87" x14ac:dyDescent="0.2">
      <c r="A19">
        <v>51</v>
      </c>
      <c r="E19" s="10">
        <f>SUMIF(A16:A18,3,E16:E18)</f>
        <v>489.40915000000001</v>
      </c>
      <c r="F19" s="10">
        <f>SUMIF(A16:A18,3,F16:F18)</f>
        <v>156.00009</v>
      </c>
      <c r="G19" s="10">
        <f>SUMIF(A16:A18,3,G16:G18)</f>
        <v>196.28973000000002</v>
      </c>
      <c r="H19" s="10">
        <f>SUMIF(A16:A18,3,H16:H18)</f>
        <v>13.23673</v>
      </c>
      <c r="I19" s="10">
        <f>SUMIF(A16:A18,3,I16:I18)</f>
        <v>854.93569999999988</v>
      </c>
      <c r="J19" s="10">
        <f>SUMIF(A16:A18,3,J16:J18)</f>
        <v>58.220789999999994</v>
      </c>
      <c r="K19" s="10"/>
      <c r="L19" s="10"/>
      <c r="M19" s="10"/>
      <c r="N19" s="10"/>
      <c r="O19" s="10"/>
      <c r="P19" s="10"/>
      <c r="Q19" s="10"/>
      <c r="R19" s="10"/>
      <c r="S19" s="10"/>
      <c r="T19" s="3">
        <f>SUMIF(A16:A18,3,T16:T18)</f>
        <v>3270.9530800000002</v>
      </c>
      <c r="U19" s="3">
        <f>SUMIF(A16:A18,3,U16:U18)</f>
        <v>1102.92002</v>
      </c>
      <c r="V19" s="3">
        <f>SUMIF(A16:A18,3,V16:V18)</f>
        <v>1116.6666399999999</v>
      </c>
      <c r="W19" s="3">
        <f>SUMIF(A16:A18,3,W16:W18)</f>
        <v>194.84451000000001</v>
      </c>
      <c r="X19" s="3">
        <f>SUMIF(A16:A18,3,X16:X18)</f>
        <v>5685.3842500000001</v>
      </c>
      <c r="Y19" s="3">
        <f>SUMIF(A16:A18,3,Y16:Y18)</f>
        <v>461.01650999999998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1" spans="1:87" x14ac:dyDescent="0.2">
      <c r="A21" s="5">
        <v>50</v>
      </c>
      <c r="B21" s="5">
        <v>0</v>
      </c>
      <c r="C21" s="5">
        <v>0</v>
      </c>
      <c r="D21" s="5">
        <v>1</v>
      </c>
      <c r="E21" s="5">
        <v>201</v>
      </c>
      <c r="F21" s="5">
        <v>762796.82</v>
      </c>
      <c r="G21" s="5" t="s">
        <v>511</v>
      </c>
      <c r="H21" s="5" t="s">
        <v>512</v>
      </c>
      <c r="I21" s="5"/>
      <c r="J21" s="5"/>
      <c r="K21" s="5">
        <v>201</v>
      </c>
      <c r="L21" s="5">
        <v>1</v>
      </c>
      <c r="M21" s="5">
        <v>3</v>
      </c>
      <c r="N21" s="5" t="s">
        <v>420</v>
      </c>
      <c r="O21" s="5">
        <v>2</v>
      </c>
      <c r="P21" s="5">
        <v>4982097.12</v>
      </c>
    </row>
    <row r="22" spans="1:87" x14ac:dyDescent="0.2">
      <c r="A22" s="5">
        <v>50</v>
      </c>
      <c r="B22" s="5">
        <v>0</v>
      </c>
      <c r="C22" s="5">
        <v>0</v>
      </c>
      <c r="D22" s="5">
        <v>1</v>
      </c>
      <c r="E22" s="5">
        <v>202</v>
      </c>
      <c r="F22" s="5">
        <v>601082.52</v>
      </c>
      <c r="G22" s="5" t="s">
        <v>513</v>
      </c>
      <c r="H22" s="5" t="s">
        <v>514</v>
      </c>
      <c r="I22" s="5"/>
      <c r="J22" s="5"/>
      <c r="K22" s="5">
        <v>202</v>
      </c>
      <c r="L22" s="5">
        <v>2</v>
      </c>
      <c r="M22" s="5">
        <v>3</v>
      </c>
      <c r="N22" s="5" t="s">
        <v>420</v>
      </c>
      <c r="O22" s="5">
        <v>2</v>
      </c>
      <c r="P22" s="5">
        <v>3789381.64</v>
      </c>
    </row>
    <row r="23" spans="1:87" x14ac:dyDescent="0.2">
      <c r="A23" s="5">
        <v>50</v>
      </c>
      <c r="B23" s="5">
        <v>0</v>
      </c>
      <c r="C23" s="5">
        <v>0</v>
      </c>
      <c r="D23" s="5">
        <v>1</v>
      </c>
      <c r="E23" s="5">
        <v>222</v>
      </c>
      <c r="F23" s="5">
        <v>0</v>
      </c>
      <c r="G23" s="5" t="s">
        <v>515</v>
      </c>
      <c r="H23" s="5" t="s">
        <v>516</v>
      </c>
      <c r="I23" s="5"/>
      <c r="J23" s="5"/>
      <c r="K23" s="5">
        <v>222</v>
      </c>
      <c r="L23" s="5">
        <v>3</v>
      </c>
      <c r="M23" s="5">
        <v>3</v>
      </c>
      <c r="N23" s="5" t="s">
        <v>420</v>
      </c>
      <c r="O23" s="5">
        <v>2</v>
      </c>
      <c r="P23" s="5">
        <v>0</v>
      </c>
    </row>
    <row r="24" spans="1:87" x14ac:dyDescent="0.2">
      <c r="A24" s="5">
        <v>50</v>
      </c>
      <c r="B24" s="5">
        <v>0</v>
      </c>
      <c r="C24" s="5">
        <v>0</v>
      </c>
      <c r="D24" s="5">
        <v>1</v>
      </c>
      <c r="E24" s="5">
        <v>225</v>
      </c>
      <c r="F24" s="5">
        <v>601082.52</v>
      </c>
      <c r="G24" s="5" t="s">
        <v>517</v>
      </c>
      <c r="H24" s="5" t="s">
        <v>518</v>
      </c>
      <c r="I24" s="5"/>
      <c r="J24" s="5"/>
      <c r="K24" s="5">
        <v>225</v>
      </c>
      <c r="L24" s="5">
        <v>4</v>
      </c>
      <c r="M24" s="5">
        <v>3</v>
      </c>
      <c r="N24" s="5" t="s">
        <v>420</v>
      </c>
      <c r="O24" s="5">
        <v>2</v>
      </c>
      <c r="P24" s="5">
        <v>3789381.64</v>
      </c>
    </row>
    <row r="25" spans="1:87" x14ac:dyDescent="0.2">
      <c r="A25" s="5">
        <v>50</v>
      </c>
      <c r="B25" s="5">
        <v>0</v>
      </c>
      <c r="C25" s="5">
        <v>0</v>
      </c>
      <c r="D25" s="5">
        <v>1</v>
      </c>
      <c r="E25" s="5">
        <v>226</v>
      </c>
      <c r="F25" s="5">
        <v>404792.79</v>
      </c>
      <c r="G25" s="5" t="s">
        <v>519</v>
      </c>
      <c r="H25" s="5" t="s">
        <v>520</v>
      </c>
      <c r="I25" s="5"/>
      <c r="J25" s="5"/>
      <c r="K25" s="5">
        <v>226</v>
      </c>
      <c r="L25" s="5">
        <v>5</v>
      </c>
      <c r="M25" s="5">
        <v>3</v>
      </c>
      <c r="N25" s="5" t="s">
        <v>420</v>
      </c>
      <c r="O25" s="5">
        <v>2</v>
      </c>
      <c r="P25" s="5">
        <v>2672715</v>
      </c>
    </row>
    <row r="26" spans="1:87" x14ac:dyDescent="0.2">
      <c r="A26" s="5">
        <v>50</v>
      </c>
      <c r="B26" s="5">
        <v>0</v>
      </c>
      <c r="C26" s="5">
        <v>0</v>
      </c>
      <c r="D26" s="5">
        <v>1</v>
      </c>
      <c r="E26" s="5">
        <v>227</v>
      </c>
      <c r="F26" s="5">
        <v>0</v>
      </c>
      <c r="G26" s="5" t="s">
        <v>521</v>
      </c>
      <c r="H26" s="5" t="s">
        <v>522</v>
      </c>
      <c r="I26" s="5"/>
      <c r="J26" s="5"/>
      <c r="K26" s="5">
        <v>227</v>
      </c>
      <c r="L26" s="5">
        <v>6</v>
      </c>
      <c r="M26" s="5">
        <v>3</v>
      </c>
      <c r="N26" s="5" t="s">
        <v>420</v>
      </c>
      <c r="O26" s="5">
        <v>2</v>
      </c>
      <c r="P26" s="5">
        <v>0</v>
      </c>
    </row>
    <row r="27" spans="1:87" x14ac:dyDescent="0.2">
      <c r="A27" s="5">
        <v>50</v>
      </c>
      <c r="B27" s="5">
        <v>0</v>
      </c>
      <c r="C27" s="5">
        <v>0</v>
      </c>
      <c r="D27" s="5">
        <v>1</v>
      </c>
      <c r="E27" s="5">
        <v>228</v>
      </c>
      <c r="F27" s="5">
        <v>404792.79</v>
      </c>
      <c r="G27" s="5" t="s">
        <v>523</v>
      </c>
      <c r="H27" s="5" t="s">
        <v>524</v>
      </c>
      <c r="I27" s="5"/>
      <c r="J27" s="5"/>
      <c r="K27" s="5">
        <v>228</v>
      </c>
      <c r="L27" s="5">
        <v>7</v>
      </c>
      <c r="M27" s="5">
        <v>3</v>
      </c>
      <c r="N27" s="5" t="s">
        <v>420</v>
      </c>
      <c r="O27" s="5">
        <v>2</v>
      </c>
      <c r="P27" s="5">
        <v>2672715</v>
      </c>
    </row>
    <row r="28" spans="1:87" x14ac:dyDescent="0.2">
      <c r="A28" s="5">
        <v>50</v>
      </c>
      <c r="B28" s="5">
        <v>0</v>
      </c>
      <c r="C28" s="5">
        <v>0</v>
      </c>
      <c r="D28" s="5">
        <v>1</v>
      </c>
      <c r="E28" s="5">
        <v>216</v>
      </c>
      <c r="F28" s="5">
        <v>196289.73</v>
      </c>
      <c r="G28" s="5" t="s">
        <v>525</v>
      </c>
      <c r="H28" s="5" t="s">
        <v>526</v>
      </c>
      <c r="I28" s="5"/>
      <c r="J28" s="5"/>
      <c r="K28" s="5">
        <v>216</v>
      </c>
      <c r="L28" s="5">
        <v>8</v>
      </c>
      <c r="M28" s="5">
        <v>3</v>
      </c>
      <c r="N28" s="5" t="s">
        <v>420</v>
      </c>
      <c r="O28" s="5">
        <v>2</v>
      </c>
      <c r="P28" s="5">
        <v>1116666.6399999999</v>
      </c>
    </row>
    <row r="29" spans="1:87" x14ac:dyDescent="0.2">
      <c r="A29" s="5">
        <v>50</v>
      </c>
      <c r="B29" s="5">
        <v>0</v>
      </c>
      <c r="C29" s="5">
        <v>0</v>
      </c>
      <c r="D29" s="5">
        <v>1</v>
      </c>
      <c r="E29" s="5">
        <v>223</v>
      </c>
      <c r="F29" s="5">
        <v>0</v>
      </c>
      <c r="G29" s="5" t="s">
        <v>527</v>
      </c>
      <c r="H29" s="5" t="s">
        <v>528</v>
      </c>
      <c r="I29" s="5"/>
      <c r="J29" s="5"/>
      <c r="K29" s="5">
        <v>223</v>
      </c>
      <c r="L29" s="5">
        <v>9</v>
      </c>
      <c r="M29" s="5">
        <v>3</v>
      </c>
      <c r="N29" s="5" t="s">
        <v>420</v>
      </c>
      <c r="O29" s="5">
        <v>2</v>
      </c>
      <c r="P29" s="5">
        <v>0</v>
      </c>
    </row>
    <row r="30" spans="1:87" x14ac:dyDescent="0.2">
      <c r="A30" s="5">
        <v>50</v>
      </c>
      <c r="B30" s="5">
        <v>0</v>
      </c>
      <c r="C30" s="5">
        <v>0</v>
      </c>
      <c r="D30" s="5">
        <v>1</v>
      </c>
      <c r="E30" s="5">
        <v>229</v>
      </c>
      <c r="F30" s="5">
        <v>196289.73</v>
      </c>
      <c r="G30" s="5" t="s">
        <v>529</v>
      </c>
      <c r="H30" s="5" t="s">
        <v>530</v>
      </c>
      <c r="I30" s="5"/>
      <c r="J30" s="5"/>
      <c r="K30" s="5">
        <v>229</v>
      </c>
      <c r="L30" s="5">
        <v>10</v>
      </c>
      <c r="M30" s="5">
        <v>3</v>
      </c>
      <c r="N30" s="5" t="s">
        <v>420</v>
      </c>
      <c r="O30" s="5">
        <v>2</v>
      </c>
      <c r="P30" s="5">
        <v>1116666.6399999999</v>
      </c>
    </row>
    <row r="31" spans="1:87" x14ac:dyDescent="0.2">
      <c r="A31" s="5">
        <v>50</v>
      </c>
      <c r="B31" s="5">
        <v>0</v>
      </c>
      <c r="C31" s="5">
        <v>0</v>
      </c>
      <c r="D31" s="5">
        <v>1</v>
      </c>
      <c r="E31" s="5">
        <v>203</v>
      </c>
      <c r="F31" s="5">
        <v>103493.51</v>
      </c>
      <c r="G31" s="5" t="s">
        <v>531</v>
      </c>
      <c r="H31" s="5" t="s">
        <v>532</v>
      </c>
      <c r="I31" s="5"/>
      <c r="J31" s="5"/>
      <c r="K31" s="5">
        <v>203</v>
      </c>
      <c r="L31" s="5">
        <v>11</v>
      </c>
      <c r="M31" s="5">
        <v>3</v>
      </c>
      <c r="N31" s="5" t="s">
        <v>420</v>
      </c>
      <c r="O31" s="5">
        <v>2</v>
      </c>
      <c r="P31" s="5">
        <v>731698.97</v>
      </c>
    </row>
    <row r="32" spans="1:87" x14ac:dyDescent="0.2">
      <c r="A32" s="5">
        <v>50</v>
      </c>
      <c r="B32" s="5">
        <v>0</v>
      </c>
      <c r="C32" s="5">
        <v>0</v>
      </c>
      <c r="D32" s="5">
        <v>1</v>
      </c>
      <c r="E32" s="5">
        <v>231</v>
      </c>
      <c r="F32" s="5">
        <v>0</v>
      </c>
      <c r="G32" s="5" t="s">
        <v>533</v>
      </c>
      <c r="H32" s="5" t="s">
        <v>534</v>
      </c>
      <c r="I32" s="5"/>
      <c r="J32" s="5"/>
      <c r="K32" s="5">
        <v>231</v>
      </c>
      <c r="L32" s="5">
        <v>12</v>
      </c>
      <c r="M32" s="5">
        <v>3</v>
      </c>
      <c r="N32" s="5" t="s">
        <v>420</v>
      </c>
      <c r="O32" s="5">
        <v>2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204</v>
      </c>
      <c r="F33" s="5">
        <v>6591.26</v>
      </c>
      <c r="G33" s="5" t="s">
        <v>535</v>
      </c>
      <c r="H33" s="5" t="s">
        <v>536</v>
      </c>
      <c r="I33" s="5"/>
      <c r="J33" s="5"/>
      <c r="K33" s="5">
        <v>204</v>
      </c>
      <c r="L33" s="5">
        <v>13</v>
      </c>
      <c r="M33" s="5">
        <v>3</v>
      </c>
      <c r="N33" s="5" t="s">
        <v>420</v>
      </c>
      <c r="O33" s="5">
        <v>2</v>
      </c>
      <c r="P33" s="5">
        <v>46600.13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205</v>
      </c>
      <c r="F34" s="5">
        <v>58220.79</v>
      </c>
      <c r="G34" s="5" t="s">
        <v>537</v>
      </c>
      <c r="H34" s="5" t="s">
        <v>538</v>
      </c>
      <c r="I34" s="5"/>
      <c r="J34" s="5"/>
      <c r="K34" s="5">
        <v>205</v>
      </c>
      <c r="L34" s="5">
        <v>14</v>
      </c>
      <c r="M34" s="5">
        <v>3</v>
      </c>
      <c r="N34" s="5" t="s">
        <v>420</v>
      </c>
      <c r="O34" s="5">
        <v>2</v>
      </c>
      <c r="P34" s="5">
        <v>461016.51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232</v>
      </c>
      <c r="F35" s="5">
        <v>0</v>
      </c>
      <c r="G35" s="5" t="s">
        <v>539</v>
      </c>
      <c r="H35" s="5" t="s">
        <v>540</v>
      </c>
      <c r="I35" s="5"/>
      <c r="J35" s="5"/>
      <c r="K35" s="5">
        <v>232</v>
      </c>
      <c r="L35" s="5">
        <v>15</v>
      </c>
      <c r="M35" s="5">
        <v>3</v>
      </c>
      <c r="N35" s="5" t="s">
        <v>420</v>
      </c>
      <c r="O35" s="5">
        <v>2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214</v>
      </c>
      <c r="F36" s="5">
        <v>489409.15</v>
      </c>
      <c r="G36" s="5" t="s">
        <v>541</v>
      </c>
      <c r="H36" s="5" t="s">
        <v>542</v>
      </c>
      <c r="I36" s="5"/>
      <c r="J36" s="5"/>
      <c r="K36" s="5">
        <v>214</v>
      </c>
      <c r="L36" s="5">
        <v>16</v>
      </c>
      <c r="M36" s="5">
        <v>3</v>
      </c>
      <c r="N36" s="5" t="s">
        <v>420</v>
      </c>
      <c r="O36" s="5">
        <v>2</v>
      </c>
      <c r="P36" s="5">
        <v>3270953.08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215</v>
      </c>
      <c r="F37" s="5">
        <v>156000.09</v>
      </c>
      <c r="G37" s="5" t="s">
        <v>543</v>
      </c>
      <c r="H37" s="5" t="s">
        <v>544</v>
      </c>
      <c r="I37" s="5"/>
      <c r="J37" s="5"/>
      <c r="K37" s="5">
        <v>215</v>
      </c>
      <c r="L37" s="5">
        <v>17</v>
      </c>
      <c r="M37" s="5">
        <v>3</v>
      </c>
      <c r="N37" s="5" t="s">
        <v>420</v>
      </c>
      <c r="O37" s="5">
        <v>2</v>
      </c>
      <c r="P37" s="5">
        <v>1102920.02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217</v>
      </c>
      <c r="F38" s="5">
        <v>13236.73</v>
      </c>
      <c r="G38" s="5" t="s">
        <v>545</v>
      </c>
      <c r="H38" s="5" t="s">
        <v>546</v>
      </c>
      <c r="I38" s="5"/>
      <c r="J38" s="5"/>
      <c r="K38" s="5">
        <v>217</v>
      </c>
      <c r="L38" s="5">
        <v>18</v>
      </c>
      <c r="M38" s="5">
        <v>3</v>
      </c>
      <c r="N38" s="5" t="s">
        <v>420</v>
      </c>
      <c r="O38" s="5">
        <v>2</v>
      </c>
      <c r="P38" s="5">
        <v>194844.51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230</v>
      </c>
      <c r="F39" s="5">
        <v>0</v>
      </c>
      <c r="G39" s="5" t="s">
        <v>547</v>
      </c>
      <c r="H39" s="5" t="s">
        <v>548</v>
      </c>
      <c r="I39" s="5"/>
      <c r="J39" s="5"/>
      <c r="K39" s="5">
        <v>230</v>
      </c>
      <c r="L39" s="5">
        <v>19</v>
      </c>
      <c r="M39" s="5">
        <v>3</v>
      </c>
      <c r="N39" s="5" t="s">
        <v>420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206</v>
      </c>
      <c r="F40" s="5">
        <v>0</v>
      </c>
      <c r="G40" s="5" t="s">
        <v>549</v>
      </c>
      <c r="H40" s="5" t="s">
        <v>550</v>
      </c>
      <c r="I40" s="5"/>
      <c r="J40" s="5"/>
      <c r="K40" s="5">
        <v>206</v>
      </c>
      <c r="L40" s="5">
        <v>20</v>
      </c>
      <c r="M40" s="5">
        <v>3</v>
      </c>
      <c r="N40" s="5" t="s">
        <v>420</v>
      </c>
      <c r="O40" s="5">
        <v>2</v>
      </c>
      <c r="P40" s="5">
        <v>0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207</v>
      </c>
      <c r="F41" s="5">
        <v>6573.3957290000008</v>
      </c>
      <c r="G41" s="5" t="s">
        <v>551</v>
      </c>
      <c r="H41" s="5" t="s">
        <v>552</v>
      </c>
      <c r="I41" s="5"/>
      <c r="J41" s="5"/>
      <c r="K41" s="5">
        <v>207</v>
      </c>
      <c r="L41" s="5">
        <v>21</v>
      </c>
      <c r="M41" s="5">
        <v>3</v>
      </c>
      <c r="N41" s="5" t="s">
        <v>420</v>
      </c>
      <c r="O41" s="5">
        <v>-1</v>
      </c>
      <c r="P41" s="5">
        <v>6573.3957290000008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208</v>
      </c>
      <c r="F42" s="5">
        <v>0</v>
      </c>
      <c r="G42" s="5" t="s">
        <v>553</v>
      </c>
      <c r="H42" s="5" t="s">
        <v>554</v>
      </c>
      <c r="I42" s="5"/>
      <c r="J42" s="5"/>
      <c r="K42" s="5">
        <v>208</v>
      </c>
      <c r="L42" s="5">
        <v>22</v>
      </c>
      <c r="M42" s="5">
        <v>3</v>
      </c>
      <c r="N42" s="5" t="s">
        <v>420</v>
      </c>
      <c r="O42" s="5">
        <v>-1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209</v>
      </c>
      <c r="F43" s="5">
        <v>0</v>
      </c>
      <c r="G43" s="5" t="s">
        <v>555</v>
      </c>
      <c r="H43" s="5" t="s">
        <v>556</v>
      </c>
      <c r="I43" s="5"/>
      <c r="J43" s="5"/>
      <c r="K43" s="5">
        <v>209</v>
      </c>
      <c r="L43" s="5">
        <v>23</v>
      </c>
      <c r="M43" s="5">
        <v>3</v>
      </c>
      <c r="N43" s="5" t="s">
        <v>420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53764.34</v>
      </c>
      <c r="G44" s="5" t="s">
        <v>557</v>
      </c>
      <c r="H44" s="5" t="s">
        <v>558</v>
      </c>
      <c r="I44" s="5"/>
      <c r="J44" s="5"/>
      <c r="K44" s="5">
        <v>210</v>
      </c>
      <c r="L44" s="5">
        <v>24</v>
      </c>
      <c r="M44" s="5">
        <v>3</v>
      </c>
      <c r="N44" s="5" t="s">
        <v>420</v>
      </c>
      <c r="O44" s="5">
        <v>2</v>
      </c>
      <c r="P44" s="5">
        <v>412220.92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38374.54</v>
      </c>
      <c r="G45" s="5" t="s">
        <v>559</v>
      </c>
      <c r="H45" s="5" t="s">
        <v>560</v>
      </c>
      <c r="I45" s="5"/>
      <c r="J45" s="5"/>
      <c r="K45" s="5">
        <v>211</v>
      </c>
      <c r="L45" s="5">
        <v>25</v>
      </c>
      <c r="M45" s="5">
        <v>3</v>
      </c>
      <c r="N45" s="5" t="s">
        <v>420</v>
      </c>
      <c r="O45" s="5">
        <v>2</v>
      </c>
      <c r="P45" s="5">
        <v>291066.21000000002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854935.7</v>
      </c>
      <c r="G46" s="5" t="s">
        <v>561</v>
      </c>
      <c r="H46" s="5" t="s">
        <v>562</v>
      </c>
      <c r="I46" s="5"/>
      <c r="J46" s="5"/>
      <c r="K46" s="5">
        <v>224</v>
      </c>
      <c r="L46" s="5">
        <v>26</v>
      </c>
      <c r="M46" s="5">
        <v>3</v>
      </c>
      <c r="N46" s="5" t="s">
        <v>420</v>
      </c>
      <c r="O46" s="5">
        <v>2</v>
      </c>
      <c r="P46" s="5">
        <v>5685384.25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58220.79</v>
      </c>
      <c r="G47" s="5" t="s">
        <v>730</v>
      </c>
      <c r="H47" s="5" t="s">
        <v>537</v>
      </c>
      <c r="I47" s="5"/>
      <c r="J47" s="5"/>
      <c r="K47" s="5">
        <v>212</v>
      </c>
      <c r="L47" s="5">
        <v>27</v>
      </c>
      <c r="M47" s="5">
        <v>0</v>
      </c>
      <c r="N47" s="5" t="s">
        <v>420</v>
      </c>
      <c r="O47" s="5">
        <v>2</v>
      </c>
      <c r="P47" s="5">
        <v>461016.51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6591.26</v>
      </c>
      <c r="G48" s="5" t="s">
        <v>731</v>
      </c>
      <c r="H48" s="5" t="s">
        <v>732</v>
      </c>
      <c r="I48" s="5"/>
      <c r="J48" s="5"/>
      <c r="K48" s="5">
        <v>212</v>
      </c>
      <c r="L48" s="5">
        <v>28</v>
      </c>
      <c r="M48" s="5">
        <v>0</v>
      </c>
      <c r="N48" s="5" t="s">
        <v>420</v>
      </c>
      <c r="O48" s="5">
        <v>2</v>
      </c>
      <c r="P48" s="5">
        <v>46600.13</v>
      </c>
    </row>
    <row r="49" spans="1:34" x14ac:dyDescent="0.2">
      <c r="A49" s="5">
        <v>50</v>
      </c>
      <c r="B49" s="5">
        <v>1</v>
      </c>
      <c r="C49" s="5">
        <v>0</v>
      </c>
      <c r="D49" s="5">
        <v>2</v>
      </c>
      <c r="E49" s="5">
        <v>0</v>
      </c>
      <c r="F49" s="5">
        <v>64812.05</v>
      </c>
      <c r="G49" s="5" t="s">
        <v>733</v>
      </c>
      <c r="H49" s="5" t="s">
        <v>734</v>
      </c>
      <c r="I49" s="5"/>
      <c r="J49" s="5"/>
      <c r="K49" s="5">
        <v>212</v>
      </c>
      <c r="L49" s="5">
        <v>29</v>
      </c>
      <c r="M49" s="5">
        <v>0</v>
      </c>
      <c r="N49" s="5" t="s">
        <v>420</v>
      </c>
      <c r="O49" s="5">
        <v>2</v>
      </c>
      <c r="P49" s="5">
        <v>507616.64</v>
      </c>
    </row>
    <row r="50" spans="1:34" x14ac:dyDescent="0.2">
      <c r="A50" s="5">
        <v>50</v>
      </c>
      <c r="B50" s="5">
        <v>1</v>
      </c>
      <c r="C50" s="5">
        <v>0</v>
      </c>
      <c r="D50" s="5">
        <v>2</v>
      </c>
      <c r="E50" s="5">
        <v>0</v>
      </c>
      <c r="F50" s="5">
        <v>103493.51</v>
      </c>
      <c r="G50" s="5" t="s">
        <v>735</v>
      </c>
      <c r="H50" s="5" t="s">
        <v>736</v>
      </c>
      <c r="I50" s="5"/>
      <c r="J50" s="5"/>
      <c r="K50" s="5">
        <v>212</v>
      </c>
      <c r="L50" s="5">
        <v>30</v>
      </c>
      <c r="M50" s="5">
        <v>0</v>
      </c>
      <c r="N50" s="5" t="s">
        <v>420</v>
      </c>
      <c r="O50" s="5">
        <v>2</v>
      </c>
      <c r="P50" s="5">
        <v>731698.97</v>
      </c>
    </row>
    <row r="51" spans="1:34" x14ac:dyDescent="0.2">
      <c r="A51" s="5">
        <v>50</v>
      </c>
      <c r="B51" s="5">
        <v>1</v>
      </c>
      <c r="C51" s="5">
        <v>0</v>
      </c>
      <c r="D51" s="5">
        <v>2</v>
      </c>
      <c r="E51" s="5">
        <v>0</v>
      </c>
      <c r="F51" s="5">
        <v>601082.52</v>
      </c>
      <c r="G51" s="5" t="s">
        <v>737</v>
      </c>
      <c r="H51" s="5" t="s">
        <v>738</v>
      </c>
      <c r="I51" s="5"/>
      <c r="J51" s="5"/>
      <c r="K51" s="5">
        <v>212</v>
      </c>
      <c r="L51" s="5">
        <v>31</v>
      </c>
      <c r="M51" s="5">
        <v>0</v>
      </c>
      <c r="N51" s="5" t="s">
        <v>420</v>
      </c>
      <c r="O51" s="5">
        <v>2</v>
      </c>
      <c r="P51" s="5">
        <v>3789381.64</v>
      </c>
    </row>
    <row r="52" spans="1:34" x14ac:dyDescent="0.2">
      <c r="A52" s="5">
        <v>50</v>
      </c>
      <c r="B52" s="5">
        <v>1</v>
      </c>
      <c r="C52" s="5">
        <v>0</v>
      </c>
      <c r="D52" s="5">
        <v>2</v>
      </c>
      <c r="E52" s="5">
        <v>0</v>
      </c>
      <c r="F52" s="5">
        <v>762796.82</v>
      </c>
      <c r="G52" s="5" t="s">
        <v>739</v>
      </c>
      <c r="H52" s="5" t="s">
        <v>740</v>
      </c>
      <c r="I52" s="5"/>
      <c r="J52" s="5"/>
      <c r="K52" s="5">
        <v>212</v>
      </c>
      <c r="L52" s="5">
        <v>32</v>
      </c>
      <c r="M52" s="5">
        <v>0</v>
      </c>
      <c r="N52" s="5" t="s">
        <v>420</v>
      </c>
      <c r="O52" s="5">
        <v>2</v>
      </c>
      <c r="P52" s="5">
        <v>4982097.12</v>
      </c>
    </row>
    <row r="53" spans="1:34" x14ac:dyDescent="0.2">
      <c r="A53" s="5">
        <v>50</v>
      </c>
      <c r="B53" s="5">
        <v>1</v>
      </c>
      <c r="C53" s="5">
        <v>0</v>
      </c>
      <c r="D53" s="5">
        <v>2</v>
      </c>
      <c r="E53" s="5">
        <v>0</v>
      </c>
      <c r="F53" s="5">
        <v>53764.34</v>
      </c>
      <c r="G53" s="5" t="s">
        <v>741</v>
      </c>
      <c r="H53" s="5" t="s">
        <v>557</v>
      </c>
      <c r="I53" s="5"/>
      <c r="J53" s="5"/>
      <c r="K53" s="5">
        <v>212</v>
      </c>
      <c r="L53" s="5">
        <v>33</v>
      </c>
      <c r="M53" s="5">
        <v>0</v>
      </c>
      <c r="N53" s="5" t="s">
        <v>420</v>
      </c>
      <c r="O53" s="5">
        <v>2</v>
      </c>
      <c r="P53" s="5">
        <v>412220.92</v>
      </c>
    </row>
    <row r="54" spans="1:34" x14ac:dyDescent="0.2">
      <c r="A54" s="5">
        <v>50</v>
      </c>
      <c r="B54" s="5">
        <v>1</v>
      </c>
      <c r="C54" s="5">
        <v>0</v>
      </c>
      <c r="D54" s="5">
        <v>2</v>
      </c>
      <c r="E54" s="5">
        <v>0</v>
      </c>
      <c r="F54" s="5">
        <v>38374.54</v>
      </c>
      <c r="G54" s="5" t="s">
        <v>742</v>
      </c>
      <c r="H54" s="5" t="s">
        <v>743</v>
      </c>
      <c r="I54" s="5"/>
      <c r="J54" s="5"/>
      <c r="K54" s="5">
        <v>212</v>
      </c>
      <c r="L54" s="5">
        <v>34</v>
      </c>
      <c r="M54" s="5">
        <v>0</v>
      </c>
      <c r="N54" s="5" t="s">
        <v>420</v>
      </c>
      <c r="O54" s="5">
        <v>2</v>
      </c>
      <c r="P54" s="5">
        <v>291066.21000000002</v>
      </c>
    </row>
    <row r="55" spans="1:34" x14ac:dyDescent="0.2">
      <c r="A55" s="5">
        <v>50</v>
      </c>
      <c r="B55" s="5">
        <v>0</v>
      </c>
      <c r="C55" s="5">
        <v>0</v>
      </c>
      <c r="D55" s="5">
        <v>2</v>
      </c>
      <c r="E55" s="5">
        <v>0</v>
      </c>
      <c r="F55" s="5">
        <v>0</v>
      </c>
      <c r="G55" s="5" t="s">
        <v>744</v>
      </c>
      <c r="H55" s="5" t="s">
        <v>745</v>
      </c>
      <c r="I55" s="5"/>
      <c r="J55" s="5"/>
      <c r="K55" s="5">
        <v>212</v>
      </c>
      <c r="L55" s="5">
        <v>35</v>
      </c>
      <c r="M55" s="5">
        <v>3</v>
      </c>
      <c r="N55" s="5" t="s">
        <v>420</v>
      </c>
      <c r="O55" s="5">
        <v>2</v>
      </c>
      <c r="P55" s="5">
        <v>0</v>
      </c>
    </row>
    <row r="56" spans="1:34" x14ac:dyDescent="0.2">
      <c r="A56" s="5">
        <v>50</v>
      </c>
      <c r="B56" s="5">
        <v>0</v>
      </c>
      <c r="C56" s="5">
        <v>0</v>
      </c>
      <c r="D56" s="5">
        <v>2</v>
      </c>
      <c r="E56" s="5">
        <v>0</v>
      </c>
      <c r="F56" s="5">
        <v>0</v>
      </c>
      <c r="G56" s="5" t="s">
        <v>746</v>
      </c>
      <c r="H56" s="5" t="s">
        <v>747</v>
      </c>
      <c r="I56" s="5"/>
      <c r="J56" s="5"/>
      <c r="K56" s="5">
        <v>212</v>
      </c>
      <c r="L56" s="5">
        <v>36</v>
      </c>
      <c r="M56" s="5">
        <v>3</v>
      </c>
      <c r="N56" s="5" t="s">
        <v>420</v>
      </c>
      <c r="O56" s="5">
        <v>2</v>
      </c>
      <c r="P56" s="5">
        <v>0</v>
      </c>
    </row>
    <row r="57" spans="1:34" x14ac:dyDescent="0.2">
      <c r="A57" s="5">
        <v>50</v>
      </c>
      <c r="B57" s="5">
        <v>1</v>
      </c>
      <c r="C57" s="5">
        <v>0</v>
      </c>
      <c r="D57" s="5">
        <v>2</v>
      </c>
      <c r="E57" s="5">
        <v>213</v>
      </c>
      <c r="F57" s="5">
        <v>854935.7</v>
      </c>
      <c r="G57" s="5" t="s">
        <v>748</v>
      </c>
      <c r="H57" s="5" t="s">
        <v>749</v>
      </c>
      <c r="I57" s="5"/>
      <c r="J57" s="5"/>
      <c r="K57" s="5">
        <v>212</v>
      </c>
      <c r="L57" s="5">
        <v>37</v>
      </c>
      <c r="M57" s="5">
        <v>0</v>
      </c>
      <c r="N57" s="5" t="s">
        <v>420</v>
      </c>
      <c r="O57" s="5">
        <v>2</v>
      </c>
      <c r="P57" s="5">
        <v>5685384.25</v>
      </c>
    </row>
    <row r="59" spans="1:34" x14ac:dyDescent="0.2">
      <c r="A59">
        <v>-1</v>
      </c>
    </row>
    <row r="62" spans="1:34" x14ac:dyDescent="0.2">
      <c r="A62" s="4">
        <v>75</v>
      </c>
      <c r="B62" s="4" t="s">
        <v>811</v>
      </c>
      <c r="C62" s="4">
        <v>2001</v>
      </c>
      <c r="D62" s="4">
        <v>0</v>
      </c>
      <c r="E62" s="4">
        <v>1</v>
      </c>
      <c r="F62" s="4"/>
      <c r="G62" s="4">
        <v>0</v>
      </c>
      <c r="H62" s="4">
        <v>1</v>
      </c>
      <c r="I62" s="4">
        <v>0</v>
      </c>
      <c r="J62" s="4">
        <v>1</v>
      </c>
      <c r="K62" s="4">
        <v>0</v>
      </c>
      <c r="L62" s="4">
        <v>0</v>
      </c>
      <c r="M62" s="4">
        <v>0</v>
      </c>
      <c r="N62" s="4">
        <v>28185840</v>
      </c>
      <c r="O62" s="4">
        <v>1</v>
      </c>
    </row>
    <row r="63" spans="1:34" x14ac:dyDescent="0.2">
      <c r="A63" s="4">
        <v>75</v>
      </c>
      <c r="B63" s="4" t="s">
        <v>812</v>
      </c>
      <c r="C63" s="4">
        <v>2019</v>
      </c>
      <c r="D63" s="4">
        <v>0</v>
      </c>
      <c r="E63" s="4">
        <v>2</v>
      </c>
      <c r="F63" s="4"/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0</v>
      </c>
      <c r="M63" s="4">
        <v>1</v>
      </c>
      <c r="N63" s="4">
        <v>28185841</v>
      </c>
      <c r="O63" s="4">
        <v>2</v>
      </c>
    </row>
    <row r="64" spans="1:34" x14ac:dyDescent="0.2">
      <c r="A64" s="6">
        <v>3</v>
      </c>
      <c r="B64" s="6" t="s">
        <v>813</v>
      </c>
      <c r="C64" s="6">
        <v>7.07</v>
      </c>
      <c r="D64" s="6">
        <v>1</v>
      </c>
      <c r="E64" s="6">
        <v>1</v>
      </c>
      <c r="F64" s="6">
        <v>1</v>
      </c>
      <c r="G64" s="6">
        <v>1</v>
      </c>
      <c r="H64" s="6">
        <v>3.92</v>
      </c>
      <c r="I64" s="6">
        <v>1</v>
      </c>
      <c r="J64" s="6">
        <v>1</v>
      </c>
      <c r="K64" s="6">
        <v>14.72</v>
      </c>
      <c r="L64" s="6">
        <v>1</v>
      </c>
      <c r="M64" s="6">
        <v>7.07</v>
      </c>
      <c r="N64" s="6">
        <v>1</v>
      </c>
      <c r="O64" s="6">
        <v>3.92</v>
      </c>
      <c r="P64" s="6">
        <v>1</v>
      </c>
      <c r="Q64" s="6">
        <v>14.72</v>
      </c>
      <c r="R64" s="6">
        <v>1</v>
      </c>
      <c r="S64" s="6" t="s">
        <v>451</v>
      </c>
      <c r="T64" s="6" t="s">
        <v>420</v>
      </c>
      <c r="U64" s="6" t="s">
        <v>420</v>
      </c>
      <c r="V64" s="6" t="s">
        <v>420</v>
      </c>
      <c r="W64" s="6" t="s">
        <v>420</v>
      </c>
      <c r="X64" s="6" t="s">
        <v>420</v>
      </c>
      <c r="Y64" s="6" t="s">
        <v>420</v>
      </c>
      <c r="Z64" s="6" t="s">
        <v>420</v>
      </c>
      <c r="AA64" s="6" t="s">
        <v>420</v>
      </c>
      <c r="AB64" s="6" t="s">
        <v>420</v>
      </c>
      <c r="AC64" s="6" t="s">
        <v>420</v>
      </c>
      <c r="AD64" s="6" t="s">
        <v>420</v>
      </c>
      <c r="AE64" s="6" t="s">
        <v>420</v>
      </c>
      <c r="AF64" s="6" t="s">
        <v>420</v>
      </c>
      <c r="AG64" s="6" t="s">
        <v>420</v>
      </c>
      <c r="AH64" s="6" t="s">
        <v>420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30"/>
  <sheetViews>
    <sheetView workbookViewId="0"/>
  </sheetViews>
  <sheetFormatPr defaultRowHeight="12.75" x14ac:dyDescent="0.2"/>
  <sheetData>
    <row r="1" spans="1:107" x14ac:dyDescent="0.2">
      <c r="A1">
        <f>ROW(Source!A30)</f>
        <v>30</v>
      </c>
      <c r="B1">
        <v>28185840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815</v>
      </c>
      <c r="J1" t="s">
        <v>420</v>
      </c>
      <c r="K1" t="s">
        <v>816</v>
      </c>
      <c r="L1">
        <v>1191</v>
      </c>
      <c r="N1">
        <v>1013</v>
      </c>
      <c r="O1" t="s">
        <v>817</v>
      </c>
      <c r="P1" t="s">
        <v>817</v>
      </c>
      <c r="Q1">
        <v>1</v>
      </c>
      <c r="W1">
        <v>0</v>
      </c>
      <c r="X1">
        <v>345986933</v>
      </c>
      <c r="Y1">
        <v>9.8699999999999992</v>
      </c>
      <c r="AA1">
        <v>0</v>
      </c>
      <c r="AB1">
        <v>0</v>
      </c>
      <c r="AC1">
        <v>0</v>
      </c>
      <c r="AD1">
        <v>7.16</v>
      </c>
      <c r="AE1">
        <v>0</v>
      </c>
      <c r="AF1">
        <v>0</v>
      </c>
      <c r="AG1">
        <v>0</v>
      </c>
      <c r="AH1">
        <v>7.16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420</v>
      </c>
      <c r="AT1">
        <v>9.8699999999999992</v>
      </c>
      <c r="AU1" t="s">
        <v>420</v>
      </c>
      <c r="AV1">
        <v>1</v>
      </c>
      <c r="AW1">
        <v>2</v>
      </c>
      <c r="AX1">
        <v>28186642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Y1*Source!I30</f>
        <v>349.39799999999997</v>
      </c>
      <c r="CY1">
        <f>AD1</f>
        <v>7.16</v>
      </c>
      <c r="CZ1">
        <f>AH1</f>
        <v>7.16</v>
      </c>
      <c r="DA1">
        <f>AL1</f>
        <v>1</v>
      </c>
      <c r="DB1">
        <f t="shared" ref="DB1:DB26" si="0">ROUND(ROUND(AT1*CZ1,2),6)</f>
        <v>70.67</v>
      </c>
      <c r="DC1">
        <f t="shared" ref="DC1:DC26" si="1">ROUND(ROUND(AT1*AG1,2),6)</f>
        <v>0</v>
      </c>
    </row>
    <row r="2" spans="1:107" x14ac:dyDescent="0.2">
      <c r="A2">
        <f>ROW(Source!A30)</f>
        <v>30</v>
      </c>
      <c r="B2">
        <v>28185840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818</v>
      </c>
      <c r="J2" t="s">
        <v>420</v>
      </c>
      <c r="K2" t="s">
        <v>819</v>
      </c>
      <c r="L2">
        <v>1191</v>
      </c>
      <c r="N2">
        <v>1013</v>
      </c>
      <c r="O2" t="s">
        <v>817</v>
      </c>
      <c r="P2" t="s">
        <v>817</v>
      </c>
      <c r="Q2">
        <v>1</v>
      </c>
      <c r="W2">
        <v>0</v>
      </c>
      <c r="X2">
        <v>-383101862</v>
      </c>
      <c r="Y2">
        <v>3.1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420</v>
      </c>
      <c r="AT2">
        <v>3.1</v>
      </c>
      <c r="AU2" t="s">
        <v>420</v>
      </c>
      <c r="AV2">
        <v>2</v>
      </c>
      <c r="AW2">
        <v>2</v>
      </c>
      <c r="AX2">
        <v>28186643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109.74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ROW(Source!A30)</f>
        <v>30</v>
      </c>
      <c r="B3">
        <v>28185840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820</v>
      </c>
      <c r="J3" t="s">
        <v>821</v>
      </c>
      <c r="K3" t="s">
        <v>822</v>
      </c>
      <c r="L3">
        <v>1368</v>
      </c>
      <c r="N3">
        <v>1011</v>
      </c>
      <c r="O3" t="s">
        <v>823</v>
      </c>
      <c r="P3" t="s">
        <v>823</v>
      </c>
      <c r="Q3">
        <v>1</v>
      </c>
      <c r="W3">
        <v>0</v>
      </c>
      <c r="X3">
        <v>1884583504</v>
      </c>
      <c r="Y3">
        <v>0.08</v>
      </c>
      <c r="AA3">
        <v>0</v>
      </c>
      <c r="AB3">
        <v>66.16</v>
      </c>
      <c r="AC3">
        <v>8.82</v>
      </c>
      <c r="AD3">
        <v>0</v>
      </c>
      <c r="AE3">
        <v>0</v>
      </c>
      <c r="AF3">
        <v>66.16</v>
      </c>
      <c r="AG3">
        <v>8.82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420</v>
      </c>
      <c r="AT3">
        <v>0.08</v>
      </c>
      <c r="AU3" t="s">
        <v>420</v>
      </c>
      <c r="AV3">
        <v>0</v>
      </c>
      <c r="AW3">
        <v>2</v>
      </c>
      <c r="AX3">
        <v>28186644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2.8319999999999999</v>
      </c>
      <c r="CY3">
        <f>AB3</f>
        <v>66.16</v>
      </c>
      <c r="CZ3">
        <f>AF3</f>
        <v>66.16</v>
      </c>
      <c r="DA3">
        <f>AJ3</f>
        <v>1</v>
      </c>
      <c r="DB3">
        <f t="shared" si="0"/>
        <v>5.29</v>
      </c>
      <c r="DC3">
        <f t="shared" si="1"/>
        <v>0.71</v>
      </c>
    </row>
    <row r="4" spans="1:107" x14ac:dyDescent="0.2">
      <c r="A4">
        <f>ROW(Source!A30)</f>
        <v>30</v>
      </c>
      <c r="B4">
        <v>28185840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824</v>
      </c>
      <c r="J4" t="s">
        <v>825</v>
      </c>
      <c r="K4" t="s">
        <v>826</v>
      </c>
      <c r="L4">
        <v>1368</v>
      </c>
      <c r="N4">
        <v>1011</v>
      </c>
      <c r="O4" t="s">
        <v>823</v>
      </c>
      <c r="P4" t="s">
        <v>823</v>
      </c>
      <c r="Q4">
        <v>1</v>
      </c>
      <c r="W4">
        <v>0</v>
      </c>
      <c r="X4">
        <v>-2047589592</v>
      </c>
      <c r="Y4">
        <v>3.02</v>
      </c>
      <c r="AA4">
        <v>0</v>
      </c>
      <c r="AB4">
        <v>156.47</v>
      </c>
      <c r="AC4">
        <v>10.130000000000001</v>
      </c>
      <c r="AD4">
        <v>0</v>
      </c>
      <c r="AE4">
        <v>0</v>
      </c>
      <c r="AF4">
        <v>156.47</v>
      </c>
      <c r="AG4">
        <v>10.130000000000001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420</v>
      </c>
      <c r="AT4">
        <v>3.02</v>
      </c>
      <c r="AU4" t="s">
        <v>420</v>
      </c>
      <c r="AV4">
        <v>0</v>
      </c>
      <c r="AW4">
        <v>2</v>
      </c>
      <c r="AX4">
        <v>28186645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106.908</v>
      </c>
      <c r="CY4">
        <f>AB4</f>
        <v>156.47</v>
      </c>
      <c r="CZ4">
        <f>AF4</f>
        <v>156.47</v>
      </c>
      <c r="DA4">
        <f>AJ4</f>
        <v>1</v>
      </c>
      <c r="DB4">
        <f t="shared" si="0"/>
        <v>472.54</v>
      </c>
      <c r="DC4">
        <f t="shared" si="1"/>
        <v>30.59</v>
      </c>
    </row>
    <row r="5" spans="1:107" x14ac:dyDescent="0.2">
      <c r="A5">
        <f>ROW(Source!A30)</f>
        <v>30</v>
      </c>
      <c r="B5">
        <v>28185840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827</v>
      </c>
      <c r="J5" t="s">
        <v>828</v>
      </c>
      <c r="K5" t="s">
        <v>829</v>
      </c>
      <c r="L5">
        <v>1368</v>
      </c>
      <c r="N5">
        <v>1011</v>
      </c>
      <c r="O5" t="s">
        <v>823</v>
      </c>
      <c r="P5" t="s">
        <v>823</v>
      </c>
      <c r="Q5">
        <v>1</v>
      </c>
      <c r="W5">
        <v>0</v>
      </c>
      <c r="X5">
        <v>-1245200233</v>
      </c>
      <c r="Y5">
        <v>8.1199999999999992</v>
      </c>
      <c r="AA5">
        <v>0</v>
      </c>
      <c r="AB5">
        <v>1.53</v>
      </c>
      <c r="AC5">
        <v>0</v>
      </c>
      <c r="AD5">
        <v>0</v>
      </c>
      <c r="AE5">
        <v>0</v>
      </c>
      <c r="AF5">
        <v>1.53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420</v>
      </c>
      <c r="AT5">
        <v>8.1199999999999992</v>
      </c>
      <c r="AU5" t="s">
        <v>420</v>
      </c>
      <c r="AV5">
        <v>0</v>
      </c>
      <c r="AW5">
        <v>2</v>
      </c>
      <c r="AX5">
        <v>28186646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287.44799999999998</v>
      </c>
      <c r="CY5">
        <f>AB5</f>
        <v>1.53</v>
      </c>
      <c r="CZ5">
        <f>AF5</f>
        <v>1.53</v>
      </c>
      <c r="DA5">
        <f>AJ5</f>
        <v>1</v>
      </c>
      <c r="DB5">
        <f t="shared" si="0"/>
        <v>12.42</v>
      </c>
      <c r="DC5">
        <f t="shared" si="1"/>
        <v>0</v>
      </c>
    </row>
    <row r="6" spans="1:107" x14ac:dyDescent="0.2">
      <c r="A6">
        <f>ROW(Source!A31)</f>
        <v>31</v>
      </c>
      <c r="B6">
        <v>28185841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815</v>
      </c>
      <c r="J6" t="s">
        <v>420</v>
      </c>
      <c r="K6" t="s">
        <v>816</v>
      </c>
      <c r="L6">
        <v>1191</v>
      </c>
      <c r="N6">
        <v>1013</v>
      </c>
      <c r="O6" t="s">
        <v>817</v>
      </c>
      <c r="P6" t="s">
        <v>817</v>
      </c>
      <c r="Q6">
        <v>1</v>
      </c>
      <c r="W6">
        <v>0</v>
      </c>
      <c r="X6">
        <v>345986933</v>
      </c>
      <c r="Y6">
        <v>9.8699999999999992</v>
      </c>
      <c r="AA6">
        <v>0</v>
      </c>
      <c r="AB6">
        <v>0</v>
      </c>
      <c r="AC6">
        <v>0</v>
      </c>
      <c r="AD6">
        <v>50.62</v>
      </c>
      <c r="AE6">
        <v>0</v>
      </c>
      <c r="AF6">
        <v>0</v>
      </c>
      <c r="AG6">
        <v>0</v>
      </c>
      <c r="AH6">
        <v>7.16</v>
      </c>
      <c r="AI6">
        <v>1</v>
      </c>
      <c r="AJ6">
        <v>1</v>
      </c>
      <c r="AK6">
        <v>1</v>
      </c>
      <c r="AL6">
        <v>7.07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420</v>
      </c>
      <c r="AT6">
        <v>9.8699999999999992</v>
      </c>
      <c r="AU6" t="s">
        <v>420</v>
      </c>
      <c r="AV6">
        <v>1</v>
      </c>
      <c r="AW6">
        <v>2</v>
      </c>
      <c r="AX6">
        <v>28186642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Y6*Source!I31</f>
        <v>349.39799999999997</v>
      </c>
      <c r="CY6">
        <f>AD6</f>
        <v>50.62</v>
      </c>
      <c r="CZ6">
        <f>AH6</f>
        <v>7.16</v>
      </c>
      <c r="DA6">
        <f>AL6</f>
        <v>7.07</v>
      </c>
      <c r="DB6">
        <f t="shared" si="0"/>
        <v>70.67</v>
      </c>
      <c r="DC6">
        <f t="shared" si="1"/>
        <v>0</v>
      </c>
    </row>
    <row r="7" spans="1:107" x14ac:dyDescent="0.2">
      <c r="A7">
        <f>ROW(Source!A31)</f>
        <v>31</v>
      </c>
      <c r="B7">
        <v>28185841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818</v>
      </c>
      <c r="J7" t="s">
        <v>420</v>
      </c>
      <c r="K7" t="s">
        <v>819</v>
      </c>
      <c r="L7">
        <v>1191</v>
      </c>
      <c r="N7">
        <v>1013</v>
      </c>
      <c r="O7" t="s">
        <v>817</v>
      </c>
      <c r="P7" t="s">
        <v>817</v>
      </c>
      <c r="Q7">
        <v>1</v>
      </c>
      <c r="W7">
        <v>0</v>
      </c>
      <c r="X7">
        <v>-383101862</v>
      </c>
      <c r="Y7">
        <v>3.1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7.07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420</v>
      </c>
      <c r="AT7">
        <v>3.1</v>
      </c>
      <c r="AU7" t="s">
        <v>420</v>
      </c>
      <c r="AV7">
        <v>2</v>
      </c>
      <c r="AW7">
        <v>2</v>
      </c>
      <c r="AX7">
        <v>28186643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Y7*Source!I31</f>
        <v>109.74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ROW(Source!A31)</f>
        <v>31</v>
      </c>
      <c r="B8">
        <v>28185841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820</v>
      </c>
      <c r="J8" t="s">
        <v>821</v>
      </c>
      <c r="K8" t="s">
        <v>822</v>
      </c>
      <c r="L8">
        <v>1368</v>
      </c>
      <c r="N8">
        <v>1011</v>
      </c>
      <c r="O8" t="s">
        <v>823</v>
      </c>
      <c r="P8" t="s">
        <v>823</v>
      </c>
      <c r="Q8">
        <v>1</v>
      </c>
      <c r="W8">
        <v>0</v>
      </c>
      <c r="X8">
        <v>1884583504</v>
      </c>
      <c r="Y8">
        <v>0.08</v>
      </c>
      <c r="AA8">
        <v>0</v>
      </c>
      <c r="AB8">
        <v>467.75</v>
      </c>
      <c r="AC8">
        <v>8.82</v>
      </c>
      <c r="AD8">
        <v>0</v>
      </c>
      <c r="AE8">
        <v>0</v>
      </c>
      <c r="AF8">
        <v>66.16</v>
      </c>
      <c r="AG8">
        <v>8.82</v>
      </c>
      <c r="AH8">
        <v>0</v>
      </c>
      <c r="AI8">
        <v>1</v>
      </c>
      <c r="AJ8">
        <v>7.07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420</v>
      </c>
      <c r="AT8">
        <v>0.08</v>
      </c>
      <c r="AU8" t="s">
        <v>420</v>
      </c>
      <c r="AV8">
        <v>0</v>
      </c>
      <c r="AW8">
        <v>2</v>
      </c>
      <c r="AX8">
        <v>28186644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2.8319999999999999</v>
      </c>
      <c r="CY8">
        <f>AB8</f>
        <v>467.75</v>
      </c>
      <c r="CZ8">
        <f>AF8</f>
        <v>66.16</v>
      </c>
      <c r="DA8">
        <f>AJ8</f>
        <v>7.07</v>
      </c>
      <c r="DB8">
        <f t="shared" si="0"/>
        <v>5.29</v>
      </c>
      <c r="DC8">
        <f t="shared" si="1"/>
        <v>0.71</v>
      </c>
    </row>
    <row r="9" spans="1:107" x14ac:dyDescent="0.2">
      <c r="A9">
        <f>ROW(Source!A31)</f>
        <v>31</v>
      </c>
      <c r="B9">
        <v>28185841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824</v>
      </c>
      <c r="J9" t="s">
        <v>825</v>
      </c>
      <c r="K9" t="s">
        <v>826</v>
      </c>
      <c r="L9">
        <v>1368</v>
      </c>
      <c r="N9">
        <v>1011</v>
      </c>
      <c r="O9" t="s">
        <v>823</v>
      </c>
      <c r="P9" t="s">
        <v>823</v>
      </c>
      <c r="Q9">
        <v>1</v>
      </c>
      <c r="W9">
        <v>0</v>
      </c>
      <c r="X9">
        <v>-2047589592</v>
      </c>
      <c r="Y9">
        <v>3.02</v>
      </c>
      <c r="AA9">
        <v>0</v>
      </c>
      <c r="AB9">
        <v>1106.24</v>
      </c>
      <c r="AC9">
        <v>10.130000000000001</v>
      </c>
      <c r="AD9">
        <v>0</v>
      </c>
      <c r="AE9">
        <v>0</v>
      </c>
      <c r="AF9">
        <v>156.47</v>
      </c>
      <c r="AG9">
        <v>10.130000000000001</v>
      </c>
      <c r="AH9">
        <v>0</v>
      </c>
      <c r="AI9">
        <v>1</v>
      </c>
      <c r="AJ9">
        <v>7.07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420</v>
      </c>
      <c r="AT9">
        <v>3.02</v>
      </c>
      <c r="AU9" t="s">
        <v>420</v>
      </c>
      <c r="AV9">
        <v>0</v>
      </c>
      <c r="AW9">
        <v>2</v>
      </c>
      <c r="AX9">
        <v>28186645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106.908</v>
      </c>
      <c r="CY9">
        <f>AB9</f>
        <v>1106.24</v>
      </c>
      <c r="CZ9">
        <f>AF9</f>
        <v>156.47</v>
      </c>
      <c r="DA9">
        <f>AJ9</f>
        <v>7.07</v>
      </c>
      <c r="DB9">
        <f t="shared" si="0"/>
        <v>472.54</v>
      </c>
      <c r="DC9">
        <f t="shared" si="1"/>
        <v>30.59</v>
      </c>
    </row>
    <row r="10" spans="1:107" x14ac:dyDescent="0.2">
      <c r="A10">
        <f>ROW(Source!A31)</f>
        <v>31</v>
      </c>
      <c r="B10">
        <v>28185841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827</v>
      </c>
      <c r="J10" t="s">
        <v>828</v>
      </c>
      <c r="K10" t="s">
        <v>829</v>
      </c>
      <c r="L10">
        <v>1368</v>
      </c>
      <c r="N10">
        <v>1011</v>
      </c>
      <c r="O10" t="s">
        <v>823</v>
      </c>
      <c r="P10" t="s">
        <v>823</v>
      </c>
      <c r="Q10">
        <v>1</v>
      </c>
      <c r="W10">
        <v>0</v>
      </c>
      <c r="X10">
        <v>-1245200233</v>
      </c>
      <c r="Y10">
        <v>8.1199999999999992</v>
      </c>
      <c r="AA10">
        <v>0</v>
      </c>
      <c r="AB10">
        <v>10.82</v>
      </c>
      <c r="AC10">
        <v>0</v>
      </c>
      <c r="AD10">
        <v>0</v>
      </c>
      <c r="AE10">
        <v>0</v>
      </c>
      <c r="AF10">
        <v>1.53</v>
      </c>
      <c r="AG10">
        <v>0</v>
      </c>
      <c r="AH10">
        <v>0</v>
      </c>
      <c r="AI10">
        <v>1</v>
      </c>
      <c r="AJ10">
        <v>7.07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420</v>
      </c>
      <c r="AT10">
        <v>8.1199999999999992</v>
      </c>
      <c r="AU10" t="s">
        <v>420</v>
      </c>
      <c r="AV10">
        <v>0</v>
      </c>
      <c r="AW10">
        <v>2</v>
      </c>
      <c r="AX10">
        <v>28186646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287.44799999999998</v>
      </c>
      <c r="CY10">
        <f>AB10</f>
        <v>10.82</v>
      </c>
      <c r="CZ10">
        <f>AF10</f>
        <v>1.53</v>
      </c>
      <c r="DA10">
        <f>AJ10</f>
        <v>7.07</v>
      </c>
      <c r="DB10">
        <f t="shared" si="0"/>
        <v>12.42</v>
      </c>
      <c r="DC10">
        <f t="shared" si="1"/>
        <v>0</v>
      </c>
    </row>
    <row r="11" spans="1:107" x14ac:dyDescent="0.2">
      <c r="A11">
        <f>ROW(Source!A32)</f>
        <v>32</v>
      </c>
      <c r="B11">
        <v>28185840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815</v>
      </c>
      <c r="J11" t="s">
        <v>420</v>
      </c>
      <c r="K11" t="s">
        <v>816</v>
      </c>
      <c r="L11">
        <v>1191</v>
      </c>
      <c r="N11">
        <v>1013</v>
      </c>
      <c r="O11" t="s">
        <v>817</v>
      </c>
      <c r="P11" t="s">
        <v>817</v>
      </c>
      <c r="Q11">
        <v>1</v>
      </c>
      <c r="W11">
        <v>0</v>
      </c>
      <c r="X11">
        <v>345986933</v>
      </c>
      <c r="Y11">
        <v>10.8</v>
      </c>
      <c r="AA11">
        <v>0</v>
      </c>
      <c r="AB11">
        <v>0</v>
      </c>
      <c r="AC11">
        <v>0</v>
      </c>
      <c r="AD11">
        <v>7.16</v>
      </c>
      <c r="AE11">
        <v>0</v>
      </c>
      <c r="AF11">
        <v>0</v>
      </c>
      <c r="AG11">
        <v>0</v>
      </c>
      <c r="AH11">
        <v>7.16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420</v>
      </c>
      <c r="AT11">
        <v>10.8</v>
      </c>
      <c r="AU11" t="s">
        <v>420</v>
      </c>
      <c r="AV11">
        <v>1</v>
      </c>
      <c r="AW11">
        <v>2</v>
      </c>
      <c r="AX11">
        <v>28186651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201.96</v>
      </c>
      <c r="CY11">
        <f>AD11</f>
        <v>7.16</v>
      </c>
      <c r="CZ11">
        <f>AH11</f>
        <v>7.16</v>
      </c>
      <c r="DA11">
        <f>AL11</f>
        <v>1</v>
      </c>
      <c r="DB11">
        <f t="shared" si="0"/>
        <v>77.33</v>
      </c>
      <c r="DC11">
        <f t="shared" si="1"/>
        <v>0</v>
      </c>
    </row>
    <row r="12" spans="1:107" x14ac:dyDescent="0.2">
      <c r="A12">
        <f>ROW(Source!A32)</f>
        <v>32</v>
      </c>
      <c r="B12">
        <v>28185840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818</v>
      </c>
      <c r="J12" t="s">
        <v>420</v>
      </c>
      <c r="K12" t="s">
        <v>819</v>
      </c>
      <c r="L12">
        <v>1191</v>
      </c>
      <c r="N12">
        <v>1013</v>
      </c>
      <c r="O12" t="s">
        <v>817</v>
      </c>
      <c r="P12" t="s">
        <v>817</v>
      </c>
      <c r="Q12">
        <v>1</v>
      </c>
      <c r="W12">
        <v>0</v>
      </c>
      <c r="X12">
        <v>-383101862</v>
      </c>
      <c r="Y12">
        <v>0.11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420</v>
      </c>
      <c r="AT12">
        <v>0.11</v>
      </c>
      <c r="AU12" t="s">
        <v>420</v>
      </c>
      <c r="AV12">
        <v>2</v>
      </c>
      <c r="AW12">
        <v>2</v>
      </c>
      <c r="AX12">
        <v>28186652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2.0569999999999999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</row>
    <row r="13" spans="1:107" x14ac:dyDescent="0.2">
      <c r="A13">
        <f>ROW(Source!A32)</f>
        <v>32</v>
      </c>
      <c r="B13">
        <v>28185840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820</v>
      </c>
      <c r="J13" t="s">
        <v>821</v>
      </c>
      <c r="K13" t="s">
        <v>822</v>
      </c>
      <c r="L13">
        <v>1368</v>
      </c>
      <c r="N13">
        <v>1011</v>
      </c>
      <c r="O13" t="s">
        <v>823</v>
      </c>
      <c r="P13" t="s">
        <v>823</v>
      </c>
      <c r="Q13">
        <v>1</v>
      </c>
      <c r="W13">
        <v>0</v>
      </c>
      <c r="X13">
        <v>1884583504</v>
      </c>
      <c r="Y13">
        <v>0.11</v>
      </c>
      <c r="AA13">
        <v>0</v>
      </c>
      <c r="AB13">
        <v>66.16</v>
      </c>
      <c r="AC13">
        <v>8.82</v>
      </c>
      <c r="AD13">
        <v>0</v>
      </c>
      <c r="AE13">
        <v>0</v>
      </c>
      <c r="AF13">
        <v>66.16</v>
      </c>
      <c r="AG13">
        <v>8.82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420</v>
      </c>
      <c r="AT13">
        <v>0.11</v>
      </c>
      <c r="AU13" t="s">
        <v>420</v>
      </c>
      <c r="AV13">
        <v>0</v>
      </c>
      <c r="AW13">
        <v>2</v>
      </c>
      <c r="AX13">
        <v>28186653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2.0569999999999999</v>
      </c>
      <c r="CY13">
        <f>AB13</f>
        <v>66.16</v>
      </c>
      <c r="CZ13">
        <f>AF13</f>
        <v>66.16</v>
      </c>
      <c r="DA13">
        <f>AJ13</f>
        <v>1</v>
      </c>
      <c r="DB13">
        <f t="shared" si="0"/>
        <v>7.28</v>
      </c>
      <c r="DC13">
        <f t="shared" si="1"/>
        <v>0.97</v>
      </c>
    </row>
    <row r="14" spans="1:107" x14ac:dyDescent="0.2">
      <c r="A14">
        <f>ROW(Source!A33)</f>
        <v>33</v>
      </c>
      <c r="B14">
        <v>28185841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815</v>
      </c>
      <c r="J14" t="s">
        <v>420</v>
      </c>
      <c r="K14" t="s">
        <v>816</v>
      </c>
      <c r="L14">
        <v>1191</v>
      </c>
      <c r="N14">
        <v>1013</v>
      </c>
      <c r="O14" t="s">
        <v>817</v>
      </c>
      <c r="P14" t="s">
        <v>817</v>
      </c>
      <c r="Q14">
        <v>1</v>
      </c>
      <c r="W14">
        <v>0</v>
      </c>
      <c r="X14">
        <v>345986933</v>
      </c>
      <c r="Y14">
        <v>10.8</v>
      </c>
      <c r="AA14">
        <v>0</v>
      </c>
      <c r="AB14">
        <v>0</v>
      </c>
      <c r="AC14">
        <v>0</v>
      </c>
      <c r="AD14">
        <v>50.62</v>
      </c>
      <c r="AE14">
        <v>0</v>
      </c>
      <c r="AF14">
        <v>0</v>
      </c>
      <c r="AG14">
        <v>0</v>
      </c>
      <c r="AH14">
        <v>7.16</v>
      </c>
      <c r="AI14">
        <v>1</v>
      </c>
      <c r="AJ14">
        <v>1</v>
      </c>
      <c r="AK14">
        <v>1</v>
      </c>
      <c r="AL14">
        <v>7.07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420</v>
      </c>
      <c r="AT14">
        <v>10.8</v>
      </c>
      <c r="AU14" t="s">
        <v>420</v>
      </c>
      <c r="AV14">
        <v>1</v>
      </c>
      <c r="AW14">
        <v>2</v>
      </c>
      <c r="AX14">
        <v>28186651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201.96</v>
      </c>
      <c r="CY14">
        <f>AD14</f>
        <v>50.62</v>
      </c>
      <c r="CZ14">
        <f>AH14</f>
        <v>7.16</v>
      </c>
      <c r="DA14">
        <f>AL14</f>
        <v>7.07</v>
      </c>
      <c r="DB14">
        <f t="shared" si="0"/>
        <v>77.33</v>
      </c>
      <c r="DC14">
        <f t="shared" si="1"/>
        <v>0</v>
      </c>
    </row>
    <row r="15" spans="1:107" x14ac:dyDescent="0.2">
      <c r="A15">
        <f>ROW(Source!A33)</f>
        <v>33</v>
      </c>
      <c r="B15">
        <v>28185841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818</v>
      </c>
      <c r="J15" t="s">
        <v>420</v>
      </c>
      <c r="K15" t="s">
        <v>819</v>
      </c>
      <c r="L15">
        <v>1191</v>
      </c>
      <c r="N15">
        <v>1013</v>
      </c>
      <c r="O15" t="s">
        <v>817</v>
      </c>
      <c r="P15" t="s">
        <v>817</v>
      </c>
      <c r="Q15">
        <v>1</v>
      </c>
      <c r="W15">
        <v>0</v>
      </c>
      <c r="X15">
        <v>-383101862</v>
      </c>
      <c r="Y15">
        <v>0.11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7.07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420</v>
      </c>
      <c r="AT15">
        <v>0.11</v>
      </c>
      <c r="AU15" t="s">
        <v>420</v>
      </c>
      <c r="AV15">
        <v>2</v>
      </c>
      <c r="AW15">
        <v>2</v>
      </c>
      <c r="AX15">
        <v>28186652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2.0569999999999999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 x14ac:dyDescent="0.2">
      <c r="A16">
        <f>ROW(Source!A33)</f>
        <v>33</v>
      </c>
      <c r="B16">
        <v>28185841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820</v>
      </c>
      <c r="J16" t="s">
        <v>821</v>
      </c>
      <c r="K16" t="s">
        <v>822</v>
      </c>
      <c r="L16">
        <v>1368</v>
      </c>
      <c r="N16">
        <v>1011</v>
      </c>
      <c r="O16" t="s">
        <v>823</v>
      </c>
      <c r="P16" t="s">
        <v>823</v>
      </c>
      <c r="Q16">
        <v>1</v>
      </c>
      <c r="W16">
        <v>0</v>
      </c>
      <c r="X16">
        <v>1884583504</v>
      </c>
      <c r="Y16">
        <v>0.11</v>
      </c>
      <c r="AA16">
        <v>0</v>
      </c>
      <c r="AB16">
        <v>467.75</v>
      </c>
      <c r="AC16">
        <v>8.82</v>
      </c>
      <c r="AD16">
        <v>0</v>
      </c>
      <c r="AE16">
        <v>0</v>
      </c>
      <c r="AF16">
        <v>66.16</v>
      </c>
      <c r="AG16">
        <v>8.82</v>
      </c>
      <c r="AH16">
        <v>0</v>
      </c>
      <c r="AI16">
        <v>1</v>
      </c>
      <c r="AJ16">
        <v>7.07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420</v>
      </c>
      <c r="AT16">
        <v>0.11</v>
      </c>
      <c r="AU16" t="s">
        <v>420</v>
      </c>
      <c r="AV16">
        <v>0</v>
      </c>
      <c r="AW16">
        <v>2</v>
      </c>
      <c r="AX16">
        <v>28186653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2.0569999999999999</v>
      </c>
      <c r="CY16">
        <f>AB16</f>
        <v>467.75</v>
      </c>
      <c r="CZ16">
        <f>AF16</f>
        <v>66.16</v>
      </c>
      <c r="DA16">
        <f>AJ16</f>
        <v>7.07</v>
      </c>
      <c r="DB16">
        <f t="shared" si="0"/>
        <v>7.28</v>
      </c>
      <c r="DC16">
        <f t="shared" si="1"/>
        <v>0.97</v>
      </c>
    </row>
    <row r="17" spans="1:107" x14ac:dyDescent="0.2">
      <c r="A17">
        <f>ROW(Source!A34)</f>
        <v>34</v>
      </c>
      <c r="B17">
        <v>28185840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815</v>
      </c>
      <c r="J17" t="s">
        <v>420</v>
      </c>
      <c r="K17" t="s">
        <v>816</v>
      </c>
      <c r="L17">
        <v>1191</v>
      </c>
      <c r="N17">
        <v>1013</v>
      </c>
      <c r="O17" t="s">
        <v>817</v>
      </c>
      <c r="P17" t="s">
        <v>817</v>
      </c>
      <c r="Q17">
        <v>1</v>
      </c>
      <c r="W17">
        <v>0</v>
      </c>
      <c r="X17">
        <v>345986933</v>
      </c>
      <c r="Y17">
        <v>13.1</v>
      </c>
      <c r="AA17">
        <v>0</v>
      </c>
      <c r="AB17">
        <v>0</v>
      </c>
      <c r="AC17">
        <v>0</v>
      </c>
      <c r="AD17">
        <v>7.16</v>
      </c>
      <c r="AE17">
        <v>0</v>
      </c>
      <c r="AF17">
        <v>0</v>
      </c>
      <c r="AG17">
        <v>0</v>
      </c>
      <c r="AH17">
        <v>7.16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420</v>
      </c>
      <c r="AT17">
        <v>13.1</v>
      </c>
      <c r="AU17" t="s">
        <v>420</v>
      </c>
      <c r="AV17">
        <v>1</v>
      </c>
      <c r="AW17">
        <v>2</v>
      </c>
      <c r="AX17">
        <v>28186660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Y17*Source!I34</f>
        <v>26.2</v>
      </c>
      <c r="CY17">
        <f>AD17</f>
        <v>7.16</v>
      </c>
      <c r="CZ17">
        <f>AH17</f>
        <v>7.16</v>
      </c>
      <c r="DA17">
        <f>AL17</f>
        <v>1</v>
      </c>
      <c r="DB17">
        <f t="shared" si="0"/>
        <v>93.8</v>
      </c>
      <c r="DC17">
        <f t="shared" si="1"/>
        <v>0</v>
      </c>
    </row>
    <row r="18" spans="1:107" x14ac:dyDescent="0.2">
      <c r="A18">
        <f>ROW(Source!A34)</f>
        <v>34</v>
      </c>
      <c r="B18">
        <v>28185840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818</v>
      </c>
      <c r="J18" t="s">
        <v>420</v>
      </c>
      <c r="K18" t="s">
        <v>819</v>
      </c>
      <c r="L18">
        <v>1191</v>
      </c>
      <c r="N18">
        <v>1013</v>
      </c>
      <c r="O18" t="s">
        <v>817</v>
      </c>
      <c r="P18" t="s">
        <v>817</v>
      </c>
      <c r="Q18">
        <v>1</v>
      </c>
      <c r="W18">
        <v>0</v>
      </c>
      <c r="X18">
        <v>-383101862</v>
      </c>
      <c r="Y18">
        <v>3.13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420</v>
      </c>
      <c r="AT18">
        <v>3.13</v>
      </c>
      <c r="AU18" t="s">
        <v>420</v>
      </c>
      <c r="AV18">
        <v>2</v>
      </c>
      <c r="AW18">
        <v>2</v>
      </c>
      <c r="AX18">
        <v>28186661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Y18*Source!I34</f>
        <v>6.26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ROW(Source!A34)</f>
        <v>34</v>
      </c>
      <c r="B19">
        <v>28185840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820</v>
      </c>
      <c r="J19" t="s">
        <v>821</v>
      </c>
      <c r="K19" t="s">
        <v>822</v>
      </c>
      <c r="L19">
        <v>1368</v>
      </c>
      <c r="N19">
        <v>1011</v>
      </c>
      <c r="O19" t="s">
        <v>823</v>
      </c>
      <c r="P19" t="s">
        <v>823</v>
      </c>
      <c r="Q19">
        <v>1</v>
      </c>
      <c r="W19">
        <v>0</v>
      </c>
      <c r="X19">
        <v>1884583504</v>
      </c>
      <c r="Y19">
        <v>0.11</v>
      </c>
      <c r="AA19">
        <v>0</v>
      </c>
      <c r="AB19">
        <v>66.16</v>
      </c>
      <c r="AC19">
        <v>8.82</v>
      </c>
      <c r="AD19">
        <v>0</v>
      </c>
      <c r="AE19">
        <v>0</v>
      </c>
      <c r="AF19">
        <v>66.16</v>
      </c>
      <c r="AG19">
        <v>8.82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420</v>
      </c>
      <c r="AT19">
        <v>0.11</v>
      </c>
      <c r="AU19" t="s">
        <v>420</v>
      </c>
      <c r="AV19">
        <v>0</v>
      </c>
      <c r="AW19">
        <v>2</v>
      </c>
      <c r="AX19">
        <v>28186662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Y19*Source!I34</f>
        <v>0.22</v>
      </c>
      <c r="CY19">
        <f>AB19</f>
        <v>66.16</v>
      </c>
      <c r="CZ19">
        <f>AF19</f>
        <v>66.16</v>
      </c>
      <c r="DA19">
        <f>AJ19</f>
        <v>1</v>
      </c>
      <c r="DB19">
        <f t="shared" si="0"/>
        <v>7.28</v>
      </c>
      <c r="DC19">
        <f t="shared" si="1"/>
        <v>0.97</v>
      </c>
    </row>
    <row r="20" spans="1:107" x14ac:dyDescent="0.2">
      <c r="A20">
        <f>ROW(Source!A34)</f>
        <v>34</v>
      </c>
      <c r="B20">
        <v>28185840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824</v>
      </c>
      <c r="J20" t="s">
        <v>825</v>
      </c>
      <c r="K20" t="s">
        <v>826</v>
      </c>
      <c r="L20">
        <v>1368</v>
      </c>
      <c r="N20">
        <v>1011</v>
      </c>
      <c r="O20" t="s">
        <v>823</v>
      </c>
      <c r="P20" t="s">
        <v>823</v>
      </c>
      <c r="Q20">
        <v>1</v>
      </c>
      <c r="W20">
        <v>0</v>
      </c>
      <c r="X20">
        <v>-2047589592</v>
      </c>
      <c r="Y20">
        <v>3.02</v>
      </c>
      <c r="AA20">
        <v>0</v>
      </c>
      <c r="AB20">
        <v>156.47</v>
      </c>
      <c r="AC20">
        <v>10.130000000000001</v>
      </c>
      <c r="AD20">
        <v>0</v>
      </c>
      <c r="AE20">
        <v>0</v>
      </c>
      <c r="AF20">
        <v>156.47</v>
      </c>
      <c r="AG20">
        <v>10.130000000000001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420</v>
      </c>
      <c r="AT20">
        <v>3.02</v>
      </c>
      <c r="AU20" t="s">
        <v>420</v>
      </c>
      <c r="AV20">
        <v>0</v>
      </c>
      <c r="AW20">
        <v>2</v>
      </c>
      <c r="AX20">
        <v>28186663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Y20*Source!I34</f>
        <v>6.04</v>
      </c>
      <c r="CY20">
        <f>AB20</f>
        <v>156.47</v>
      </c>
      <c r="CZ20">
        <f>AF20</f>
        <v>156.47</v>
      </c>
      <c r="DA20">
        <f>AJ20</f>
        <v>1</v>
      </c>
      <c r="DB20">
        <f t="shared" si="0"/>
        <v>472.54</v>
      </c>
      <c r="DC20">
        <f t="shared" si="1"/>
        <v>30.59</v>
      </c>
    </row>
    <row r="21" spans="1:107" x14ac:dyDescent="0.2">
      <c r="A21">
        <f>ROW(Source!A34)</f>
        <v>34</v>
      </c>
      <c r="B21">
        <v>28185840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827</v>
      </c>
      <c r="J21" t="s">
        <v>828</v>
      </c>
      <c r="K21" t="s">
        <v>829</v>
      </c>
      <c r="L21">
        <v>1368</v>
      </c>
      <c r="N21">
        <v>1011</v>
      </c>
      <c r="O21" t="s">
        <v>823</v>
      </c>
      <c r="P21" t="s">
        <v>823</v>
      </c>
      <c r="Q21">
        <v>1</v>
      </c>
      <c r="W21">
        <v>0</v>
      </c>
      <c r="X21">
        <v>-1245200233</v>
      </c>
      <c r="Y21">
        <v>8.1199999999999992</v>
      </c>
      <c r="AA21">
        <v>0</v>
      </c>
      <c r="AB21">
        <v>1.53</v>
      </c>
      <c r="AC21">
        <v>0</v>
      </c>
      <c r="AD21">
        <v>0</v>
      </c>
      <c r="AE21">
        <v>0</v>
      </c>
      <c r="AF21">
        <v>1.53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420</v>
      </c>
      <c r="AT21">
        <v>8.1199999999999992</v>
      </c>
      <c r="AU21" t="s">
        <v>420</v>
      </c>
      <c r="AV21">
        <v>0</v>
      </c>
      <c r="AW21">
        <v>2</v>
      </c>
      <c r="AX21">
        <v>28186664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Y21*Source!I34</f>
        <v>16.239999999999998</v>
      </c>
      <c r="CY21">
        <f>AB21</f>
        <v>1.53</v>
      </c>
      <c r="CZ21">
        <f>AF21</f>
        <v>1.53</v>
      </c>
      <c r="DA21">
        <f>AJ21</f>
        <v>1</v>
      </c>
      <c r="DB21">
        <f t="shared" si="0"/>
        <v>12.42</v>
      </c>
      <c r="DC21">
        <f t="shared" si="1"/>
        <v>0</v>
      </c>
    </row>
    <row r="22" spans="1:107" x14ac:dyDescent="0.2">
      <c r="A22">
        <f>ROW(Source!A35)</f>
        <v>35</v>
      </c>
      <c r="B22">
        <v>28185841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815</v>
      </c>
      <c r="J22" t="s">
        <v>420</v>
      </c>
      <c r="K22" t="s">
        <v>816</v>
      </c>
      <c r="L22">
        <v>1191</v>
      </c>
      <c r="N22">
        <v>1013</v>
      </c>
      <c r="O22" t="s">
        <v>817</v>
      </c>
      <c r="P22" t="s">
        <v>817</v>
      </c>
      <c r="Q22">
        <v>1</v>
      </c>
      <c r="W22">
        <v>0</v>
      </c>
      <c r="X22">
        <v>345986933</v>
      </c>
      <c r="Y22">
        <v>13.1</v>
      </c>
      <c r="AA22">
        <v>0</v>
      </c>
      <c r="AB22">
        <v>0</v>
      </c>
      <c r="AC22">
        <v>0</v>
      </c>
      <c r="AD22">
        <v>50.62</v>
      </c>
      <c r="AE22">
        <v>0</v>
      </c>
      <c r="AF22">
        <v>0</v>
      </c>
      <c r="AG22">
        <v>0</v>
      </c>
      <c r="AH22">
        <v>7.16</v>
      </c>
      <c r="AI22">
        <v>1</v>
      </c>
      <c r="AJ22">
        <v>1</v>
      </c>
      <c r="AK22">
        <v>1</v>
      </c>
      <c r="AL22">
        <v>7.07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420</v>
      </c>
      <c r="AT22">
        <v>13.1</v>
      </c>
      <c r="AU22" t="s">
        <v>420</v>
      </c>
      <c r="AV22">
        <v>1</v>
      </c>
      <c r="AW22">
        <v>2</v>
      </c>
      <c r="AX22">
        <v>28186660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26.2</v>
      </c>
      <c r="CY22">
        <f>AD22</f>
        <v>50.62</v>
      </c>
      <c r="CZ22">
        <f>AH22</f>
        <v>7.16</v>
      </c>
      <c r="DA22">
        <f>AL22</f>
        <v>7.07</v>
      </c>
      <c r="DB22">
        <f t="shared" si="0"/>
        <v>93.8</v>
      </c>
      <c r="DC22">
        <f t="shared" si="1"/>
        <v>0</v>
      </c>
    </row>
    <row r="23" spans="1:107" x14ac:dyDescent="0.2">
      <c r="A23">
        <f>ROW(Source!A35)</f>
        <v>35</v>
      </c>
      <c r="B23">
        <v>28185841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818</v>
      </c>
      <c r="J23" t="s">
        <v>420</v>
      </c>
      <c r="K23" t="s">
        <v>819</v>
      </c>
      <c r="L23">
        <v>1191</v>
      </c>
      <c r="N23">
        <v>1013</v>
      </c>
      <c r="O23" t="s">
        <v>817</v>
      </c>
      <c r="P23" t="s">
        <v>817</v>
      </c>
      <c r="Q23">
        <v>1</v>
      </c>
      <c r="W23">
        <v>0</v>
      </c>
      <c r="X23">
        <v>-383101862</v>
      </c>
      <c r="Y23">
        <v>3.13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7.07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420</v>
      </c>
      <c r="AT23">
        <v>3.13</v>
      </c>
      <c r="AU23" t="s">
        <v>420</v>
      </c>
      <c r="AV23">
        <v>2</v>
      </c>
      <c r="AW23">
        <v>2</v>
      </c>
      <c r="AX23">
        <v>28186661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6.26</v>
      </c>
      <c r="CY23">
        <f>AD23</f>
        <v>0</v>
      </c>
      <c r="CZ23">
        <f>AH23</f>
        <v>0</v>
      </c>
      <c r="DA23">
        <f>AL23</f>
        <v>1</v>
      </c>
      <c r="DB23">
        <f t="shared" si="0"/>
        <v>0</v>
      </c>
      <c r="DC23">
        <f t="shared" si="1"/>
        <v>0</v>
      </c>
    </row>
    <row r="24" spans="1:107" x14ac:dyDescent="0.2">
      <c r="A24">
        <f>ROW(Source!A35)</f>
        <v>35</v>
      </c>
      <c r="B24">
        <v>28185841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820</v>
      </c>
      <c r="J24" t="s">
        <v>821</v>
      </c>
      <c r="K24" t="s">
        <v>822</v>
      </c>
      <c r="L24">
        <v>1368</v>
      </c>
      <c r="N24">
        <v>1011</v>
      </c>
      <c r="O24" t="s">
        <v>823</v>
      </c>
      <c r="P24" t="s">
        <v>823</v>
      </c>
      <c r="Q24">
        <v>1</v>
      </c>
      <c r="W24">
        <v>0</v>
      </c>
      <c r="X24">
        <v>1884583504</v>
      </c>
      <c r="Y24">
        <v>0.11</v>
      </c>
      <c r="AA24">
        <v>0</v>
      </c>
      <c r="AB24">
        <v>467.75</v>
      </c>
      <c r="AC24">
        <v>8.82</v>
      </c>
      <c r="AD24">
        <v>0</v>
      </c>
      <c r="AE24">
        <v>0</v>
      </c>
      <c r="AF24">
        <v>66.16</v>
      </c>
      <c r="AG24">
        <v>8.82</v>
      </c>
      <c r="AH24">
        <v>0</v>
      </c>
      <c r="AI24">
        <v>1</v>
      </c>
      <c r="AJ24">
        <v>7.07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420</v>
      </c>
      <c r="AT24">
        <v>0.11</v>
      </c>
      <c r="AU24" t="s">
        <v>420</v>
      </c>
      <c r="AV24">
        <v>0</v>
      </c>
      <c r="AW24">
        <v>2</v>
      </c>
      <c r="AX24">
        <v>28186662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0.22</v>
      </c>
      <c r="CY24">
        <f>AB24</f>
        <v>467.75</v>
      </c>
      <c r="CZ24">
        <f>AF24</f>
        <v>66.16</v>
      </c>
      <c r="DA24">
        <f>AJ24</f>
        <v>7.07</v>
      </c>
      <c r="DB24">
        <f t="shared" si="0"/>
        <v>7.28</v>
      </c>
      <c r="DC24">
        <f t="shared" si="1"/>
        <v>0.97</v>
      </c>
    </row>
    <row r="25" spans="1:107" x14ac:dyDescent="0.2">
      <c r="A25">
        <f>ROW(Source!A35)</f>
        <v>35</v>
      </c>
      <c r="B25">
        <v>28185841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824</v>
      </c>
      <c r="J25" t="s">
        <v>825</v>
      </c>
      <c r="K25" t="s">
        <v>826</v>
      </c>
      <c r="L25">
        <v>1368</v>
      </c>
      <c r="N25">
        <v>1011</v>
      </c>
      <c r="O25" t="s">
        <v>823</v>
      </c>
      <c r="P25" t="s">
        <v>823</v>
      </c>
      <c r="Q25">
        <v>1</v>
      </c>
      <c r="W25">
        <v>0</v>
      </c>
      <c r="X25">
        <v>-2047589592</v>
      </c>
      <c r="Y25">
        <v>3.02</v>
      </c>
      <c r="AA25">
        <v>0</v>
      </c>
      <c r="AB25">
        <v>1106.24</v>
      </c>
      <c r="AC25">
        <v>10.130000000000001</v>
      </c>
      <c r="AD25">
        <v>0</v>
      </c>
      <c r="AE25">
        <v>0</v>
      </c>
      <c r="AF25">
        <v>156.47</v>
      </c>
      <c r="AG25">
        <v>10.130000000000001</v>
      </c>
      <c r="AH25">
        <v>0</v>
      </c>
      <c r="AI25">
        <v>1</v>
      </c>
      <c r="AJ25">
        <v>7.07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420</v>
      </c>
      <c r="AT25">
        <v>3.02</v>
      </c>
      <c r="AU25" t="s">
        <v>420</v>
      </c>
      <c r="AV25">
        <v>0</v>
      </c>
      <c r="AW25">
        <v>2</v>
      </c>
      <c r="AX25">
        <v>28186663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6.04</v>
      </c>
      <c r="CY25">
        <f>AB25</f>
        <v>1106.24</v>
      </c>
      <c r="CZ25">
        <f>AF25</f>
        <v>156.47</v>
      </c>
      <c r="DA25">
        <f>AJ25</f>
        <v>7.07</v>
      </c>
      <c r="DB25">
        <f t="shared" si="0"/>
        <v>472.54</v>
      </c>
      <c r="DC25">
        <f t="shared" si="1"/>
        <v>30.59</v>
      </c>
    </row>
    <row r="26" spans="1:107" x14ac:dyDescent="0.2">
      <c r="A26">
        <f>ROW(Source!A35)</f>
        <v>35</v>
      </c>
      <c r="B26">
        <v>28185841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827</v>
      </c>
      <c r="J26" t="s">
        <v>828</v>
      </c>
      <c r="K26" t="s">
        <v>829</v>
      </c>
      <c r="L26">
        <v>1368</v>
      </c>
      <c r="N26">
        <v>1011</v>
      </c>
      <c r="O26" t="s">
        <v>823</v>
      </c>
      <c r="P26" t="s">
        <v>823</v>
      </c>
      <c r="Q26">
        <v>1</v>
      </c>
      <c r="W26">
        <v>0</v>
      </c>
      <c r="X26">
        <v>-1245200233</v>
      </c>
      <c r="Y26">
        <v>8.1199999999999992</v>
      </c>
      <c r="AA26">
        <v>0</v>
      </c>
      <c r="AB26">
        <v>10.82</v>
      </c>
      <c r="AC26">
        <v>0</v>
      </c>
      <c r="AD26">
        <v>0</v>
      </c>
      <c r="AE26">
        <v>0</v>
      </c>
      <c r="AF26">
        <v>1.53</v>
      </c>
      <c r="AG26">
        <v>0</v>
      </c>
      <c r="AH26">
        <v>0</v>
      </c>
      <c r="AI26">
        <v>1</v>
      </c>
      <c r="AJ26">
        <v>7.07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420</v>
      </c>
      <c r="AT26">
        <v>8.1199999999999992</v>
      </c>
      <c r="AU26" t="s">
        <v>420</v>
      </c>
      <c r="AV26">
        <v>0</v>
      </c>
      <c r="AW26">
        <v>2</v>
      </c>
      <c r="AX26">
        <v>28186664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16.239999999999998</v>
      </c>
      <c r="CY26">
        <f>AB26</f>
        <v>10.82</v>
      </c>
      <c r="CZ26">
        <f>AF26</f>
        <v>1.53</v>
      </c>
      <c r="DA26">
        <f>AJ26</f>
        <v>7.07</v>
      </c>
      <c r="DB26">
        <f t="shared" si="0"/>
        <v>12.42</v>
      </c>
      <c r="DC26">
        <f t="shared" si="1"/>
        <v>0</v>
      </c>
    </row>
    <row r="27" spans="1:107" x14ac:dyDescent="0.2">
      <c r="A27">
        <f>ROW(Source!A36)</f>
        <v>36</v>
      </c>
      <c r="B27">
        <v>28185840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830</v>
      </c>
      <c r="J27" t="s">
        <v>420</v>
      </c>
      <c r="K27" t="s">
        <v>831</v>
      </c>
      <c r="L27">
        <v>1191</v>
      </c>
      <c r="N27">
        <v>1013</v>
      </c>
      <c r="O27" t="s">
        <v>817</v>
      </c>
      <c r="P27" t="s">
        <v>817</v>
      </c>
      <c r="Q27">
        <v>1</v>
      </c>
      <c r="W27">
        <v>0</v>
      </c>
      <c r="X27">
        <v>1777410698</v>
      </c>
      <c r="Y27">
        <v>1.804</v>
      </c>
      <c r="AA27">
        <v>0</v>
      </c>
      <c r="AB27">
        <v>0</v>
      </c>
      <c r="AC27">
        <v>0</v>
      </c>
      <c r="AD27">
        <v>7.61</v>
      </c>
      <c r="AE27">
        <v>0</v>
      </c>
      <c r="AF27">
        <v>0</v>
      </c>
      <c r="AG27">
        <v>0</v>
      </c>
      <c r="AH27">
        <v>7.61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420</v>
      </c>
      <c r="AT27">
        <v>4.51</v>
      </c>
      <c r="AU27" t="s">
        <v>467</v>
      </c>
      <c r="AV27">
        <v>1</v>
      </c>
      <c r="AW27">
        <v>2</v>
      </c>
      <c r="AX27">
        <v>28186671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Y27*Source!I36</f>
        <v>2.1648000000000001</v>
      </c>
      <c r="CY27">
        <f>AD27</f>
        <v>7.61</v>
      </c>
      <c r="CZ27">
        <f>AH27</f>
        <v>7.61</v>
      </c>
      <c r="DA27">
        <f>AL27</f>
        <v>1</v>
      </c>
      <c r="DB27">
        <f>ROUND((ROUND(AT27*CZ27,2)*0.4),6)</f>
        <v>13.728</v>
      </c>
      <c r="DC27">
        <f>ROUND((ROUND(AT27*AG27,2)*0.4),6)</f>
        <v>0</v>
      </c>
    </row>
    <row r="28" spans="1:107" x14ac:dyDescent="0.2">
      <c r="A28">
        <f>ROW(Source!A36)</f>
        <v>36</v>
      </c>
      <c r="B28">
        <v>28185840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818</v>
      </c>
      <c r="J28" t="s">
        <v>420</v>
      </c>
      <c r="K28" t="s">
        <v>819</v>
      </c>
      <c r="L28">
        <v>1191</v>
      </c>
      <c r="N28">
        <v>1013</v>
      </c>
      <c r="O28" t="s">
        <v>817</v>
      </c>
      <c r="P28" t="s">
        <v>817</v>
      </c>
      <c r="Q28">
        <v>1</v>
      </c>
      <c r="W28">
        <v>0</v>
      </c>
      <c r="X28">
        <v>-383101862</v>
      </c>
      <c r="Y28">
        <v>0.09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420</v>
      </c>
      <c r="AT28">
        <v>0.09</v>
      </c>
      <c r="AU28" t="s">
        <v>420</v>
      </c>
      <c r="AV28">
        <v>2</v>
      </c>
      <c r="AW28">
        <v>2</v>
      </c>
      <c r="AX28">
        <v>28186672</v>
      </c>
      <c r="AY28">
        <v>1</v>
      </c>
      <c r="AZ28">
        <v>2048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Y28*Source!I36</f>
        <v>0.108</v>
      </c>
      <c r="CY28">
        <f>AD28</f>
        <v>0</v>
      </c>
      <c r="CZ28">
        <f>AH28</f>
        <v>0</v>
      </c>
      <c r="DA28">
        <f>AL28</f>
        <v>1</v>
      </c>
      <c r="DB28">
        <f>ROUND(ROUND(AT28*CZ28,2),6)</f>
        <v>0</v>
      </c>
      <c r="DC28">
        <f>ROUND(ROUND(AT28*AG28,2),6)</f>
        <v>0</v>
      </c>
    </row>
    <row r="29" spans="1:107" x14ac:dyDescent="0.2">
      <c r="A29">
        <f>ROW(Source!A36)</f>
        <v>36</v>
      </c>
      <c r="B29">
        <v>28185840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832</v>
      </c>
      <c r="J29" t="s">
        <v>0</v>
      </c>
      <c r="K29" t="s">
        <v>1</v>
      </c>
      <c r="L29">
        <v>1368</v>
      </c>
      <c r="N29">
        <v>1011</v>
      </c>
      <c r="O29" t="s">
        <v>823</v>
      </c>
      <c r="P29" t="s">
        <v>823</v>
      </c>
      <c r="Q29">
        <v>1</v>
      </c>
      <c r="W29">
        <v>0</v>
      </c>
      <c r="X29">
        <v>-1700234874</v>
      </c>
      <c r="Y29">
        <v>1.2E-2</v>
      </c>
      <c r="AA29">
        <v>0</v>
      </c>
      <c r="AB29">
        <v>93.73</v>
      </c>
      <c r="AC29">
        <v>8.82</v>
      </c>
      <c r="AD29">
        <v>0</v>
      </c>
      <c r="AE29">
        <v>0</v>
      </c>
      <c r="AF29">
        <v>93.73</v>
      </c>
      <c r="AG29">
        <v>8.82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420</v>
      </c>
      <c r="AT29">
        <v>0.03</v>
      </c>
      <c r="AU29" t="s">
        <v>467</v>
      </c>
      <c r="AV29">
        <v>0</v>
      </c>
      <c r="AW29">
        <v>2</v>
      </c>
      <c r="AX29">
        <v>28186673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Y29*Source!I36</f>
        <v>1.44E-2</v>
      </c>
      <c r="CY29">
        <f>AB29</f>
        <v>93.73</v>
      </c>
      <c r="CZ29">
        <f>AF29</f>
        <v>93.73</v>
      </c>
      <c r="DA29">
        <f>AJ29</f>
        <v>1</v>
      </c>
      <c r="DB29">
        <f>ROUND((ROUND(AT29*CZ29,2)*0.4),6)</f>
        <v>1.1240000000000001</v>
      </c>
      <c r="DC29">
        <f>ROUND((ROUND(AT29*AG29,2)*0.4),6)</f>
        <v>0.104</v>
      </c>
    </row>
    <row r="30" spans="1:107" x14ac:dyDescent="0.2">
      <c r="A30">
        <f>ROW(Source!A36)</f>
        <v>36</v>
      </c>
      <c r="B30">
        <v>28185840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2</v>
      </c>
      <c r="J30" t="s">
        <v>3</v>
      </c>
      <c r="K30" t="s">
        <v>4</v>
      </c>
      <c r="L30">
        <v>1368</v>
      </c>
      <c r="N30">
        <v>1011</v>
      </c>
      <c r="O30" t="s">
        <v>823</v>
      </c>
      <c r="P30" t="s">
        <v>823</v>
      </c>
      <c r="Q30">
        <v>1</v>
      </c>
      <c r="W30">
        <v>0</v>
      </c>
      <c r="X30">
        <v>1820267133</v>
      </c>
      <c r="Y30">
        <v>2.4E-2</v>
      </c>
      <c r="AA30">
        <v>0</v>
      </c>
      <c r="AB30">
        <v>102.48</v>
      </c>
      <c r="AC30">
        <v>11.84</v>
      </c>
      <c r="AD30">
        <v>0</v>
      </c>
      <c r="AE30">
        <v>0</v>
      </c>
      <c r="AF30">
        <v>102.48</v>
      </c>
      <c r="AG30">
        <v>11.84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420</v>
      </c>
      <c r="AT30">
        <v>0.06</v>
      </c>
      <c r="AU30" t="s">
        <v>467</v>
      </c>
      <c r="AV30">
        <v>0</v>
      </c>
      <c r="AW30">
        <v>2</v>
      </c>
      <c r="AX30">
        <v>28186674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Y30*Source!I36</f>
        <v>2.8799999999999999E-2</v>
      </c>
      <c r="CY30">
        <f>AB30</f>
        <v>102.48</v>
      </c>
      <c r="CZ30">
        <f>AF30</f>
        <v>102.48</v>
      </c>
      <c r="DA30">
        <f>AJ30</f>
        <v>1</v>
      </c>
      <c r="DB30">
        <f>ROUND((ROUND(AT30*CZ30,2)*0.4),6)</f>
        <v>2.46</v>
      </c>
      <c r="DC30">
        <f>ROUND((ROUND(AT30*AG30,2)*0.4),6)</f>
        <v>0.28399999999999997</v>
      </c>
    </row>
    <row r="31" spans="1:107" x14ac:dyDescent="0.2">
      <c r="A31">
        <f>ROW(Source!A36)</f>
        <v>36</v>
      </c>
      <c r="B31">
        <v>28185840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5</v>
      </c>
      <c r="J31" t="s">
        <v>6</v>
      </c>
      <c r="K31" t="s">
        <v>7</v>
      </c>
      <c r="L31">
        <v>1348</v>
      </c>
      <c r="N31">
        <v>1009</v>
      </c>
      <c r="O31" t="s">
        <v>476</v>
      </c>
      <c r="P31" t="s">
        <v>476</v>
      </c>
      <c r="Q31">
        <v>1000</v>
      </c>
      <c r="W31">
        <v>0</v>
      </c>
      <c r="X31">
        <v>1336634466</v>
      </c>
      <c r="Y31">
        <v>0</v>
      </c>
      <c r="AA31">
        <v>10813.53</v>
      </c>
      <c r="AB31">
        <v>0</v>
      </c>
      <c r="AC31">
        <v>0</v>
      </c>
      <c r="AD31">
        <v>0</v>
      </c>
      <c r="AE31">
        <v>10813.53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420</v>
      </c>
      <c r="AT31">
        <v>0.104</v>
      </c>
      <c r="AU31" t="s">
        <v>466</v>
      </c>
      <c r="AV31">
        <v>0</v>
      </c>
      <c r="AW31">
        <v>2</v>
      </c>
      <c r="AX31">
        <v>28186675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0</v>
      </c>
      <c r="CY31">
        <f>AA31</f>
        <v>10813.53</v>
      </c>
      <c r="CZ31">
        <f>AE31</f>
        <v>10813.53</v>
      </c>
      <c r="DA31">
        <f>AI31</f>
        <v>1</v>
      </c>
      <c r="DB31">
        <f>ROUND((ROUND(AT31*CZ31,2)*0),6)</f>
        <v>0</v>
      </c>
      <c r="DC31">
        <f>ROUND((ROUND(AT31*AG31,2)*0),6)</f>
        <v>0</v>
      </c>
    </row>
    <row r="32" spans="1:107" x14ac:dyDescent="0.2">
      <c r="A32">
        <f>ROW(Source!A37)</f>
        <v>37</v>
      </c>
      <c r="B32">
        <v>28185841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830</v>
      </c>
      <c r="J32" t="s">
        <v>420</v>
      </c>
      <c r="K32" t="s">
        <v>831</v>
      </c>
      <c r="L32">
        <v>1191</v>
      </c>
      <c r="N32">
        <v>1013</v>
      </c>
      <c r="O32" t="s">
        <v>817</v>
      </c>
      <c r="P32" t="s">
        <v>817</v>
      </c>
      <c r="Q32">
        <v>1</v>
      </c>
      <c r="W32">
        <v>0</v>
      </c>
      <c r="X32">
        <v>1777410698</v>
      </c>
      <c r="Y32">
        <v>1.804</v>
      </c>
      <c r="AA32">
        <v>0</v>
      </c>
      <c r="AB32">
        <v>0</v>
      </c>
      <c r="AC32">
        <v>0</v>
      </c>
      <c r="AD32">
        <v>53.8</v>
      </c>
      <c r="AE32">
        <v>0</v>
      </c>
      <c r="AF32">
        <v>0</v>
      </c>
      <c r="AG32">
        <v>0</v>
      </c>
      <c r="AH32">
        <v>7.61</v>
      </c>
      <c r="AI32">
        <v>1</v>
      </c>
      <c r="AJ32">
        <v>1</v>
      </c>
      <c r="AK32">
        <v>1</v>
      </c>
      <c r="AL32">
        <v>7.07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420</v>
      </c>
      <c r="AT32">
        <v>4.51</v>
      </c>
      <c r="AU32" t="s">
        <v>467</v>
      </c>
      <c r="AV32">
        <v>1</v>
      </c>
      <c r="AW32">
        <v>2</v>
      </c>
      <c r="AX32">
        <v>28186671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2.1648000000000001</v>
      </c>
      <c r="CY32">
        <f>AD32</f>
        <v>53.8</v>
      </c>
      <c r="CZ32">
        <f>AH32</f>
        <v>7.61</v>
      </c>
      <c r="DA32">
        <f>AL32</f>
        <v>7.07</v>
      </c>
      <c r="DB32">
        <f>ROUND((ROUND(AT32*CZ32,2)*0.4),6)</f>
        <v>13.728</v>
      </c>
      <c r="DC32">
        <f>ROUND((ROUND(AT32*AG32,2)*0.4),6)</f>
        <v>0</v>
      </c>
    </row>
    <row r="33" spans="1:107" x14ac:dyDescent="0.2">
      <c r="A33">
        <f>ROW(Source!A37)</f>
        <v>37</v>
      </c>
      <c r="B33">
        <v>28185841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818</v>
      </c>
      <c r="J33" t="s">
        <v>420</v>
      </c>
      <c r="K33" t="s">
        <v>819</v>
      </c>
      <c r="L33">
        <v>1191</v>
      </c>
      <c r="N33">
        <v>1013</v>
      </c>
      <c r="O33" t="s">
        <v>817</v>
      </c>
      <c r="P33" t="s">
        <v>817</v>
      </c>
      <c r="Q33">
        <v>1</v>
      </c>
      <c r="W33">
        <v>0</v>
      </c>
      <c r="X33">
        <v>-383101862</v>
      </c>
      <c r="Y33">
        <v>0.09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7.07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420</v>
      </c>
      <c r="AT33">
        <v>0.09</v>
      </c>
      <c r="AU33" t="s">
        <v>420</v>
      </c>
      <c r="AV33">
        <v>2</v>
      </c>
      <c r="AW33">
        <v>2</v>
      </c>
      <c r="AX33">
        <v>28186672</v>
      </c>
      <c r="AY33">
        <v>1</v>
      </c>
      <c r="AZ33">
        <v>2048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0.108</v>
      </c>
      <c r="CY33">
        <f>AD33</f>
        <v>0</v>
      </c>
      <c r="CZ33">
        <f>AH33</f>
        <v>0</v>
      </c>
      <c r="DA33">
        <f>AL33</f>
        <v>1</v>
      </c>
      <c r="DB33">
        <f>ROUND(ROUND(AT33*CZ33,2),6)</f>
        <v>0</v>
      </c>
      <c r="DC33">
        <f>ROUND(ROUND(AT33*AG33,2),6)</f>
        <v>0</v>
      </c>
    </row>
    <row r="34" spans="1:107" x14ac:dyDescent="0.2">
      <c r="A34">
        <f>ROW(Source!A37)</f>
        <v>37</v>
      </c>
      <c r="B34">
        <v>28185841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832</v>
      </c>
      <c r="J34" t="s">
        <v>0</v>
      </c>
      <c r="K34" t="s">
        <v>1</v>
      </c>
      <c r="L34">
        <v>1368</v>
      </c>
      <c r="N34">
        <v>1011</v>
      </c>
      <c r="O34" t="s">
        <v>823</v>
      </c>
      <c r="P34" t="s">
        <v>823</v>
      </c>
      <c r="Q34">
        <v>1</v>
      </c>
      <c r="W34">
        <v>0</v>
      </c>
      <c r="X34">
        <v>-1700234874</v>
      </c>
      <c r="Y34">
        <v>1.2E-2</v>
      </c>
      <c r="AA34">
        <v>0</v>
      </c>
      <c r="AB34">
        <v>662.67</v>
      </c>
      <c r="AC34">
        <v>8.82</v>
      </c>
      <c r="AD34">
        <v>0</v>
      </c>
      <c r="AE34">
        <v>0</v>
      </c>
      <c r="AF34">
        <v>93.73</v>
      </c>
      <c r="AG34">
        <v>8.82</v>
      </c>
      <c r="AH34">
        <v>0</v>
      </c>
      <c r="AI34">
        <v>1</v>
      </c>
      <c r="AJ34">
        <v>7.07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420</v>
      </c>
      <c r="AT34">
        <v>0.03</v>
      </c>
      <c r="AU34" t="s">
        <v>467</v>
      </c>
      <c r="AV34">
        <v>0</v>
      </c>
      <c r="AW34">
        <v>2</v>
      </c>
      <c r="AX34">
        <v>28186673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1.44E-2</v>
      </c>
      <c r="CY34">
        <f>AB34</f>
        <v>662.67</v>
      </c>
      <c r="CZ34">
        <f>AF34</f>
        <v>93.73</v>
      </c>
      <c r="DA34">
        <f>AJ34</f>
        <v>7.07</v>
      </c>
      <c r="DB34">
        <f>ROUND((ROUND(AT34*CZ34,2)*0.4),6)</f>
        <v>1.1240000000000001</v>
      </c>
      <c r="DC34">
        <f>ROUND((ROUND(AT34*AG34,2)*0.4),6)</f>
        <v>0.104</v>
      </c>
    </row>
    <row r="35" spans="1:107" x14ac:dyDescent="0.2">
      <c r="A35">
        <f>ROW(Source!A37)</f>
        <v>37</v>
      </c>
      <c r="B35">
        <v>28185841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2</v>
      </c>
      <c r="J35" t="s">
        <v>3</v>
      </c>
      <c r="K35" t="s">
        <v>4</v>
      </c>
      <c r="L35">
        <v>1368</v>
      </c>
      <c r="N35">
        <v>1011</v>
      </c>
      <c r="O35" t="s">
        <v>823</v>
      </c>
      <c r="P35" t="s">
        <v>823</v>
      </c>
      <c r="Q35">
        <v>1</v>
      </c>
      <c r="W35">
        <v>0</v>
      </c>
      <c r="X35">
        <v>1820267133</v>
      </c>
      <c r="Y35">
        <v>2.4E-2</v>
      </c>
      <c r="AA35">
        <v>0</v>
      </c>
      <c r="AB35">
        <v>724.53</v>
      </c>
      <c r="AC35">
        <v>11.84</v>
      </c>
      <c r="AD35">
        <v>0</v>
      </c>
      <c r="AE35">
        <v>0</v>
      </c>
      <c r="AF35">
        <v>102.48</v>
      </c>
      <c r="AG35">
        <v>11.84</v>
      </c>
      <c r="AH35">
        <v>0</v>
      </c>
      <c r="AI35">
        <v>1</v>
      </c>
      <c r="AJ35">
        <v>7.07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420</v>
      </c>
      <c r="AT35">
        <v>0.06</v>
      </c>
      <c r="AU35" t="s">
        <v>467</v>
      </c>
      <c r="AV35">
        <v>0</v>
      </c>
      <c r="AW35">
        <v>2</v>
      </c>
      <c r="AX35">
        <v>28186674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2.8799999999999999E-2</v>
      </c>
      <c r="CY35">
        <f>AB35</f>
        <v>724.53</v>
      </c>
      <c r="CZ35">
        <f>AF35</f>
        <v>102.48</v>
      </c>
      <c r="DA35">
        <f>AJ35</f>
        <v>7.07</v>
      </c>
      <c r="DB35">
        <f>ROUND((ROUND(AT35*CZ35,2)*0.4),6)</f>
        <v>2.46</v>
      </c>
      <c r="DC35">
        <f>ROUND((ROUND(AT35*AG35,2)*0.4),6)</f>
        <v>0.28399999999999997</v>
      </c>
    </row>
    <row r="36" spans="1:107" x14ac:dyDescent="0.2">
      <c r="A36">
        <f>ROW(Source!A37)</f>
        <v>37</v>
      </c>
      <c r="B36">
        <v>28185841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5</v>
      </c>
      <c r="J36" t="s">
        <v>6</v>
      </c>
      <c r="K36" t="s">
        <v>7</v>
      </c>
      <c r="L36">
        <v>1348</v>
      </c>
      <c r="N36">
        <v>1009</v>
      </c>
      <c r="O36" t="s">
        <v>476</v>
      </c>
      <c r="P36" t="s">
        <v>476</v>
      </c>
      <c r="Q36">
        <v>1000</v>
      </c>
      <c r="W36">
        <v>0</v>
      </c>
      <c r="X36">
        <v>1336634466</v>
      </c>
      <c r="Y36">
        <v>0</v>
      </c>
      <c r="AA36">
        <v>76451.66</v>
      </c>
      <c r="AB36">
        <v>0</v>
      </c>
      <c r="AC36">
        <v>0</v>
      </c>
      <c r="AD36">
        <v>0</v>
      </c>
      <c r="AE36">
        <v>10813.53</v>
      </c>
      <c r="AF36">
        <v>0</v>
      </c>
      <c r="AG36">
        <v>0</v>
      </c>
      <c r="AH36">
        <v>0</v>
      </c>
      <c r="AI36">
        <v>7.07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420</v>
      </c>
      <c r="AT36">
        <v>0.104</v>
      </c>
      <c r="AU36" t="s">
        <v>466</v>
      </c>
      <c r="AV36">
        <v>0</v>
      </c>
      <c r="AW36">
        <v>2</v>
      </c>
      <c r="AX36">
        <v>28186675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0</v>
      </c>
      <c r="CY36">
        <f>AA36</f>
        <v>76451.66</v>
      </c>
      <c r="CZ36">
        <f>AE36</f>
        <v>10813.53</v>
      </c>
      <c r="DA36">
        <f>AI36</f>
        <v>7.07</v>
      </c>
      <c r="DB36">
        <f>ROUND((ROUND(AT36*CZ36,2)*0),6)</f>
        <v>0</v>
      </c>
      <c r="DC36">
        <f>ROUND((ROUND(AT36*AG36,2)*0),6)</f>
        <v>0</v>
      </c>
    </row>
    <row r="37" spans="1:107" x14ac:dyDescent="0.2">
      <c r="A37">
        <f>ROW(Source!A38)</f>
        <v>38</v>
      </c>
      <c r="B37">
        <v>28185840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830</v>
      </c>
      <c r="J37" t="s">
        <v>420</v>
      </c>
      <c r="K37" t="s">
        <v>831</v>
      </c>
      <c r="L37">
        <v>1191</v>
      </c>
      <c r="N37">
        <v>1013</v>
      </c>
      <c r="O37" t="s">
        <v>817</v>
      </c>
      <c r="P37" t="s">
        <v>817</v>
      </c>
      <c r="Q37">
        <v>1</v>
      </c>
      <c r="W37">
        <v>0</v>
      </c>
      <c r="X37">
        <v>1777410698</v>
      </c>
      <c r="Y37">
        <v>7.612000000000001</v>
      </c>
      <c r="AA37">
        <v>0</v>
      </c>
      <c r="AB37">
        <v>0</v>
      </c>
      <c r="AC37">
        <v>0</v>
      </c>
      <c r="AD37">
        <v>7.61</v>
      </c>
      <c r="AE37">
        <v>0</v>
      </c>
      <c r="AF37">
        <v>0</v>
      </c>
      <c r="AG37">
        <v>0</v>
      </c>
      <c r="AH37">
        <v>7.61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420</v>
      </c>
      <c r="AT37">
        <v>19.03</v>
      </c>
      <c r="AU37" t="s">
        <v>467</v>
      </c>
      <c r="AV37">
        <v>1</v>
      </c>
      <c r="AW37">
        <v>2</v>
      </c>
      <c r="AX37">
        <v>28186682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Y37*Source!I38</f>
        <v>2.4358400000000002</v>
      </c>
      <c r="CY37">
        <f>AD37</f>
        <v>7.61</v>
      </c>
      <c r="CZ37">
        <f>AH37</f>
        <v>7.61</v>
      </c>
      <c r="DA37">
        <f>AL37</f>
        <v>1</v>
      </c>
      <c r="DB37">
        <f>ROUND((ROUND(AT37*CZ37,2)*0.4),6)</f>
        <v>57.927999999999997</v>
      </c>
      <c r="DC37">
        <f>ROUND((ROUND(AT37*AG37,2)*0.4),6)</f>
        <v>0</v>
      </c>
    </row>
    <row r="38" spans="1:107" x14ac:dyDescent="0.2">
      <c r="A38">
        <f>ROW(Source!A38)</f>
        <v>38</v>
      </c>
      <c r="B38">
        <v>28185840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818</v>
      </c>
      <c r="J38" t="s">
        <v>420</v>
      </c>
      <c r="K38" t="s">
        <v>819</v>
      </c>
      <c r="L38">
        <v>1191</v>
      </c>
      <c r="N38">
        <v>1013</v>
      </c>
      <c r="O38" t="s">
        <v>817</v>
      </c>
      <c r="P38" t="s">
        <v>817</v>
      </c>
      <c r="Q38">
        <v>1</v>
      </c>
      <c r="W38">
        <v>0</v>
      </c>
      <c r="X38">
        <v>-383101862</v>
      </c>
      <c r="Y38">
        <v>0.09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420</v>
      </c>
      <c r="AT38">
        <v>0.09</v>
      </c>
      <c r="AU38" t="s">
        <v>420</v>
      </c>
      <c r="AV38">
        <v>2</v>
      </c>
      <c r="AW38">
        <v>2</v>
      </c>
      <c r="AX38">
        <v>28186683</v>
      </c>
      <c r="AY38">
        <v>1</v>
      </c>
      <c r="AZ38">
        <v>2048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Y38*Source!I38</f>
        <v>2.8799999999999999E-2</v>
      </c>
      <c r="CY38">
        <f>AD38</f>
        <v>0</v>
      </c>
      <c r="CZ38">
        <f>AH38</f>
        <v>0</v>
      </c>
      <c r="DA38">
        <f>AL38</f>
        <v>1</v>
      </c>
      <c r="DB38">
        <f>ROUND(ROUND(AT38*CZ38,2),6)</f>
        <v>0</v>
      </c>
      <c r="DC38">
        <f>ROUND(ROUND(AT38*AG38,2),6)</f>
        <v>0</v>
      </c>
    </row>
    <row r="39" spans="1:107" x14ac:dyDescent="0.2">
      <c r="A39">
        <f>ROW(Source!A38)</f>
        <v>38</v>
      </c>
      <c r="B39">
        <v>28185840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832</v>
      </c>
      <c r="J39" t="s">
        <v>0</v>
      </c>
      <c r="K39" t="s">
        <v>1</v>
      </c>
      <c r="L39">
        <v>1368</v>
      </c>
      <c r="N39">
        <v>1011</v>
      </c>
      <c r="O39" t="s">
        <v>823</v>
      </c>
      <c r="P39" t="s">
        <v>823</v>
      </c>
      <c r="Q39">
        <v>1</v>
      </c>
      <c r="W39">
        <v>0</v>
      </c>
      <c r="X39">
        <v>-1700234874</v>
      </c>
      <c r="Y39">
        <v>1.2E-2</v>
      </c>
      <c r="AA39">
        <v>0</v>
      </c>
      <c r="AB39">
        <v>93.73</v>
      </c>
      <c r="AC39">
        <v>8.82</v>
      </c>
      <c r="AD39">
        <v>0</v>
      </c>
      <c r="AE39">
        <v>0</v>
      </c>
      <c r="AF39">
        <v>93.73</v>
      </c>
      <c r="AG39">
        <v>8.82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420</v>
      </c>
      <c r="AT39">
        <v>0.03</v>
      </c>
      <c r="AU39" t="s">
        <v>467</v>
      </c>
      <c r="AV39">
        <v>0</v>
      </c>
      <c r="AW39">
        <v>2</v>
      </c>
      <c r="AX39">
        <v>28186684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Y39*Source!I38</f>
        <v>3.8400000000000001E-3</v>
      </c>
      <c r="CY39">
        <f>AB39</f>
        <v>93.73</v>
      </c>
      <c r="CZ39">
        <f>AF39</f>
        <v>93.73</v>
      </c>
      <c r="DA39">
        <f>AJ39</f>
        <v>1</v>
      </c>
      <c r="DB39">
        <f>ROUND((ROUND(AT39*CZ39,2)*0.4),6)</f>
        <v>1.1240000000000001</v>
      </c>
      <c r="DC39">
        <f>ROUND((ROUND(AT39*AG39,2)*0.4),6)</f>
        <v>0.104</v>
      </c>
    </row>
    <row r="40" spans="1:107" x14ac:dyDescent="0.2">
      <c r="A40">
        <f>ROW(Source!A38)</f>
        <v>38</v>
      </c>
      <c r="B40">
        <v>28185840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2</v>
      </c>
      <c r="J40" t="s">
        <v>3</v>
      </c>
      <c r="K40" t="s">
        <v>4</v>
      </c>
      <c r="L40">
        <v>1368</v>
      </c>
      <c r="N40">
        <v>1011</v>
      </c>
      <c r="O40" t="s">
        <v>823</v>
      </c>
      <c r="P40" t="s">
        <v>823</v>
      </c>
      <c r="Q40">
        <v>1</v>
      </c>
      <c r="W40">
        <v>0</v>
      </c>
      <c r="X40">
        <v>1820267133</v>
      </c>
      <c r="Y40">
        <v>2.4E-2</v>
      </c>
      <c r="AA40">
        <v>0</v>
      </c>
      <c r="AB40">
        <v>102.48</v>
      </c>
      <c r="AC40">
        <v>11.84</v>
      </c>
      <c r="AD40">
        <v>0</v>
      </c>
      <c r="AE40">
        <v>0</v>
      </c>
      <c r="AF40">
        <v>102.48</v>
      </c>
      <c r="AG40">
        <v>11.84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420</v>
      </c>
      <c r="AT40">
        <v>0.06</v>
      </c>
      <c r="AU40" t="s">
        <v>467</v>
      </c>
      <c r="AV40">
        <v>0</v>
      </c>
      <c r="AW40">
        <v>2</v>
      </c>
      <c r="AX40">
        <v>28186685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Y40*Source!I38</f>
        <v>7.6800000000000002E-3</v>
      </c>
      <c r="CY40">
        <f>AB40</f>
        <v>102.48</v>
      </c>
      <c r="CZ40">
        <f>AF40</f>
        <v>102.48</v>
      </c>
      <c r="DA40">
        <f>AJ40</f>
        <v>1</v>
      </c>
      <c r="DB40">
        <f>ROUND((ROUND(AT40*CZ40,2)*0.4),6)</f>
        <v>2.46</v>
      </c>
      <c r="DC40">
        <f>ROUND((ROUND(AT40*AG40,2)*0.4),6)</f>
        <v>0.28399999999999997</v>
      </c>
    </row>
    <row r="41" spans="1:107" x14ac:dyDescent="0.2">
      <c r="A41">
        <f>ROW(Source!A38)</f>
        <v>38</v>
      </c>
      <c r="B41">
        <v>28185840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8</v>
      </c>
      <c r="J41" t="s">
        <v>9</v>
      </c>
      <c r="K41" t="s">
        <v>10</v>
      </c>
      <c r="L41">
        <v>1348</v>
      </c>
      <c r="N41">
        <v>1009</v>
      </c>
      <c r="O41" t="s">
        <v>476</v>
      </c>
      <c r="P41" t="s">
        <v>476</v>
      </c>
      <c r="Q41">
        <v>1000</v>
      </c>
      <c r="W41">
        <v>0</v>
      </c>
      <c r="X41">
        <v>-942752695</v>
      </c>
      <c r="Y41">
        <v>0</v>
      </c>
      <c r="AA41">
        <v>83126.97</v>
      </c>
      <c r="AB41">
        <v>0</v>
      </c>
      <c r="AC41">
        <v>0</v>
      </c>
      <c r="AD41">
        <v>0</v>
      </c>
      <c r="AE41">
        <v>83126.97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420</v>
      </c>
      <c r="AT41">
        <v>0.105</v>
      </c>
      <c r="AU41" t="s">
        <v>466</v>
      </c>
      <c r="AV41">
        <v>0</v>
      </c>
      <c r="AW41">
        <v>2</v>
      </c>
      <c r="AX41">
        <v>28186686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Y41*Source!I38</f>
        <v>0</v>
      </c>
      <c r="CY41">
        <f>AA41</f>
        <v>83126.97</v>
      </c>
      <c r="CZ41">
        <f>AE41</f>
        <v>83126.97</v>
      </c>
      <c r="DA41">
        <f>AI41</f>
        <v>1</v>
      </c>
      <c r="DB41">
        <f>ROUND((ROUND(AT41*CZ41,2)*0),6)</f>
        <v>0</v>
      </c>
      <c r="DC41">
        <f>ROUND((ROUND(AT41*AG41,2)*0),6)</f>
        <v>0</v>
      </c>
    </row>
    <row r="42" spans="1:107" x14ac:dyDescent="0.2">
      <c r="A42">
        <f>ROW(Source!A39)</f>
        <v>39</v>
      </c>
      <c r="B42">
        <v>28185841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830</v>
      </c>
      <c r="J42" t="s">
        <v>420</v>
      </c>
      <c r="K42" t="s">
        <v>831</v>
      </c>
      <c r="L42">
        <v>1191</v>
      </c>
      <c r="N42">
        <v>1013</v>
      </c>
      <c r="O42" t="s">
        <v>817</v>
      </c>
      <c r="P42" t="s">
        <v>817</v>
      </c>
      <c r="Q42">
        <v>1</v>
      </c>
      <c r="W42">
        <v>0</v>
      </c>
      <c r="X42">
        <v>1777410698</v>
      </c>
      <c r="Y42">
        <v>7.612000000000001</v>
      </c>
      <c r="AA42">
        <v>0</v>
      </c>
      <c r="AB42">
        <v>0</v>
      </c>
      <c r="AC42">
        <v>0</v>
      </c>
      <c r="AD42">
        <v>53.8</v>
      </c>
      <c r="AE42">
        <v>0</v>
      </c>
      <c r="AF42">
        <v>0</v>
      </c>
      <c r="AG42">
        <v>0</v>
      </c>
      <c r="AH42">
        <v>7.61</v>
      </c>
      <c r="AI42">
        <v>1</v>
      </c>
      <c r="AJ42">
        <v>1</v>
      </c>
      <c r="AK42">
        <v>1</v>
      </c>
      <c r="AL42">
        <v>7.07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420</v>
      </c>
      <c r="AT42">
        <v>19.03</v>
      </c>
      <c r="AU42" t="s">
        <v>467</v>
      </c>
      <c r="AV42">
        <v>1</v>
      </c>
      <c r="AW42">
        <v>2</v>
      </c>
      <c r="AX42">
        <v>28186682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Y42*Source!I39</f>
        <v>2.4358400000000002</v>
      </c>
      <c r="CY42">
        <f>AD42</f>
        <v>53.8</v>
      </c>
      <c r="CZ42">
        <f>AH42</f>
        <v>7.61</v>
      </c>
      <c r="DA42">
        <f>AL42</f>
        <v>7.07</v>
      </c>
      <c r="DB42">
        <f>ROUND((ROUND(AT42*CZ42,2)*0.4),6)</f>
        <v>57.927999999999997</v>
      </c>
      <c r="DC42">
        <f>ROUND((ROUND(AT42*AG42,2)*0.4),6)</f>
        <v>0</v>
      </c>
    </row>
    <row r="43" spans="1:107" x14ac:dyDescent="0.2">
      <c r="A43">
        <f>ROW(Source!A39)</f>
        <v>39</v>
      </c>
      <c r="B43">
        <v>28185841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818</v>
      </c>
      <c r="J43" t="s">
        <v>420</v>
      </c>
      <c r="K43" t="s">
        <v>819</v>
      </c>
      <c r="L43">
        <v>1191</v>
      </c>
      <c r="N43">
        <v>1013</v>
      </c>
      <c r="O43" t="s">
        <v>817</v>
      </c>
      <c r="P43" t="s">
        <v>817</v>
      </c>
      <c r="Q43">
        <v>1</v>
      </c>
      <c r="W43">
        <v>0</v>
      </c>
      <c r="X43">
        <v>-383101862</v>
      </c>
      <c r="Y43">
        <v>0.09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7.07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420</v>
      </c>
      <c r="AT43">
        <v>0.09</v>
      </c>
      <c r="AU43" t="s">
        <v>420</v>
      </c>
      <c r="AV43">
        <v>2</v>
      </c>
      <c r="AW43">
        <v>2</v>
      </c>
      <c r="AX43">
        <v>28186683</v>
      </c>
      <c r="AY43">
        <v>1</v>
      </c>
      <c r="AZ43">
        <v>2048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Y43*Source!I39</f>
        <v>2.8799999999999999E-2</v>
      </c>
      <c r="CY43">
        <f>AD43</f>
        <v>0</v>
      </c>
      <c r="CZ43">
        <f>AH43</f>
        <v>0</v>
      </c>
      <c r="DA43">
        <f>AL43</f>
        <v>1</v>
      </c>
      <c r="DB43">
        <f>ROUND(ROUND(AT43*CZ43,2),6)</f>
        <v>0</v>
      </c>
      <c r="DC43">
        <f>ROUND(ROUND(AT43*AG43,2),6)</f>
        <v>0</v>
      </c>
    </row>
    <row r="44" spans="1:107" x14ac:dyDescent="0.2">
      <c r="A44">
        <f>ROW(Source!A39)</f>
        <v>39</v>
      </c>
      <c r="B44">
        <v>28185841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832</v>
      </c>
      <c r="J44" t="s">
        <v>0</v>
      </c>
      <c r="K44" t="s">
        <v>1</v>
      </c>
      <c r="L44">
        <v>1368</v>
      </c>
      <c r="N44">
        <v>1011</v>
      </c>
      <c r="O44" t="s">
        <v>823</v>
      </c>
      <c r="P44" t="s">
        <v>823</v>
      </c>
      <c r="Q44">
        <v>1</v>
      </c>
      <c r="W44">
        <v>0</v>
      </c>
      <c r="X44">
        <v>-1700234874</v>
      </c>
      <c r="Y44">
        <v>1.2E-2</v>
      </c>
      <c r="AA44">
        <v>0</v>
      </c>
      <c r="AB44">
        <v>662.67</v>
      </c>
      <c r="AC44">
        <v>8.82</v>
      </c>
      <c r="AD44">
        <v>0</v>
      </c>
      <c r="AE44">
        <v>0</v>
      </c>
      <c r="AF44">
        <v>93.73</v>
      </c>
      <c r="AG44">
        <v>8.82</v>
      </c>
      <c r="AH44">
        <v>0</v>
      </c>
      <c r="AI44">
        <v>1</v>
      </c>
      <c r="AJ44">
        <v>7.07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420</v>
      </c>
      <c r="AT44">
        <v>0.03</v>
      </c>
      <c r="AU44" t="s">
        <v>467</v>
      </c>
      <c r="AV44">
        <v>0</v>
      </c>
      <c r="AW44">
        <v>2</v>
      </c>
      <c r="AX44">
        <v>28186684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Y44*Source!I39</f>
        <v>3.8400000000000001E-3</v>
      </c>
      <c r="CY44">
        <f>AB44</f>
        <v>662.67</v>
      </c>
      <c r="CZ44">
        <f>AF44</f>
        <v>93.73</v>
      </c>
      <c r="DA44">
        <f>AJ44</f>
        <v>7.07</v>
      </c>
      <c r="DB44">
        <f>ROUND((ROUND(AT44*CZ44,2)*0.4),6)</f>
        <v>1.1240000000000001</v>
      </c>
      <c r="DC44">
        <f>ROUND((ROUND(AT44*AG44,2)*0.4),6)</f>
        <v>0.104</v>
      </c>
    </row>
    <row r="45" spans="1:107" x14ac:dyDescent="0.2">
      <c r="A45">
        <f>ROW(Source!A39)</f>
        <v>39</v>
      </c>
      <c r="B45">
        <v>28185841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2</v>
      </c>
      <c r="J45" t="s">
        <v>3</v>
      </c>
      <c r="K45" t="s">
        <v>4</v>
      </c>
      <c r="L45">
        <v>1368</v>
      </c>
      <c r="N45">
        <v>1011</v>
      </c>
      <c r="O45" t="s">
        <v>823</v>
      </c>
      <c r="P45" t="s">
        <v>823</v>
      </c>
      <c r="Q45">
        <v>1</v>
      </c>
      <c r="W45">
        <v>0</v>
      </c>
      <c r="X45">
        <v>1820267133</v>
      </c>
      <c r="Y45">
        <v>2.4E-2</v>
      </c>
      <c r="AA45">
        <v>0</v>
      </c>
      <c r="AB45">
        <v>724.53</v>
      </c>
      <c r="AC45">
        <v>11.84</v>
      </c>
      <c r="AD45">
        <v>0</v>
      </c>
      <c r="AE45">
        <v>0</v>
      </c>
      <c r="AF45">
        <v>102.48</v>
      </c>
      <c r="AG45">
        <v>11.84</v>
      </c>
      <c r="AH45">
        <v>0</v>
      </c>
      <c r="AI45">
        <v>1</v>
      </c>
      <c r="AJ45">
        <v>7.07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420</v>
      </c>
      <c r="AT45">
        <v>0.06</v>
      </c>
      <c r="AU45" t="s">
        <v>467</v>
      </c>
      <c r="AV45">
        <v>0</v>
      </c>
      <c r="AW45">
        <v>2</v>
      </c>
      <c r="AX45">
        <v>28186685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Y45*Source!I39</f>
        <v>7.6800000000000002E-3</v>
      </c>
      <c r="CY45">
        <f>AB45</f>
        <v>724.53</v>
      </c>
      <c r="CZ45">
        <f>AF45</f>
        <v>102.48</v>
      </c>
      <c r="DA45">
        <f>AJ45</f>
        <v>7.07</v>
      </c>
      <c r="DB45">
        <f>ROUND((ROUND(AT45*CZ45,2)*0.4),6)</f>
        <v>2.46</v>
      </c>
      <c r="DC45">
        <f>ROUND((ROUND(AT45*AG45,2)*0.4),6)</f>
        <v>0.28399999999999997</v>
      </c>
    </row>
    <row r="46" spans="1:107" x14ac:dyDescent="0.2">
      <c r="A46">
        <f>ROW(Source!A39)</f>
        <v>39</v>
      </c>
      <c r="B46">
        <v>28185841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8</v>
      </c>
      <c r="J46" t="s">
        <v>9</v>
      </c>
      <c r="K46" t="s">
        <v>10</v>
      </c>
      <c r="L46">
        <v>1348</v>
      </c>
      <c r="N46">
        <v>1009</v>
      </c>
      <c r="O46" t="s">
        <v>476</v>
      </c>
      <c r="P46" t="s">
        <v>476</v>
      </c>
      <c r="Q46">
        <v>1000</v>
      </c>
      <c r="W46">
        <v>0</v>
      </c>
      <c r="X46">
        <v>-942752695</v>
      </c>
      <c r="Y46">
        <v>0</v>
      </c>
      <c r="AA46">
        <v>587707.68000000005</v>
      </c>
      <c r="AB46">
        <v>0</v>
      </c>
      <c r="AC46">
        <v>0</v>
      </c>
      <c r="AD46">
        <v>0</v>
      </c>
      <c r="AE46">
        <v>83126.97</v>
      </c>
      <c r="AF46">
        <v>0</v>
      </c>
      <c r="AG46">
        <v>0</v>
      </c>
      <c r="AH46">
        <v>0</v>
      </c>
      <c r="AI46">
        <v>7.07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420</v>
      </c>
      <c r="AT46">
        <v>0.105</v>
      </c>
      <c r="AU46" t="s">
        <v>466</v>
      </c>
      <c r="AV46">
        <v>0</v>
      </c>
      <c r="AW46">
        <v>2</v>
      </c>
      <c r="AX46">
        <v>28186686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Y46*Source!I39</f>
        <v>0</v>
      </c>
      <c r="CY46">
        <f>AA46</f>
        <v>587707.68000000005</v>
      </c>
      <c r="CZ46">
        <f>AE46</f>
        <v>83126.97</v>
      </c>
      <c r="DA46">
        <f>AI46</f>
        <v>7.07</v>
      </c>
      <c r="DB46">
        <f>ROUND((ROUND(AT46*CZ46,2)*0),6)</f>
        <v>0</v>
      </c>
      <c r="DC46">
        <f>ROUND((ROUND(AT46*AG46,2)*0),6)</f>
        <v>0</v>
      </c>
    </row>
    <row r="47" spans="1:107" x14ac:dyDescent="0.2">
      <c r="A47">
        <f>ROW(Source!A40)</f>
        <v>40</v>
      </c>
      <c r="B47">
        <v>28185840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11</v>
      </c>
      <c r="J47" t="s">
        <v>420</v>
      </c>
      <c r="K47" t="s">
        <v>12</v>
      </c>
      <c r="L47">
        <v>1191</v>
      </c>
      <c r="N47">
        <v>1013</v>
      </c>
      <c r="O47" t="s">
        <v>817</v>
      </c>
      <c r="P47" t="s">
        <v>817</v>
      </c>
      <c r="Q47">
        <v>1</v>
      </c>
      <c r="W47">
        <v>0</v>
      </c>
      <c r="X47">
        <v>-1674563382</v>
      </c>
      <c r="Y47">
        <v>126.5</v>
      </c>
      <c r="AA47">
        <v>0</v>
      </c>
      <c r="AB47">
        <v>0</v>
      </c>
      <c r="AC47">
        <v>0</v>
      </c>
      <c r="AD47">
        <v>9.77</v>
      </c>
      <c r="AE47">
        <v>0</v>
      </c>
      <c r="AF47">
        <v>0</v>
      </c>
      <c r="AG47">
        <v>0</v>
      </c>
      <c r="AH47">
        <v>9.77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420</v>
      </c>
      <c r="AT47">
        <v>253</v>
      </c>
      <c r="AU47" t="s">
        <v>479</v>
      </c>
      <c r="AV47">
        <v>1</v>
      </c>
      <c r="AW47">
        <v>2</v>
      </c>
      <c r="AX47">
        <v>28186708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Y47*Source!I40</f>
        <v>189.75</v>
      </c>
      <c r="CY47">
        <f>AD47</f>
        <v>9.77</v>
      </c>
      <c r="CZ47">
        <f>AH47</f>
        <v>9.77</v>
      </c>
      <c r="DA47">
        <f>AL47</f>
        <v>1</v>
      </c>
      <c r="DB47">
        <f>ROUND((ROUND(AT47*CZ47,2)*0.5),6)</f>
        <v>1235.905</v>
      </c>
      <c r="DC47">
        <f>ROUND((ROUND(AT47*AG47,2)*0.5),6)</f>
        <v>0</v>
      </c>
    </row>
    <row r="48" spans="1:107" x14ac:dyDescent="0.2">
      <c r="A48">
        <f>ROW(Source!A40)</f>
        <v>40</v>
      </c>
      <c r="B48">
        <v>28185840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818</v>
      </c>
      <c r="J48" t="s">
        <v>420</v>
      </c>
      <c r="K48" t="s">
        <v>819</v>
      </c>
      <c r="L48">
        <v>1191</v>
      </c>
      <c r="N48">
        <v>1013</v>
      </c>
      <c r="O48" t="s">
        <v>817</v>
      </c>
      <c r="P48" t="s">
        <v>817</v>
      </c>
      <c r="Q48">
        <v>1</v>
      </c>
      <c r="W48">
        <v>0</v>
      </c>
      <c r="X48">
        <v>-383101862</v>
      </c>
      <c r="Y48">
        <v>5.85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420</v>
      </c>
      <c r="AT48">
        <v>5.85</v>
      </c>
      <c r="AU48" t="s">
        <v>420</v>
      </c>
      <c r="AV48">
        <v>2</v>
      </c>
      <c r="AW48">
        <v>2</v>
      </c>
      <c r="AX48">
        <v>28186709</v>
      </c>
      <c r="AY48">
        <v>1</v>
      </c>
      <c r="AZ48">
        <v>2048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8.7749999999999986</v>
      </c>
      <c r="CY48">
        <f>AD48</f>
        <v>0</v>
      </c>
      <c r="CZ48">
        <f>AH48</f>
        <v>0</v>
      </c>
      <c r="DA48">
        <f>AL48</f>
        <v>1</v>
      </c>
      <c r="DB48">
        <f>ROUND(ROUND(AT48*CZ48,2),6)</f>
        <v>0</v>
      </c>
      <c r="DC48">
        <f>ROUND(ROUND(AT48*AG48,2),6)</f>
        <v>0</v>
      </c>
    </row>
    <row r="49" spans="1:107" x14ac:dyDescent="0.2">
      <c r="A49">
        <f>ROW(Source!A40)</f>
        <v>40</v>
      </c>
      <c r="B49">
        <v>28185840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13</v>
      </c>
      <c r="J49" t="s">
        <v>14</v>
      </c>
      <c r="K49" t="s">
        <v>15</v>
      </c>
      <c r="L49">
        <v>1368</v>
      </c>
      <c r="N49">
        <v>1011</v>
      </c>
      <c r="O49" t="s">
        <v>823</v>
      </c>
      <c r="P49" t="s">
        <v>823</v>
      </c>
      <c r="Q49">
        <v>1</v>
      </c>
      <c r="W49">
        <v>0</v>
      </c>
      <c r="X49">
        <v>1922779253</v>
      </c>
      <c r="Y49">
        <v>2.375</v>
      </c>
      <c r="AA49">
        <v>0</v>
      </c>
      <c r="AB49">
        <v>113.19</v>
      </c>
      <c r="AC49">
        <v>11.84</v>
      </c>
      <c r="AD49">
        <v>0</v>
      </c>
      <c r="AE49">
        <v>0</v>
      </c>
      <c r="AF49">
        <v>113.19</v>
      </c>
      <c r="AG49">
        <v>11.84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420</v>
      </c>
      <c r="AT49">
        <v>4.75</v>
      </c>
      <c r="AU49" t="s">
        <v>479</v>
      </c>
      <c r="AV49">
        <v>0</v>
      </c>
      <c r="AW49">
        <v>2</v>
      </c>
      <c r="AX49">
        <v>28186710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3.5625</v>
      </c>
      <c r="CY49">
        <f t="shared" ref="CY49:CY56" si="2">AB49</f>
        <v>113.19</v>
      </c>
      <c r="CZ49">
        <f t="shared" ref="CZ49:CZ56" si="3">AF49</f>
        <v>113.19</v>
      </c>
      <c r="DA49">
        <f t="shared" ref="DA49:DA56" si="4">AJ49</f>
        <v>1</v>
      </c>
      <c r="DB49">
        <f t="shared" ref="DB49:DB56" si="5">ROUND((ROUND(AT49*CZ49,2)*0.5),6)</f>
        <v>268.82499999999999</v>
      </c>
      <c r="DC49">
        <f t="shared" ref="DC49:DC56" si="6">ROUND((ROUND(AT49*AG49,2)*0.5),6)</f>
        <v>28.12</v>
      </c>
    </row>
    <row r="50" spans="1:107" x14ac:dyDescent="0.2">
      <c r="A50">
        <f>ROW(Source!A40)</f>
        <v>40</v>
      </c>
      <c r="B50">
        <v>28185840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16</v>
      </c>
      <c r="J50" t="s">
        <v>17</v>
      </c>
      <c r="K50" t="s">
        <v>18</v>
      </c>
      <c r="L50">
        <v>1368</v>
      </c>
      <c r="N50">
        <v>1011</v>
      </c>
      <c r="O50" t="s">
        <v>823</v>
      </c>
      <c r="P50" t="s">
        <v>823</v>
      </c>
      <c r="Q50">
        <v>1</v>
      </c>
      <c r="W50">
        <v>0</v>
      </c>
      <c r="X50">
        <v>-1684488578</v>
      </c>
      <c r="Y50">
        <v>5.95</v>
      </c>
      <c r="AA50">
        <v>0</v>
      </c>
      <c r="AB50">
        <v>6.99</v>
      </c>
      <c r="AC50">
        <v>0</v>
      </c>
      <c r="AD50">
        <v>0</v>
      </c>
      <c r="AE50">
        <v>0</v>
      </c>
      <c r="AF50">
        <v>6.99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420</v>
      </c>
      <c r="AT50">
        <v>11.9</v>
      </c>
      <c r="AU50" t="s">
        <v>479</v>
      </c>
      <c r="AV50">
        <v>0</v>
      </c>
      <c r="AW50">
        <v>2</v>
      </c>
      <c r="AX50">
        <v>28186711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Y50*Source!I40</f>
        <v>8.9250000000000007</v>
      </c>
      <c r="CY50">
        <f t="shared" si="2"/>
        <v>6.99</v>
      </c>
      <c r="CZ50">
        <f t="shared" si="3"/>
        <v>6.99</v>
      </c>
      <c r="DA50">
        <f t="shared" si="4"/>
        <v>1</v>
      </c>
      <c r="DB50">
        <f t="shared" si="5"/>
        <v>41.59</v>
      </c>
      <c r="DC50">
        <f t="shared" si="6"/>
        <v>0</v>
      </c>
    </row>
    <row r="51" spans="1:107" x14ac:dyDescent="0.2">
      <c r="A51">
        <f>ROW(Source!A40)</f>
        <v>40</v>
      </c>
      <c r="B51">
        <v>28185840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19</v>
      </c>
      <c r="J51" t="s">
        <v>20</v>
      </c>
      <c r="K51" t="s">
        <v>21</v>
      </c>
      <c r="L51">
        <v>1368</v>
      </c>
      <c r="N51">
        <v>1011</v>
      </c>
      <c r="O51" t="s">
        <v>823</v>
      </c>
      <c r="P51" t="s">
        <v>823</v>
      </c>
      <c r="Q51">
        <v>1</v>
      </c>
      <c r="W51">
        <v>0</v>
      </c>
      <c r="X51">
        <v>-2019686133</v>
      </c>
      <c r="Y51">
        <v>0.09</v>
      </c>
      <c r="AA51">
        <v>0</v>
      </c>
      <c r="AB51">
        <v>127.86</v>
      </c>
      <c r="AC51">
        <v>11.84</v>
      </c>
      <c r="AD51">
        <v>0</v>
      </c>
      <c r="AE51">
        <v>0</v>
      </c>
      <c r="AF51">
        <v>127.86</v>
      </c>
      <c r="AG51">
        <v>11.84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420</v>
      </c>
      <c r="AT51">
        <v>0.18</v>
      </c>
      <c r="AU51" t="s">
        <v>479</v>
      </c>
      <c r="AV51">
        <v>0</v>
      </c>
      <c r="AW51">
        <v>2</v>
      </c>
      <c r="AX51">
        <v>28186712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Y51*Source!I40</f>
        <v>0.13500000000000001</v>
      </c>
      <c r="CY51">
        <f t="shared" si="2"/>
        <v>127.86</v>
      </c>
      <c r="CZ51">
        <f t="shared" si="3"/>
        <v>127.86</v>
      </c>
      <c r="DA51">
        <f t="shared" si="4"/>
        <v>1</v>
      </c>
      <c r="DB51">
        <f t="shared" si="5"/>
        <v>11.505000000000001</v>
      </c>
      <c r="DC51">
        <f t="shared" si="6"/>
        <v>1.0649999999999999</v>
      </c>
    </row>
    <row r="52" spans="1:107" x14ac:dyDescent="0.2">
      <c r="A52">
        <f>ROW(Source!A40)</f>
        <v>40</v>
      </c>
      <c r="B52">
        <v>28185840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22</v>
      </c>
      <c r="J52" t="s">
        <v>23</v>
      </c>
      <c r="K52" t="s">
        <v>24</v>
      </c>
      <c r="L52">
        <v>1368</v>
      </c>
      <c r="N52">
        <v>1011</v>
      </c>
      <c r="O52" t="s">
        <v>823</v>
      </c>
      <c r="P52" t="s">
        <v>823</v>
      </c>
      <c r="Q52">
        <v>1</v>
      </c>
      <c r="W52">
        <v>0</v>
      </c>
      <c r="X52">
        <v>1232549298</v>
      </c>
      <c r="Y52">
        <v>0.09</v>
      </c>
      <c r="AA52">
        <v>0</v>
      </c>
      <c r="AB52">
        <v>12</v>
      </c>
      <c r="AC52">
        <v>0</v>
      </c>
      <c r="AD52">
        <v>0</v>
      </c>
      <c r="AE52">
        <v>0</v>
      </c>
      <c r="AF52">
        <v>12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420</v>
      </c>
      <c r="AT52">
        <v>0.18</v>
      </c>
      <c r="AU52" t="s">
        <v>479</v>
      </c>
      <c r="AV52">
        <v>0</v>
      </c>
      <c r="AW52">
        <v>2</v>
      </c>
      <c r="AX52">
        <v>28186713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Y52*Source!I40</f>
        <v>0.13500000000000001</v>
      </c>
      <c r="CY52">
        <f t="shared" si="2"/>
        <v>12</v>
      </c>
      <c r="CZ52">
        <f t="shared" si="3"/>
        <v>12</v>
      </c>
      <c r="DA52">
        <f t="shared" si="4"/>
        <v>1</v>
      </c>
      <c r="DB52">
        <f t="shared" si="5"/>
        <v>1.08</v>
      </c>
      <c r="DC52">
        <f t="shared" si="6"/>
        <v>0</v>
      </c>
    </row>
    <row r="53" spans="1:107" x14ac:dyDescent="0.2">
      <c r="A53">
        <f>ROW(Source!A40)</f>
        <v>40</v>
      </c>
      <c r="B53">
        <v>28185840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25</v>
      </c>
      <c r="J53" t="s">
        <v>26</v>
      </c>
      <c r="K53" t="s">
        <v>27</v>
      </c>
      <c r="L53">
        <v>1368</v>
      </c>
      <c r="N53">
        <v>1011</v>
      </c>
      <c r="O53" t="s">
        <v>823</v>
      </c>
      <c r="P53" t="s">
        <v>823</v>
      </c>
      <c r="Q53">
        <v>1</v>
      </c>
      <c r="W53">
        <v>0</v>
      </c>
      <c r="X53">
        <v>2006915083</v>
      </c>
      <c r="Y53">
        <v>0.75</v>
      </c>
      <c r="AA53">
        <v>0</v>
      </c>
      <c r="AB53">
        <v>7.52</v>
      </c>
      <c r="AC53">
        <v>0</v>
      </c>
      <c r="AD53">
        <v>0</v>
      </c>
      <c r="AE53">
        <v>0</v>
      </c>
      <c r="AF53">
        <v>7.52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420</v>
      </c>
      <c r="AT53">
        <v>1.5</v>
      </c>
      <c r="AU53" t="s">
        <v>479</v>
      </c>
      <c r="AV53">
        <v>0</v>
      </c>
      <c r="AW53">
        <v>2</v>
      </c>
      <c r="AX53">
        <v>28186714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Y53*Source!I40</f>
        <v>1.125</v>
      </c>
      <c r="CY53">
        <f t="shared" si="2"/>
        <v>7.52</v>
      </c>
      <c r="CZ53">
        <f t="shared" si="3"/>
        <v>7.52</v>
      </c>
      <c r="DA53">
        <f t="shared" si="4"/>
        <v>1</v>
      </c>
      <c r="DB53">
        <f t="shared" si="5"/>
        <v>5.64</v>
      </c>
      <c r="DC53">
        <f t="shared" si="6"/>
        <v>0</v>
      </c>
    </row>
    <row r="54" spans="1:107" x14ac:dyDescent="0.2">
      <c r="A54">
        <f>ROW(Source!A40)</f>
        <v>40</v>
      </c>
      <c r="B54">
        <v>28185840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28</v>
      </c>
      <c r="J54" t="s">
        <v>29</v>
      </c>
      <c r="K54" t="s">
        <v>30</v>
      </c>
      <c r="L54">
        <v>1368</v>
      </c>
      <c r="N54">
        <v>1011</v>
      </c>
      <c r="O54" t="s">
        <v>823</v>
      </c>
      <c r="P54" t="s">
        <v>823</v>
      </c>
      <c r="Q54">
        <v>1</v>
      </c>
      <c r="W54">
        <v>0</v>
      </c>
      <c r="X54">
        <v>-1277097320</v>
      </c>
      <c r="Y54">
        <v>31.05</v>
      </c>
      <c r="AA54">
        <v>0</v>
      </c>
      <c r="AB54">
        <v>8.68</v>
      </c>
      <c r="AC54">
        <v>0</v>
      </c>
      <c r="AD54">
        <v>0</v>
      </c>
      <c r="AE54">
        <v>0</v>
      </c>
      <c r="AF54">
        <v>8.68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420</v>
      </c>
      <c r="AT54">
        <v>62.1</v>
      </c>
      <c r="AU54" t="s">
        <v>479</v>
      </c>
      <c r="AV54">
        <v>0</v>
      </c>
      <c r="AW54">
        <v>2</v>
      </c>
      <c r="AX54">
        <v>28186715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Y54*Source!I40</f>
        <v>46.575000000000003</v>
      </c>
      <c r="CY54">
        <f t="shared" si="2"/>
        <v>8.68</v>
      </c>
      <c r="CZ54">
        <f t="shared" si="3"/>
        <v>8.68</v>
      </c>
      <c r="DA54">
        <f t="shared" si="4"/>
        <v>1</v>
      </c>
      <c r="DB54">
        <f t="shared" si="5"/>
        <v>269.51499999999999</v>
      </c>
      <c r="DC54">
        <f t="shared" si="6"/>
        <v>0</v>
      </c>
    </row>
    <row r="55" spans="1:107" x14ac:dyDescent="0.2">
      <c r="A55">
        <f>ROW(Source!A40)</f>
        <v>40</v>
      </c>
      <c r="B55">
        <v>28185840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31</v>
      </c>
      <c r="J55" t="s">
        <v>32</v>
      </c>
      <c r="K55" t="s">
        <v>33</v>
      </c>
      <c r="L55">
        <v>1368</v>
      </c>
      <c r="N55">
        <v>1011</v>
      </c>
      <c r="O55" t="s">
        <v>823</v>
      </c>
      <c r="P55" t="s">
        <v>823</v>
      </c>
      <c r="Q55">
        <v>1</v>
      </c>
      <c r="W55">
        <v>0</v>
      </c>
      <c r="X55">
        <v>1758804053</v>
      </c>
      <c r="Y55">
        <v>22.62</v>
      </c>
      <c r="AA55">
        <v>0</v>
      </c>
      <c r="AB55">
        <v>32.76</v>
      </c>
      <c r="AC55">
        <v>0</v>
      </c>
      <c r="AD55">
        <v>0</v>
      </c>
      <c r="AE55">
        <v>0</v>
      </c>
      <c r="AF55">
        <v>32.76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420</v>
      </c>
      <c r="AT55">
        <v>45.24</v>
      </c>
      <c r="AU55" t="s">
        <v>479</v>
      </c>
      <c r="AV55">
        <v>0</v>
      </c>
      <c r="AW55">
        <v>2</v>
      </c>
      <c r="AX55">
        <v>28186716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Y55*Source!I40</f>
        <v>33.93</v>
      </c>
      <c r="CY55">
        <f t="shared" si="2"/>
        <v>32.76</v>
      </c>
      <c r="CZ55">
        <f t="shared" si="3"/>
        <v>32.76</v>
      </c>
      <c r="DA55">
        <f t="shared" si="4"/>
        <v>1</v>
      </c>
      <c r="DB55">
        <f t="shared" si="5"/>
        <v>741.03</v>
      </c>
      <c r="DC55">
        <f t="shared" si="6"/>
        <v>0</v>
      </c>
    </row>
    <row r="56" spans="1:107" x14ac:dyDescent="0.2">
      <c r="A56">
        <f>ROW(Source!A40)</f>
        <v>40</v>
      </c>
      <c r="B56">
        <v>28185840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34</v>
      </c>
      <c r="J56" t="s">
        <v>35</v>
      </c>
      <c r="K56" t="s">
        <v>36</v>
      </c>
      <c r="L56">
        <v>1368</v>
      </c>
      <c r="N56">
        <v>1011</v>
      </c>
      <c r="O56" t="s">
        <v>823</v>
      </c>
      <c r="P56" t="s">
        <v>823</v>
      </c>
      <c r="Q56">
        <v>1</v>
      </c>
      <c r="W56">
        <v>0</v>
      </c>
      <c r="X56">
        <v>1984034196</v>
      </c>
      <c r="Y56">
        <v>0.46</v>
      </c>
      <c r="AA56">
        <v>0</v>
      </c>
      <c r="AB56">
        <v>18.489999999999998</v>
      </c>
      <c r="AC56">
        <v>10.130000000000001</v>
      </c>
      <c r="AD56">
        <v>0</v>
      </c>
      <c r="AE56">
        <v>0</v>
      </c>
      <c r="AF56">
        <v>18.489999999999998</v>
      </c>
      <c r="AG56">
        <v>10.130000000000001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420</v>
      </c>
      <c r="AT56">
        <v>0.92</v>
      </c>
      <c r="AU56" t="s">
        <v>479</v>
      </c>
      <c r="AV56">
        <v>0</v>
      </c>
      <c r="AW56">
        <v>2</v>
      </c>
      <c r="AX56">
        <v>28186717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Y56*Source!I40</f>
        <v>0.69000000000000006</v>
      </c>
      <c r="CY56">
        <f t="shared" si="2"/>
        <v>18.489999999999998</v>
      </c>
      <c r="CZ56">
        <f t="shared" si="3"/>
        <v>18.489999999999998</v>
      </c>
      <c r="DA56">
        <f t="shared" si="4"/>
        <v>1</v>
      </c>
      <c r="DB56">
        <f t="shared" si="5"/>
        <v>8.5050000000000008</v>
      </c>
      <c r="DC56">
        <f t="shared" si="6"/>
        <v>4.66</v>
      </c>
    </row>
    <row r="57" spans="1:107" x14ac:dyDescent="0.2">
      <c r="A57">
        <f>ROW(Source!A40)</f>
        <v>40</v>
      </c>
      <c r="B57">
        <v>28185840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37</v>
      </c>
      <c r="J57" t="s">
        <v>38</v>
      </c>
      <c r="K57" t="s">
        <v>39</v>
      </c>
      <c r="L57">
        <v>1346</v>
      </c>
      <c r="N57">
        <v>1009</v>
      </c>
      <c r="O57" t="s">
        <v>40</v>
      </c>
      <c r="P57" t="s">
        <v>40</v>
      </c>
      <c r="Q57">
        <v>1</v>
      </c>
      <c r="W57">
        <v>0</v>
      </c>
      <c r="X57">
        <v>291080320</v>
      </c>
      <c r="Y57">
        <v>0</v>
      </c>
      <c r="AA57">
        <v>27.67</v>
      </c>
      <c r="AB57">
        <v>0</v>
      </c>
      <c r="AC57">
        <v>0</v>
      </c>
      <c r="AD57">
        <v>0</v>
      </c>
      <c r="AE57">
        <v>27.67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420</v>
      </c>
      <c r="AT57">
        <v>0.22</v>
      </c>
      <c r="AU57" t="s">
        <v>466</v>
      </c>
      <c r="AV57">
        <v>0</v>
      </c>
      <c r="AW57">
        <v>2</v>
      </c>
      <c r="AX57">
        <v>28186718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Y57*Source!I40</f>
        <v>0</v>
      </c>
      <c r="CY57">
        <f t="shared" ref="CY57:CY66" si="7">AA57</f>
        <v>27.67</v>
      </c>
      <c r="CZ57">
        <f t="shared" ref="CZ57:CZ66" si="8">AE57</f>
        <v>27.67</v>
      </c>
      <c r="DA57">
        <f t="shared" ref="DA57:DA66" si="9">AI57</f>
        <v>1</v>
      </c>
      <c r="DB57">
        <f t="shared" ref="DB57:DB66" si="10">ROUND((ROUND(AT57*CZ57,2)*0),6)</f>
        <v>0</v>
      </c>
      <c r="DC57">
        <f t="shared" ref="DC57:DC66" si="11">ROUND((ROUND(AT57*AG57,2)*0),6)</f>
        <v>0</v>
      </c>
    </row>
    <row r="58" spans="1:107" x14ac:dyDescent="0.2">
      <c r="A58">
        <f>ROW(Source!A40)</f>
        <v>40</v>
      </c>
      <c r="B58">
        <v>28185840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41</v>
      </c>
      <c r="J58" t="s">
        <v>42</v>
      </c>
      <c r="K58" t="s">
        <v>43</v>
      </c>
      <c r="L58">
        <v>1348</v>
      </c>
      <c r="N58">
        <v>1009</v>
      </c>
      <c r="O58" t="s">
        <v>476</v>
      </c>
      <c r="P58" t="s">
        <v>476</v>
      </c>
      <c r="Q58">
        <v>1000</v>
      </c>
      <c r="W58">
        <v>0</v>
      </c>
      <c r="X58">
        <v>21416102</v>
      </c>
      <c r="Y58">
        <v>0</v>
      </c>
      <c r="AA58">
        <v>1778.75</v>
      </c>
      <c r="AB58">
        <v>0</v>
      </c>
      <c r="AC58">
        <v>0</v>
      </c>
      <c r="AD58">
        <v>0</v>
      </c>
      <c r="AE58">
        <v>1778.75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420</v>
      </c>
      <c r="AT58">
        <v>4.0000000000000001E-3</v>
      </c>
      <c r="AU58" t="s">
        <v>466</v>
      </c>
      <c r="AV58">
        <v>0</v>
      </c>
      <c r="AW58">
        <v>2</v>
      </c>
      <c r="AX58">
        <v>28186719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Y58*Source!I40</f>
        <v>0</v>
      </c>
      <c r="CY58">
        <f t="shared" si="7"/>
        <v>1778.75</v>
      </c>
      <c r="CZ58">
        <f t="shared" si="8"/>
        <v>1778.75</v>
      </c>
      <c r="DA58">
        <f t="shared" si="9"/>
        <v>1</v>
      </c>
      <c r="DB58">
        <f t="shared" si="10"/>
        <v>0</v>
      </c>
      <c r="DC58">
        <f t="shared" si="11"/>
        <v>0</v>
      </c>
    </row>
    <row r="59" spans="1:107" x14ac:dyDescent="0.2">
      <c r="A59">
        <f>ROW(Source!A40)</f>
        <v>40</v>
      </c>
      <c r="B59">
        <v>28185840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44</v>
      </c>
      <c r="J59" t="s">
        <v>45</v>
      </c>
      <c r="K59" t="s">
        <v>46</v>
      </c>
      <c r="L59">
        <v>1339</v>
      </c>
      <c r="N59">
        <v>1007</v>
      </c>
      <c r="O59" t="s">
        <v>444</v>
      </c>
      <c r="P59" t="s">
        <v>444</v>
      </c>
      <c r="Q59">
        <v>1</v>
      </c>
      <c r="W59">
        <v>0</v>
      </c>
      <c r="X59">
        <v>-1718793076</v>
      </c>
      <c r="Y59">
        <v>0</v>
      </c>
      <c r="AA59">
        <v>23.41</v>
      </c>
      <c r="AB59">
        <v>0</v>
      </c>
      <c r="AC59">
        <v>0</v>
      </c>
      <c r="AD59">
        <v>0</v>
      </c>
      <c r="AE59">
        <v>23.41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420</v>
      </c>
      <c r="AT59">
        <v>5.07</v>
      </c>
      <c r="AU59" t="s">
        <v>466</v>
      </c>
      <c r="AV59">
        <v>0</v>
      </c>
      <c r="AW59">
        <v>2</v>
      </c>
      <c r="AX59">
        <v>28186720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Y59*Source!I40</f>
        <v>0</v>
      </c>
      <c r="CY59">
        <f t="shared" si="7"/>
        <v>23.41</v>
      </c>
      <c r="CZ59">
        <f t="shared" si="8"/>
        <v>23.41</v>
      </c>
      <c r="DA59">
        <f t="shared" si="9"/>
        <v>1</v>
      </c>
      <c r="DB59">
        <f t="shared" si="10"/>
        <v>0</v>
      </c>
      <c r="DC59">
        <f t="shared" si="11"/>
        <v>0</v>
      </c>
    </row>
    <row r="60" spans="1:107" x14ac:dyDescent="0.2">
      <c r="A60">
        <f>ROW(Source!A40)</f>
        <v>40</v>
      </c>
      <c r="B60">
        <v>28185840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47</v>
      </c>
      <c r="J60" t="s">
        <v>48</v>
      </c>
      <c r="K60" t="s">
        <v>49</v>
      </c>
      <c r="L60">
        <v>1339</v>
      </c>
      <c r="N60">
        <v>1007</v>
      </c>
      <c r="O60" t="s">
        <v>444</v>
      </c>
      <c r="P60" t="s">
        <v>444</v>
      </c>
      <c r="Q60">
        <v>1</v>
      </c>
      <c r="W60">
        <v>0</v>
      </c>
      <c r="X60">
        <v>1597319531</v>
      </c>
      <c r="Y60">
        <v>0</v>
      </c>
      <c r="AA60">
        <v>8.7899999999999991</v>
      </c>
      <c r="AB60">
        <v>0</v>
      </c>
      <c r="AC60">
        <v>0</v>
      </c>
      <c r="AD60">
        <v>0</v>
      </c>
      <c r="AE60">
        <v>8.7899999999999991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420</v>
      </c>
      <c r="AT60">
        <v>11.6</v>
      </c>
      <c r="AU60" t="s">
        <v>466</v>
      </c>
      <c r="AV60">
        <v>0</v>
      </c>
      <c r="AW60">
        <v>2</v>
      </c>
      <c r="AX60">
        <v>28186721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Y60*Source!I40</f>
        <v>0</v>
      </c>
      <c r="CY60">
        <f t="shared" si="7"/>
        <v>8.7899999999999991</v>
      </c>
      <c r="CZ60">
        <f t="shared" si="8"/>
        <v>8.7899999999999991</v>
      </c>
      <c r="DA60">
        <f t="shared" si="9"/>
        <v>1</v>
      </c>
      <c r="DB60">
        <f t="shared" si="10"/>
        <v>0</v>
      </c>
      <c r="DC60">
        <f t="shared" si="11"/>
        <v>0</v>
      </c>
    </row>
    <row r="61" spans="1:107" x14ac:dyDescent="0.2">
      <c r="A61">
        <f>ROW(Source!A40)</f>
        <v>40</v>
      </c>
      <c r="B61">
        <v>28185840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50</v>
      </c>
      <c r="J61" t="s">
        <v>51</v>
      </c>
      <c r="K61" t="s">
        <v>52</v>
      </c>
      <c r="L61">
        <v>1346</v>
      </c>
      <c r="N61">
        <v>1009</v>
      </c>
      <c r="O61" t="s">
        <v>40</v>
      </c>
      <c r="P61" t="s">
        <v>40</v>
      </c>
      <c r="Q61">
        <v>1</v>
      </c>
      <c r="W61">
        <v>0</v>
      </c>
      <c r="X61">
        <v>-1411127917</v>
      </c>
      <c r="Y61">
        <v>0</v>
      </c>
      <c r="AA61">
        <v>4.47</v>
      </c>
      <c r="AB61">
        <v>0</v>
      </c>
      <c r="AC61">
        <v>0</v>
      </c>
      <c r="AD61">
        <v>0</v>
      </c>
      <c r="AE61">
        <v>4.47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420</v>
      </c>
      <c r="AT61">
        <v>5.43</v>
      </c>
      <c r="AU61" t="s">
        <v>466</v>
      </c>
      <c r="AV61">
        <v>0</v>
      </c>
      <c r="AW61">
        <v>2</v>
      </c>
      <c r="AX61">
        <v>28186722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Y61*Source!I40</f>
        <v>0</v>
      </c>
      <c r="CY61">
        <f t="shared" si="7"/>
        <v>4.47</v>
      </c>
      <c r="CZ61">
        <f t="shared" si="8"/>
        <v>4.47</v>
      </c>
      <c r="DA61">
        <f t="shared" si="9"/>
        <v>1</v>
      </c>
      <c r="DB61">
        <f t="shared" si="10"/>
        <v>0</v>
      </c>
      <c r="DC61">
        <f t="shared" si="11"/>
        <v>0</v>
      </c>
    </row>
    <row r="62" spans="1:107" x14ac:dyDescent="0.2">
      <c r="A62">
        <f>ROW(Source!A40)</f>
        <v>40</v>
      </c>
      <c r="B62">
        <v>28185840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53</v>
      </c>
      <c r="J62" t="s">
        <v>54</v>
      </c>
      <c r="K62" t="s">
        <v>55</v>
      </c>
      <c r="L62">
        <v>1346</v>
      </c>
      <c r="N62">
        <v>1009</v>
      </c>
      <c r="O62" t="s">
        <v>40</v>
      </c>
      <c r="P62" t="s">
        <v>40</v>
      </c>
      <c r="Q62">
        <v>1</v>
      </c>
      <c r="W62">
        <v>0</v>
      </c>
      <c r="X62">
        <v>1815831179</v>
      </c>
      <c r="Y62">
        <v>0</v>
      </c>
      <c r="AA62">
        <v>10.1</v>
      </c>
      <c r="AB62">
        <v>0</v>
      </c>
      <c r="AC62">
        <v>0</v>
      </c>
      <c r="AD62">
        <v>0</v>
      </c>
      <c r="AE62">
        <v>10.1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420</v>
      </c>
      <c r="AT62">
        <v>0.02</v>
      </c>
      <c r="AU62" t="s">
        <v>466</v>
      </c>
      <c r="AV62">
        <v>0</v>
      </c>
      <c r="AW62">
        <v>2</v>
      </c>
      <c r="AX62">
        <v>28186723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Y62*Source!I40</f>
        <v>0</v>
      </c>
      <c r="CY62">
        <f t="shared" si="7"/>
        <v>10.1</v>
      </c>
      <c r="CZ62">
        <f t="shared" si="8"/>
        <v>10.1</v>
      </c>
      <c r="DA62">
        <f t="shared" si="9"/>
        <v>1</v>
      </c>
      <c r="DB62">
        <f t="shared" si="10"/>
        <v>0</v>
      </c>
      <c r="DC62">
        <f t="shared" si="11"/>
        <v>0</v>
      </c>
    </row>
    <row r="63" spans="1:107" x14ac:dyDescent="0.2">
      <c r="A63">
        <f>ROW(Source!A40)</f>
        <v>40</v>
      </c>
      <c r="B63">
        <v>28185840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56</v>
      </c>
      <c r="J63" t="s">
        <v>57</v>
      </c>
      <c r="K63" t="s">
        <v>58</v>
      </c>
      <c r="L63">
        <v>1348</v>
      </c>
      <c r="N63">
        <v>1009</v>
      </c>
      <c r="O63" t="s">
        <v>476</v>
      </c>
      <c r="P63" t="s">
        <v>476</v>
      </c>
      <c r="Q63">
        <v>1000</v>
      </c>
      <c r="W63">
        <v>0</v>
      </c>
      <c r="X63">
        <v>-1204589871</v>
      </c>
      <c r="Y63">
        <v>0</v>
      </c>
      <c r="AA63">
        <v>12824.48</v>
      </c>
      <c r="AB63">
        <v>0</v>
      </c>
      <c r="AC63">
        <v>0</v>
      </c>
      <c r="AD63">
        <v>0</v>
      </c>
      <c r="AE63">
        <v>12824.48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420</v>
      </c>
      <c r="AT63">
        <v>3.1739999999999997E-2</v>
      </c>
      <c r="AU63" t="s">
        <v>466</v>
      </c>
      <c r="AV63">
        <v>0</v>
      </c>
      <c r="AW63">
        <v>2</v>
      </c>
      <c r="AX63">
        <v>28186724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Y63*Source!I40</f>
        <v>0</v>
      </c>
      <c r="CY63">
        <f t="shared" si="7"/>
        <v>12824.48</v>
      </c>
      <c r="CZ63">
        <f t="shared" si="8"/>
        <v>12824.48</v>
      </c>
      <c r="DA63">
        <f t="shared" si="9"/>
        <v>1</v>
      </c>
      <c r="DB63">
        <f t="shared" si="10"/>
        <v>0</v>
      </c>
      <c r="DC63">
        <f t="shared" si="11"/>
        <v>0</v>
      </c>
    </row>
    <row r="64" spans="1:107" x14ac:dyDescent="0.2">
      <c r="A64">
        <f>ROW(Source!A40)</f>
        <v>40</v>
      </c>
      <c r="B64">
        <v>28185840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59</v>
      </c>
      <c r="J64" t="s">
        <v>60</v>
      </c>
      <c r="K64" t="s">
        <v>61</v>
      </c>
      <c r="L64">
        <v>1348</v>
      </c>
      <c r="N64">
        <v>1009</v>
      </c>
      <c r="O64" t="s">
        <v>476</v>
      </c>
      <c r="P64" t="s">
        <v>476</v>
      </c>
      <c r="Q64">
        <v>1000</v>
      </c>
      <c r="W64">
        <v>0</v>
      </c>
      <c r="X64">
        <v>-1377340231</v>
      </c>
      <c r="Y64">
        <v>0</v>
      </c>
      <c r="AA64">
        <v>10175.83</v>
      </c>
      <c r="AB64">
        <v>0</v>
      </c>
      <c r="AC64">
        <v>0</v>
      </c>
      <c r="AD64">
        <v>0</v>
      </c>
      <c r="AE64">
        <v>10175.83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420</v>
      </c>
      <c r="AT64">
        <v>0.05</v>
      </c>
      <c r="AU64" t="s">
        <v>466</v>
      </c>
      <c r="AV64">
        <v>0</v>
      </c>
      <c r="AW64">
        <v>2</v>
      </c>
      <c r="AX64">
        <v>28186725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Y64*Source!I40</f>
        <v>0</v>
      </c>
      <c r="CY64">
        <f t="shared" si="7"/>
        <v>10175.83</v>
      </c>
      <c r="CZ64">
        <f t="shared" si="8"/>
        <v>10175.83</v>
      </c>
      <c r="DA64">
        <f t="shared" si="9"/>
        <v>1</v>
      </c>
      <c r="DB64">
        <f t="shared" si="10"/>
        <v>0</v>
      </c>
      <c r="DC64">
        <f t="shared" si="11"/>
        <v>0</v>
      </c>
    </row>
    <row r="65" spans="1:107" x14ac:dyDescent="0.2">
      <c r="A65">
        <f>ROW(Source!A40)</f>
        <v>40</v>
      </c>
      <c r="B65">
        <v>28185840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62</v>
      </c>
      <c r="J65" t="s">
        <v>63</v>
      </c>
      <c r="K65" t="s">
        <v>64</v>
      </c>
      <c r="L65">
        <v>1348</v>
      </c>
      <c r="N65">
        <v>1009</v>
      </c>
      <c r="O65" t="s">
        <v>476</v>
      </c>
      <c r="P65" t="s">
        <v>476</v>
      </c>
      <c r="Q65">
        <v>1000</v>
      </c>
      <c r="W65">
        <v>0</v>
      </c>
      <c r="X65">
        <v>-1728450025</v>
      </c>
      <c r="Y65">
        <v>0</v>
      </c>
      <c r="AA65">
        <v>5343.1</v>
      </c>
      <c r="AB65">
        <v>0</v>
      </c>
      <c r="AC65">
        <v>0</v>
      </c>
      <c r="AD65">
        <v>0</v>
      </c>
      <c r="AE65">
        <v>5343.1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420</v>
      </c>
      <c r="AT65">
        <v>0.05</v>
      </c>
      <c r="AU65" t="s">
        <v>466</v>
      </c>
      <c r="AV65">
        <v>0</v>
      </c>
      <c r="AW65">
        <v>2</v>
      </c>
      <c r="AX65">
        <v>28186726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Y65*Source!I40</f>
        <v>0</v>
      </c>
      <c r="CY65">
        <f t="shared" si="7"/>
        <v>5343.1</v>
      </c>
      <c r="CZ65">
        <f t="shared" si="8"/>
        <v>5343.1</v>
      </c>
      <c r="DA65">
        <f t="shared" si="9"/>
        <v>1</v>
      </c>
      <c r="DB65">
        <f t="shared" si="10"/>
        <v>0</v>
      </c>
      <c r="DC65">
        <f t="shared" si="11"/>
        <v>0</v>
      </c>
    </row>
    <row r="66" spans="1:107" x14ac:dyDescent="0.2">
      <c r="A66">
        <f>ROW(Source!A40)</f>
        <v>40</v>
      </c>
      <c r="B66">
        <v>28185840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65</v>
      </c>
      <c r="J66" t="s">
        <v>420</v>
      </c>
      <c r="K66" t="s">
        <v>66</v>
      </c>
      <c r="L66">
        <v>1374</v>
      </c>
      <c r="N66">
        <v>1013</v>
      </c>
      <c r="O66" t="s">
        <v>67</v>
      </c>
      <c r="P66" t="s">
        <v>67</v>
      </c>
      <c r="Q66">
        <v>1</v>
      </c>
      <c r="W66">
        <v>0</v>
      </c>
      <c r="X66">
        <v>-1731369543</v>
      </c>
      <c r="Y66">
        <v>0</v>
      </c>
      <c r="AA66">
        <v>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420</v>
      </c>
      <c r="AT66">
        <v>49.44</v>
      </c>
      <c r="AU66" t="s">
        <v>466</v>
      </c>
      <c r="AV66">
        <v>0</v>
      </c>
      <c r="AW66">
        <v>2</v>
      </c>
      <c r="AX66">
        <v>28186727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Y66*Source!I40</f>
        <v>0</v>
      </c>
      <c r="CY66">
        <f t="shared" si="7"/>
        <v>1</v>
      </c>
      <c r="CZ66">
        <f t="shared" si="8"/>
        <v>1</v>
      </c>
      <c r="DA66">
        <f t="shared" si="9"/>
        <v>1</v>
      </c>
      <c r="DB66">
        <f t="shared" si="10"/>
        <v>0</v>
      </c>
      <c r="DC66">
        <f t="shared" si="11"/>
        <v>0</v>
      </c>
    </row>
    <row r="67" spans="1:107" x14ac:dyDescent="0.2">
      <c r="A67">
        <f>ROW(Source!A41)</f>
        <v>41</v>
      </c>
      <c r="B67">
        <v>28185841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11</v>
      </c>
      <c r="J67" t="s">
        <v>420</v>
      </c>
      <c r="K67" t="s">
        <v>12</v>
      </c>
      <c r="L67">
        <v>1191</v>
      </c>
      <c r="N67">
        <v>1013</v>
      </c>
      <c r="O67" t="s">
        <v>817</v>
      </c>
      <c r="P67" t="s">
        <v>817</v>
      </c>
      <c r="Q67">
        <v>1</v>
      </c>
      <c r="W67">
        <v>0</v>
      </c>
      <c r="X67">
        <v>-1674563382</v>
      </c>
      <c r="Y67">
        <v>126.5</v>
      </c>
      <c r="AA67">
        <v>0</v>
      </c>
      <c r="AB67">
        <v>0</v>
      </c>
      <c r="AC67">
        <v>0</v>
      </c>
      <c r="AD67">
        <v>69.069999999999993</v>
      </c>
      <c r="AE67">
        <v>0</v>
      </c>
      <c r="AF67">
        <v>0</v>
      </c>
      <c r="AG67">
        <v>0</v>
      </c>
      <c r="AH67">
        <v>9.77</v>
      </c>
      <c r="AI67">
        <v>1</v>
      </c>
      <c r="AJ67">
        <v>1</v>
      </c>
      <c r="AK67">
        <v>1</v>
      </c>
      <c r="AL67">
        <v>7.07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420</v>
      </c>
      <c r="AT67">
        <v>253</v>
      </c>
      <c r="AU67" t="s">
        <v>479</v>
      </c>
      <c r="AV67">
        <v>1</v>
      </c>
      <c r="AW67">
        <v>2</v>
      </c>
      <c r="AX67">
        <v>28186708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Y67*Source!I41</f>
        <v>189.75</v>
      </c>
      <c r="CY67">
        <f>AD67</f>
        <v>69.069999999999993</v>
      </c>
      <c r="CZ67">
        <f>AH67</f>
        <v>9.77</v>
      </c>
      <c r="DA67">
        <f>AL67</f>
        <v>7.07</v>
      </c>
      <c r="DB67">
        <f>ROUND((ROUND(AT67*CZ67,2)*0.5),6)</f>
        <v>1235.905</v>
      </c>
      <c r="DC67">
        <f>ROUND((ROUND(AT67*AG67,2)*0.5),6)</f>
        <v>0</v>
      </c>
    </row>
    <row r="68" spans="1:107" x14ac:dyDescent="0.2">
      <c r="A68">
        <f>ROW(Source!A41)</f>
        <v>41</v>
      </c>
      <c r="B68">
        <v>28185841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818</v>
      </c>
      <c r="J68" t="s">
        <v>420</v>
      </c>
      <c r="K68" t="s">
        <v>819</v>
      </c>
      <c r="L68">
        <v>1191</v>
      </c>
      <c r="N68">
        <v>1013</v>
      </c>
      <c r="O68" t="s">
        <v>817</v>
      </c>
      <c r="P68" t="s">
        <v>817</v>
      </c>
      <c r="Q68">
        <v>1</v>
      </c>
      <c r="W68">
        <v>0</v>
      </c>
      <c r="X68">
        <v>-383101862</v>
      </c>
      <c r="Y68">
        <v>5.85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7.07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420</v>
      </c>
      <c r="AT68">
        <v>5.85</v>
      </c>
      <c r="AU68" t="s">
        <v>420</v>
      </c>
      <c r="AV68">
        <v>2</v>
      </c>
      <c r="AW68">
        <v>2</v>
      </c>
      <c r="AX68">
        <v>28186709</v>
      </c>
      <c r="AY68">
        <v>1</v>
      </c>
      <c r="AZ68">
        <v>2048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Y68*Source!I41</f>
        <v>8.7749999999999986</v>
      </c>
      <c r="CY68">
        <f>AD68</f>
        <v>0</v>
      </c>
      <c r="CZ68">
        <f>AH68</f>
        <v>0</v>
      </c>
      <c r="DA68">
        <f>AL68</f>
        <v>1</v>
      </c>
      <c r="DB68">
        <f>ROUND(ROUND(AT68*CZ68,2),6)</f>
        <v>0</v>
      </c>
      <c r="DC68">
        <f>ROUND(ROUND(AT68*AG68,2),6)</f>
        <v>0</v>
      </c>
    </row>
    <row r="69" spans="1:107" x14ac:dyDescent="0.2">
      <c r="A69">
        <f>ROW(Source!A41)</f>
        <v>41</v>
      </c>
      <c r="B69">
        <v>28185841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13</v>
      </c>
      <c r="J69" t="s">
        <v>14</v>
      </c>
      <c r="K69" t="s">
        <v>15</v>
      </c>
      <c r="L69">
        <v>1368</v>
      </c>
      <c r="N69">
        <v>1011</v>
      </c>
      <c r="O69" t="s">
        <v>823</v>
      </c>
      <c r="P69" t="s">
        <v>823</v>
      </c>
      <c r="Q69">
        <v>1</v>
      </c>
      <c r="W69">
        <v>0</v>
      </c>
      <c r="X69">
        <v>1922779253</v>
      </c>
      <c r="Y69">
        <v>2.375</v>
      </c>
      <c r="AA69">
        <v>0</v>
      </c>
      <c r="AB69">
        <v>800.25</v>
      </c>
      <c r="AC69">
        <v>11.84</v>
      </c>
      <c r="AD69">
        <v>0</v>
      </c>
      <c r="AE69">
        <v>0</v>
      </c>
      <c r="AF69">
        <v>113.19</v>
      </c>
      <c r="AG69">
        <v>11.84</v>
      </c>
      <c r="AH69">
        <v>0</v>
      </c>
      <c r="AI69">
        <v>1</v>
      </c>
      <c r="AJ69">
        <v>7.07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420</v>
      </c>
      <c r="AT69">
        <v>4.75</v>
      </c>
      <c r="AU69" t="s">
        <v>479</v>
      </c>
      <c r="AV69">
        <v>0</v>
      </c>
      <c r="AW69">
        <v>2</v>
      </c>
      <c r="AX69">
        <v>28186710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Y69*Source!I41</f>
        <v>3.5625</v>
      </c>
      <c r="CY69">
        <f t="shared" ref="CY69:CY76" si="12">AB69</f>
        <v>800.25</v>
      </c>
      <c r="CZ69">
        <f t="shared" ref="CZ69:CZ76" si="13">AF69</f>
        <v>113.19</v>
      </c>
      <c r="DA69">
        <f t="shared" ref="DA69:DA76" si="14">AJ69</f>
        <v>7.07</v>
      </c>
      <c r="DB69">
        <f t="shared" ref="DB69:DB76" si="15">ROUND((ROUND(AT69*CZ69,2)*0.5),6)</f>
        <v>268.82499999999999</v>
      </c>
      <c r="DC69">
        <f t="shared" ref="DC69:DC76" si="16">ROUND((ROUND(AT69*AG69,2)*0.5),6)</f>
        <v>28.12</v>
      </c>
    </row>
    <row r="70" spans="1:107" x14ac:dyDescent="0.2">
      <c r="A70">
        <f>ROW(Source!A41)</f>
        <v>41</v>
      </c>
      <c r="B70">
        <v>28185841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16</v>
      </c>
      <c r="J70" t="s">
        <v>17</v>
      </c>
      <c r="K70" t="s">
        <v>18</v>
      </c>
      <c r="L70">
        <v>1368</v>
      </c>
      <c r="N70">
        <v>1011</v>
      </c>
      <c r="O70" t="s">
        <v>823</v>
      </c>
      <c r="P70" t="s">
        <v>823</v>
      </c>
      <c r="Q70">
        <v>1</v>
      </c>
      <c r="W70">
        <v>0</v>
      </c>
      <c r="X70">
        <v>-1684488578</v>
      </c>
      <c r="Y70">
        <v>5.95</v>
      </c>
      <c r="AA70">
        <v>0</v>
      </c>
      <c r="AB70">
        <v>49.42</v>
      </c>
      <c r="AC70">
        <v>0</v>
      </c>
      <c r="AD70">
        <v>0</v>
      </c>
      <c r="AE70">
        <v>0</v>
      </c>
      <c r="AF70">
        <v>6.99</v>
      </c>
      <c r="AG70">
        <v>0</v>
      </c>
      <c r="AH70">
        <v>0</v>
      </c>
      <c r="AI70">
        <v>1</v>
      </c>
      <c r="AJ70">
        <v>7.07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420</v>
      </c>
      <c r="AT70">
        <v>11.9</v>
      </c>
      <c r="AU70" t="s">
        <v>479</v>
      </c>
      <c r="AV70">
        <v>0</v>
      </c>
      <c r="AW70">
        <v>2</v>
      </c>
      <c r="AX70">
        <v>28186711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Y70*Source!I41</f>
        <v>8.9250000000000007</v>
      </c>
      <c r="CY70">
        <f t="shared" si="12"/>
        <v>49.42</v>
      </c>
      <c r="CZ70">
        <f t="shared" si="13"/>
        <v>6.99</v>
      </c>
      <c r="DA70">
        <f t="shared" si="14"/>
        <v>7.07</v>
      </c>
      <c r="DB70">
        <f t="shared" si="15"/>
        <v>41.59</v>
      </c>
      <c r="DC70">
        <f t="shared" si="16"/>
        <v>0</v>
      </c>
    </row>
    <row r="71" spans="1:107" x14ac:dyDescent="0.2">
      <c r="A71">
        <f>ROW(Source!A41)</f>
        <v>41</v>
      </c>
      <c r="B71">
        <v>28185841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19</v>
      </c>
      <c r="J71" t="s">
        <v>20</v>
      </c>
      <c r="K71" t="s">
        <v>21</v>
      </c>
      <c r="L71">
        <v>1368</v>
      </c>
      <c r="N71">
        <v>1011</v>
      </c>
      <c r="O71" t="s">
        <v>823</v>
      </c>
      <c r="P71" t="s">
        <v>823</v>
      </c>
      <c r="Q71">
        <v>1</v>
      </c>
      <c r="W71">
        <v>0</v>
      </c>
      <c r="X71">
        <v>-2019686133</v>
      </c>
      <c r="Y71">
        <v>0.09</v>
      </c>
      <c r="AA71">
        <v>0</v>
      </c>
      <c r="AB71">
        <v>903.97</v>
      </c>
      <c r="AC71">
        <v>11.84</v>
      </c>
      <c r="AD71">
        <v>0</v>
      </c>
      <c r="AE71">
        <v>0</v>
      </c>
      <c r="AF71">
        <v>127.86</v>
      </c>
      <c r="AG71">
        <v>11.84</v>
      </c>
      <c r="AH71">
        <v>0</v>
      </c>
      <c r="AI71">
        <v>1</v>
      </c>
      <c r="AJ71">
        <v>7.07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420</v>
      </c>
      <c r="AT71">
        <v>0.18</v>
      </c>
      <c r="AU71" t="s">
        <v>479</v>
      </c>
      <c r="AV71">
        <v>0</v>
      </c>
      <c r="AW71">
        <v>2</v>
      </c>
      <c r="AX71">
        <v>28186712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Y71*Source!I41</f>
        <v>0.13500000000000001</v>
      </c>
      <c r="CY71">
        <f t="shared" si="12"/>
        <v>903.97</v>
      </c>
      <c r="CZ71">
        <f t="shared" si="13"/>
        <v>127.86</v>
      </c>
      <c r="DA71">
        <f t="shared" si="14"/>
        <v>7.07</v>
      </c>
      <c r="DB71">
        <f t="shared" si="15"/>
        <v>11.505000000000001</v>
      </c>
      <c r="DC71">
        <f t="shared" si="16"/>
        <v>1.0649999999999999</v>
      </c>
    </row>
    <row r="72" spans="1:107" x14ac:dyDescent="0.2">
      <c r="A72">
        <f>ROW(Source!A41)</f>
        <v>41</v>
      </c>
      <c r="B72">
        <v>28185841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22</v>
      </c>
      <c r="J72" t="s">
        <v>23</v>
      </c>
      <c r="K72" t="s">
        <v>24</v>
      </c>
      <c r="L72">
        <v>1368</v>
      </c>
      <c r="N72">
        <v>1011</v>
      </c>
      <c r="O72" t="s">
        <v>823</v>
      </c>
      <c r="P72" t="s">
        <v>823</v>
      </c>
      <c r="Q72">
        <v>1</v>
      </c>
      <c r="W72">
        <v>0</v>
      </c>
      <c r="X72">
        <v>1232549298</v>
      </c>
      <c r="Y72">
        <v>0.09</v>
      </c>
      <c r="AA72">
        <v>0</v>
      </c>
      <c r="AB72">
        <v>84.84</v>
      </c>
      <c r="AC72">
        <v>0</v>
      </c>
      <c r="AD72">
        <v>0</v>
      </c>
      <c r="AE72">
        <v>0</v>
      </c>
      <c r="AF72">
        <v>12</v>
      </c>
      <c r="AG72">
        <v>0</v>
      </c>
      <c r="AH72">
        <v>0</v>
      </c>
      <c r="AI72">
        <v>1</v>
      </c>
      <c r="AJ72">
        <v>7.07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420</v>
      </c>
      <c r="AT72">
        <v>0.18</v>
      </c>
      <c r="AU72" t="s">
        <v>479</v>
      </c>
      <c r="AV72">
        <v>0</v>
      </c>
      <c r="AW72">
        <v>2</v>
      </c>
      <c r="AX72">
        <v>28186713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Y72*Source!I41</f>
        <v>0.13500000000000001</v>
      </c>
      <c r="CY72">
        <f t="shared" si="12"/>
        <v>84.84</v>
      </c>
      <c r="CZ72">
        <f t="shared" si="13"/>
        <v>12</v>
      </c>
      <c r="DA72">
        <f t="shared" si="14"/>
        <v>7.07</v>
      </c>
      <c r="DB72">
        <f t="shared" si="15"/>
        <v>1.08</v>
      </c>
      <c r="DC72">
        <f t="shared" si="16"/>
        <v>0</v>
      </c>
    </row>
    <row r="73" spans="1:107" x14ac:dyDescent="0.2">
      <c r="A73">
        <f>ROW(Source!A41)</f>
        <v>41</v>
      </c>
      <c r="B73">
        <v>28185841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25</v>
      </c>
      <c r="J73" t="s">
        <v>26</v>
      </c>
      <c r="K73" t="s">
        <v>27</v>
      </c>
      <c r="L73">
        <v>1368</v>
      </c>
      <c r="N73">
        <v>1011</v>
      </c>
      <c r="O73" t="s">
        <v>823</v>
      </c>
      <c r="P73" t="s">
        <v>823</v>
      </c>
      <c r="Q73">
        <v>1</v>
      </c>
      <c r="W73">
        <v>0</v>
      </c>
      <c r="X73">
        <v>2006915083</v>
      </c>
      <c r="Y73">
        <v>0.75</v>
      </c>
      <c r="AA73">
        <v>0</v>
      </c>
      <c r="AB73">
        <v>53.17</v>
      </c>
      <c r="AC73">
        <v>0</v>
      </c>
      <c r="AD73">
        <v>0</v>
      </c>
      <c r="AE73">
        <v>0</v>
      </c>
      <c r="AF73">
        <v>7.52</v>
      </c>
      <c r="AG73">
        <v>0</v>
      </c>
      <c r="AH73">
        <v>0</v>
      </c>
      <c r="AI73">
        <v>1</v>
      </c>
      <c r="AJ73">
        <v>7.07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420</v>
      </c>
      <c r="AT73">
        <v>1.5</v>
      </c>
      <c r="AU73" t="s">
        <v>479</v>
      </c>
      <c r="AV73">
        <v>0</v>
      </c>
      <c r="AW73">
        <v>2</v>
      </c>
      <c r="AX73">
        <v>28186714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Y73*Source!I41</f>
        <v>1.125</v>
      </c>
      <c r="CY73">
        <f t="shared" si="12"/>
        <v>53.17</v>
      </c>
      <c r="CZ73">
        <f t="shared" si="13"/>
        <v>7.52</v>
      </c>
      <c r="DA73">
        <f t="shared" si="14"/>
        <v>7.07</v>
      </c>
      <c r="DB73">
        <f t="shared" si="15"/>
        <v>5.64</v>
      </c>
      <c r="DC73">
        <f t="shared" si="16"/>
        <v>0</v>
      </c>
    </row>
    <row r="74" spans="1:107" x14ac:dyDescent="0.2">
      <c r="A74">
        <f>ROW(Source!A41)</f>
        <v>41</v>
      </c>
      <c r="B74">
        <v>28185841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28</v>
      </c>
      <c r="J74" t="s">
        <v>29</v>
      </c>
      <c r="K74" t="s">
        <v>30</v>
      </c>
      <c r="L74">
        <v>1368</v>
      </c>
      <c r="N74">
        <v>1011</v>
      </c>
      <c r="O74" t="s">
        <v>823</v>
      </c>
      <c r="P74" t="s">
        <v>823</v>
      </c>
      <c r="Q74">
        <v>1</v>
      </c>
      <c r="W74">
        <v>0</v>
      </c>
      <c r="X74">
        <v>-1277097320</v>
      </c>
      <c r="Y74">
        <v>31.05</v>
      </c>
      <c r="AA74">
        <v>0</v>
      </c>
      <c r="AB74">
        <v>61.37</v>
      </c>
      <c r="AC74">
        <v>0</v>
      </c>
      <c r="AD74">
        <v>0</v>
      </c>
      <c r="AE74">
        <v>0</v>
      </c>
      <c r="AF74">
        <v>8.68</v>
      </c>
      <c r="AG74">
        <v>0</v>
      </c>
      <c r="AH74">
        <v>0</v>
      </c>
      <c r="AI74">
        <v>1</v>
      </c>
      <c r="AJ74">
        <v>7.07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420</v>
      </c>
      <c r="AT74">
        <v>62.1</v>
      </c>
      <c r="AU74" t="s">
        <v>479</v>
      </c>
      <c r="AV74">
        <v>0</v>
      </c>
      <c r="AW74">
        <v>2</v>
      </c>
      <c r="AX74">
        <v>28186715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Y74*Source!I41</f>
        <v>46.575000000000003</v>
      </c>
      <c r="CY74">
        <f t="shared" si="12"/>
        <v>61.37</v>
      </c>
      <c r="CZ74">
        <f t="shared" si="13"/>
        <v>8.68</v>
      </c>
      <c r="DA74">
        <f t="shared" si="14"/>
        <v>7.07</v>
      </c>
      <c r="DB74">
        <f t="shared" si="15"/>
        <v>269.51499999999999</v>
      </c>
      <c r="DC74">
        <f t="shared" si="16"/>
        <v>0</v>
      </c>
    </row>
    <row r="75" spans="1:107" x14ac:dyDescent="0.2">
      <c r="A75">
        <f>ROW(Source!A41)</f>
        <v>41</v>
      </c>
      <c r="B75">
        <v>28185841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31</v>
      </c>
      <c r="J75" t="s">
        <v>32</v>
      </c>
      <c r="K75" t="s">
        <v>33</v>
      </c>
      <c r="L75">
        <v>1368</v>
      </c>
      <c r="N75">
        <v>1011</v>
      </c>
      <c r="O75" t="s">
        <v>823</v>
      </c>
      <c r="P75" t="s">
        <v>823</v>
      </c>
      <c r="Q75">
        <v>1</v>
      </c>
      <c r="W75">
        <v>0</v>
      </c>
      <c r="X75">
        <v>1758804053</v>
      </c>
      <c r="Y75">
        <v>22.62</v>
      </c>
      <c r="AA75">
        <v>0</v>
      </c>
      <c r="AB75">
        <v>231.61</v>
      </c>
      <c r="AC75">
        <v>0</v>
      </c>
      <c r="AD75">
        <v>0</v>
      </c>
      <c r="AE75">
        <v>0</v>
      </c>
      <c r="AF75">
        <v>32.76</v>
      </c>
      <c r="AG75">
        <v>0</v>
      </c>
      <c r="AH75">
        <v>0</v>
      </c>
      <c r="AI75">
        <v>1</v>
      </c>
      <c r="AJ75">
        <v>7.07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420</v>
      </c>
      <c r="AT75">
        <v>45.24</v>
      </c>
      <c r="AU75" t="s">
        <v>479</v>
      </c>
      <c r="AV75">
        <v>0</v>
      </c>
      <c r="AW75">
        <v>2</v>
      </c>
      <c r="AX75">
        <v>28186716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Y75*Source!I41</f>
        <v>33.93</v>
      </c>
      <c r="CY75">
        <f t="shared" si="12"/>
        <v>231.61</v>
      </c>
      <c r="CZ75">
        <f t="shared" si="13"/>
        <v>32.76</v>
      </c>
      <c r="DA75">
        <f t="shared" si="14"/>
        <v>7.07</v>
      </c>
      <c r="DB75">
        <f t="shared" si="15"/>
        <v>741.03</v>
      </c>
      <c r="DC75">
        <f t="shared" si="16"/>
        <v>0</v>
      </c>
    </row>
    <row r="76" spans="1:107" x14ac:dyDescent="0.2">
      <c r="A76">
        <f>ROW(Source!A41)</f>
        <v>41</v>
      </c>
      <c r="B76">
        <v>28185841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34</v>
      </c>
      <c r="J76" t="s">
        <v>35</v>
      </c>
      <c r="K76" t="s">
        <v>36</v>
      </c>
      <c r="L76">
        <v>1368</v>
      </c>
      <c r="N76">
        <v>1011</v>
      </c>
      <c r="O76" t="s">
        <v>823</v>
      </c>
      <c r="P76" t="s">
        <v>823</v>
      </c>
      <c r="Q76">
        <v>1</v>
      </c>
      <c r="W76">
        <v>0</v>
      </c>
      <c r="X76">
        <v>1984034196</v>
      </c>
      <c r="Y76">
        <v>0.46</v>
      </c>
      <c r="AA76">
        <v>0</v>
      </c>
      <c r="AB76">
        <v>130.72</v>
      </c>
      <c r="AC76">
        <v>10.130000000000001</v>
      </c>
      <c r="AD76">
        <v>0</v>
      </c>
      <c r="AE76">
        <v>0</v>
      </c>
      <c r="AF76">
        <v>18.489999999999998</v>
      </c>
      <c r="AG76">
        <v>10.130000000000001</v>
      </c>
      <c r="AH76">
        <v>0</v>
      </c>
      <c r="AI76">
        <v>1</v>
      </c>
      <c r="AJ76">
        <v>7.07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420</v>
      </c>
      <c r="AT76">
        <v>0.92</v>
      </c>
      <c r="AU76" t="s">
        <v>479</v>
      </c>
      <c r="AV76">
        <v>0</v>
      </c>
      <c r="AW76">
        <v>2</v>
      </c>
      <c r="AX76">
        <v>28186717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Y76*Source!I41</f>
        <v>0.69000000000000006</v>
      </c>
      <c r="CY76">
        <f t="shared" si="12"/>
        <v>130.72</v>
      </c>
      <c r="CZ76">
        <f t="shared" si="13"/>
        <v>18.489999999999998</v>
      </c>
      <c r="DA76">
        <f t="shared" si="14"/>
        <v>7.07</v>
      </c>
      <c r="DB76">
        <f t="shared" si="15"/>
        <v>8.5050000000000008</v>
      </c>
      <c r="DC76">
        <f t="shared" si="16"/>
        <v>4.66</v>
      </c>
    </row>
    <row r="77" spans="1:107" x14ac:dyDescent="0.2">
      <c r="A77">
        <f>ROW(Source!A41)</f>
        <v>41</v>
      </c>
      <c r="B77">
        <v>28185841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37</v>
      </c>
      <c r="J77" t="s">
        <v>38</v>
      </c>
      <c r="K77" t="s">
        <v>39</v>
      </c>
      <c r="L77">
        <v>1346</v>
      </c>
      <c r="N77">
        <v>1009</v>
      </c>
      <c r="O77" t="s">
        <v>40</v>
      </c>
      <c r="P77" t="s">
        <v>40</v>
      </c>
      <c r="Q77">
        <v>1</v>
      </c>
      <c r="W77">
        <v>0</v>
      </c>
      <c r="X77">
        <v>291080320</v>
      </c>
      <c r="Y77">
        <v>0</v>
      </c>
      <c r="AA77">
        <v>195.63</v>
      </c>
      <c r="AB77">
        <v>0</v>
      </c>
      <c r="AC77">
        <v>0</v>
      </c>
      <c r="AD77">
        <v>0</v>
      </c>
      <c r="AE77">
        <v>27.67</v>
      </c>
      <c r="AF77">
        <v>0</v>
      </c>
      <c r="AG77">
        <v>0</v>
      </c>
      <c r="AH77">
        <v>0</v>
      </c>
      <c r="AI77">
        <v>7.07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420</v>
      </c>
      <c r="AT77">
        <v>0.22</v>
      </c>
      <c r="AU77" t="s">
        <v>466</v>
      </c>
      <c r="AV77">
        <v>0</v>
      </c>
      <c r="AW77">
        <v>2</v>
      </c>
      <c r="AX77">
        <v>28186718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Y77*Source!I41</f>
        <v>0</v>
      </c>
      <c r="CY77">
        <f t="shared" ref="CY77:CY86" si="17">AA77</f>
        <v>195.63</v>
      </c>
      <c r="CZ77">
        <f t="shared" ref="CZ77:CZ86" si="18">AE77</f>
        <v>27.67</v>
      </c>
      <c r="DA77">
        <f t="shared" ref="DA77:DA86" si="19">AI77</f>
        <v>7.07</v>
      </c>
      <c r="DB77">
        <f t="shared" ref="DB77:DB86" si="20">ROUND((ROUND(AT77*CZ77,2)*0),6)</f>
        <v>0</v>
      </c>
      <c r="DC77">
        <f t="shared" ref="DC77:DC86" si="21">ROUND((ROUND(AT77*AG77,2)*0),6)</f>
        <v>0</v>
      </c>
    </row>
    <row r="78" spans="1:107" x14ac:dyDescent="0.2">
      <c r="A78">
        <f>ROW(Source!A41)</f>
        <v>41</v>
      </c>
      <c r="B78">
        <v>28185841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41</v>
      </c>
      <c r="J78" t="s">
        <v>42</v>
      </c>
      <c r="K78" t="s">
        <v>43</v>
      </c>
      <c r="L78">
        <v>1348</v>
      </c>
      <c r="N78">
        <v>1009</v>
      </c>
      <c r="O78" t="s">
        <v>476</v>
      </c>
      <c r="P78" t="s">
        <v>476</v>
      </c>
      <c r="Q78">
        <v>1000</v>
      </c>
      <c r="W78">
        <v>0</v>
      </c>
      <c r="X78">
        <v>21416102</v>
      </c>
      <c r="Y78">
        <v>0</v>
      </c>
      <c r="AA78">
        <v>12575.76</v>
      </c>
      <c r="AB78">
        <v>0</v>
      </c>
      <c r="AC78">
        <v>0</v>
      </c>
      <c r="AD78">
        <v>0</v>
      </c>
      <c r="AE78">
        <v>1778.75</v>
      </c>
      <c r="AF78">
        <v>0</v>
      </c>
      <c r="AG78">
        <v>0</v>
      </c>
      <c r="AH78">
        <v>0</v>
      </c>
      <c r="AI78">
        <v>7.07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420</v>
      </c>
      <c r="AT78">
        <v>4.0000000000000001E-3</v>
      </c>
      <c r="AU78" t="s">
        <v>466</v>
      </c>
      <c r="AV78">
        <v>0</v>
      </c>
      <c r="AW78">
        <v>2</v>
      </c>
      <c r="AX78">
        <v>28186719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Y78*Source!I41</f>
        <v>0</v>
      </c>
      <c r="CY78">
        <f t="shared" si="17"/>
        <v>12575.76</v>
      </c>
      <c r="CZ78">
        <f t="shared" si="18"/>
        <v>1778.75</v>
      </c>
      <c r="DA78">
        <f t="shared" si="19"/>
        <v>7.07</v>
      </c>
      <c r="DB78">
        <f t="shared" si="20"/>
        <v>0</v>
      </c>
      <c r="DC78">
        <f t="shared" si="21"/>
        <v>0</v>
      </c>
    </row>
    <row r="79" spans="1:107" x14ac:dyDescent="0.2">
      <c r="A79">
        <f>ROW(Source!A41)</f>
        <v>41</v>
      </c>
      <c r="B79">
        <v>28185841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44</v>
      </c>
      <c r="J79" t="s">
        <v>45</v>
      </c>
      <c r="K79" t="s">
        <v>46</v>
      </c>
      <c r="L79">
        <v>1339</v>
      </c>
      <c r="N79">
        <v>1007</v>
      </c>
      <c r="O79" t="s">
        <v>444</v>
      </c>
      <c r="P79" t="s">
        <v>444</v>
      </c>
      <c r="Q79">
        <v>1</v>
      </c>
      <c r="W79">
        <v>0</v>
      </c>
      <c r="X79">
        <v>-1718793076</v>
      </c>
      <c r="Y79">
        <v>0</v>
      </c>
      <c r="AA79">
        <v>165.51</v>
      </c>
      <c r="AB79">
        <v>0</v>
      </c>
      <c r="AC79">
        <v>0</v>
      </c>
      <c r="AD79">
        <v>0</v>
      </c>
      <c r="AE79">
        <v>23.41</v>
      </c>
      <c r="AF79">
        <v>0</v>
      </c>
      <c r="AG79">
        <v>0</v>
      </c>
      <c r="AH79">
        <v>0</v>
      </c>
      <c r="AI79">
        <v>7.07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420</v>
      </c>
      <c r="AT79">
        <v>5.07</v>
      </c>
      <c r="AU79" t="s">
        <v>466</v>
      </c>
      <c r="AV79">
        <v>0</v>
      </c>
      <c r="AW79">
        <v>2</v>
      </c>
      <c r="AX79">
        <v>28186720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Y79*Source!I41</f>
        <v>0</v>
      </c>
      <c r="CY79">
        <f t="shared" si="17"/>
        <v>165.51</v>
      </c>
      <c r="CZ79">
        <f t="shared" si="18"/>
        <v>23.41</v>
      </c>
      <c r="DA79">
        <f t="shared" si="19"/>
        <v>7.07</v>
      </c>
      <c r="DB79">
        <f t="shared" si="20"/>
        <v>0</v>
      </c>
      <c r="DC79">
        <f t="shared" si="21"/>
        <v>0</v>
      </c>
    </row>
    <row r="80" spans="1:107" x14ac:dyDescent="0.2">
      <c r="A80">
        <f>ROW(Source!A41)</f>
        <v>41</v>
      </c>
      <c r="B80">
        <v>28185841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47</v>
      </c>
      <c r="J80" t="s">
        <v>48</v>
      </c>
      <c r="K80" t="s">
        <v>49</v>
      </c>
      <c r="L80">
        <v>1339</v>
      </c>
      <c r="N80">
        <v>1007</v>
      </c>
      <c r="O80" t="s">
        <v>444</v>
      </c>
      <c r="P80" t="s">
        <v>444</v>
      </c>
      <c r="Q80">
        <v>1</v>
      </c>
      <c r="W80">
        <v>0</v>
      </c>
      <c r="X80">
        <v>1597319531</v>
      </c>
      <c r="Y80">
        <v>0</v>
      </c>
      <c r="AA80">
        <v>62.15</v>
      </c>
      <c r="AB80">
        <v>0</v>
      </c>
      <c r="AC80">
        <v>0</v>
      </c>
      <c r="AD80">
        <v>0</v>
      </c>
      <c r="AE80">
        <v>8.7899999999999991</v>
      </c>
      <c r="AF80">
        <v>0</v>
      </c>
      <c r="AG80">
        <v>0</v>
      </c>
      <c r="AH80">
        <v>0</v>
      </c>
      <c r="AI80">
        <v>7.07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420</v>
      </c>
      <c r="AT80">
        <v>11.6</v>
      </c>
      <c r="AU80" t="s">
        <v>466</v>
      </c>
      <c r="AV80">
        <v>0</v>
      </c>
      <c r="AW80">
        <v>2</v>
      </c>
      <c r="AX80">
        <v>28186721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Y80*Source!I41</f>
        <v>0</v>
      </c>
      <c r="CY80">
        <f t="shared" si="17"/>
        <v>62.15</v>
      </c>
      <c r="CZ80">
        <f t="shared" si="18"/>
        <v>8.7899999999999991</v>
      </c>
      <c r="DA80">
        <f t="shared" si="19"/>
        <v>7.07</v>
      </c>
      <c r="DB80">
        <f t="shared" si="20"/>
        <v>0</v>
      </c>
      <c r="DC80">
        <f t="shared" si="21"/>
        <v>0</v>
      </c>
    </row>
    <row r="81" spans="1:107" x14ac:dyDescent="0.2">
      <c r="A81">
        <f>ROW(Source!A41)</f>
        <v>41</v>
      </c>
      <c r="B81">
        <v>28185841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50</v>
      </c>
      <c r="J81" t="s">
        <v>51</v>
      </c>
      <c r="K81" t="s">
        <v>52</v>
      </c>
      <c r="L81">
        <v>1346</v>
      </c>
      <c r="N81">
        <v>1009</v>
      </c>
      <c r="O81" t="s">
        <v>40</v>
      </c>
      <c r="P81" t="s">
        <v>40</v>
      </c>
      <c r="Q81">
        <v>1</v>
      </c>
      <c r="W81">
        <v>0</v>
      </c>
      <c r="X81">
        <v>-1411127917</v>
      </c>
      <c r="Y81">
        <v>0</v>
      </c>
      <c r="AA81">
        <v>31.6</v>
      </c>
      <c r="AB81">
        <v>0</v>
      </c>
      <c r="AC81">
        <v>0</v>
      </c>
      <c r="AD81">
        <v>0</v>
      </c>
      <c r="AE81">
        <v>4.47</v>
      </c>
      <c r="AF81">
        <v>0</v>
      </c>
      <c r="AG81">
        <v>0</v>
      </c>
      <c r="AH81">
        <v>0</v>
      </c>
      <c r="AI81">
        <v>7.07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420</v>
      </c>
      <c r="AT81">
        <v>5.43</v>
      </c>
      <c r="AU81" t="s">
        <v>466</v>
      </c>
      <c r="AV81">
        <v>0</v>
      </c>
      <c r="AW81">
        <v>2</v>
      </c>
      <c r="AX81">
        <v>28186722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Y81*Source!I41</f>
        <v>0</v>
      </c>
      <c r="CY81">
        <f t="shared" si="17"/>
        <v>31.6</v>
      </c>
      <c r="CZ81">
        <f t="shared" si="18"/>
        <v>4.47</v>
      </c>
      <c r="DA81">
        <f t="shared" si="19"/>
        <v>7.07</v>
      </c>
      <c r="DB81">
        <f t="shared" si="20"/>
        <v>0</v>
      </c>
      <c r="DC81">
        <f t="shared" si="21"/>
        <v>0</v>
      </c>
    </row>
    <row r="82" spans="1:107" x14ac:dyDescent="0.2">
      <c r="A82">
        <f>ROW(Source!A41)</f>
        <v>41</v>
      </c>
      <c r="B82">
        <v>28185841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53</v>
      </c>
      <c r="J82" t="s">
        <v>54</v>
      </c>
      <c r="K82" t="s">
        <v>55</v>
      </c>
      <c r="L82">
        <v>1346</v>
      </c>
      <c r="N82">
        <v>1009</v>
      </c>
      <c r="O82" t="s">
        <v>40</v>
      </c>
      <c r="P82" t="s">
        <v>40</v>
      </c>
      <c r="Q82">
        <v>1</v>
      </c>
      <c r="W82">
        <v>0</v>
      </c>
      <c r="X82">
        <v>1815831179</v>
      </c>
      <c r="Y82">
        <v>0</v>
      </c>
      <c r="AA82">
        <v>71.41</v>
      </c>
      <c r="AB82">
        <v>0</v>
      </c>
      <c r="AC82">
        <v>0</v>
      </c>
      <c r="AD82">
        <v>0</v>
      </c>
      <c r="AE82">
        <v>10.1</v>
      </c>
      <c r="AF82">
        <v>0</v>
      </c>
      <c r="AG82">
        <v>0</v>
      </c>
      <c r="AH82">
        <v>0</v>
      </c>
      <c r="AI82">
        <v>7.07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420</v>
      </c>
      <c r="AT82">
        <v>0.02</v>
      </c>
      <c r="AU82" t="s">
        <v>466</v>
      </c>
      <c r="AV82">
        <v>0</v>
      </c>
      <c r="AW82">
        <v>2</v>
      </c>
      <c r="AX82">
        <v>28186723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Y82*Source!I41</f>
        <v>0</v>
      </c>
      <c r="CY82">
        <f t="shared" si="17"/>
        <v>71.41</v>
      </c>
      <c r="CZ82">
        <f t="shared" si="18"/>
        <v>10.1</v>
      </c>
      <c r="DA82">
        <f t="shared" si="19"/>
        <v>7.07</v>
      </c>
      <c r="DB82">
        <f t="shared" si="20"/>
        <v>0</v>
      </c>
      <c r="DC82">
        <f t="shared" si="21"/>
        <v>0</v>
      </c>
    </row>
    <row r="83" spans="1:107" x14ac:dyDescent="0.2">
      <c r="A83">
        <f>ROW(Source!A41)</f>
        <v>41</v>
      </c>
      <c r="B83">
        <v>28185841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56</v>
      </c>
      <c r="J83" t="s">
        <v>57</v>
      </c>
      <c r="K83" t="s">
        <v>58</v>
      </c>
      <c r="L83">
        <v>1348</v>
      </c>
      <c r="N83">
        <v>1009</v>
      </c>
      <c r="O83" t="s">
        <v>476</v>
      </c>
      <c r="P83" t="s">
        <v>476</v>
      </c>
      <c r="Q83">
        <v>1000</v>
      </c>
      <c r="W83">
        <v>0</v>
      </c>
      <c r="X83">
        <v>-1204589871</v>
      </c>
      <c r="Y83">
        <v>0</v>
      </c>
      <c r="AA83">
        <v>90669.07</v>
      </c>
      <c r="AB83">
        <v>0</v>
      </c>
      <c r="AC83">
        <v>0</v>
      </c>
      <c r="AD83">
        <v>0</v>
      </c>
      <c r="AE83">
        <v>12824.48</v>
      </c>
      <c r="AF83">
        <v>0</v>
      </c>
      <c r="AG83">
        <v>0</v>
      </c>
      <c r="AH83">
        <v>0</v>
      </c>
      <c r="AI83">
        <v>7.07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420</v>
      </c>
      <c r="AT83">
        <v>3.1739999999999997E-2</v>
      </c>
      <c r="AU83" t="s">
        <v>466</v>
      </c>
      <c r="AV83">
        <v>0</v>
      </c>
      <c r="AW83">
        <v>2</v>
      </c>
      <c r="AX83">
        <v>28186724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Y83*Source!I41</f>
        <v>0</v>
      </c>
      <c r="CY83">
        <f t="shared" si="17"/>
        <v>90669.07</v>
      </c>
      <c r="CZ83">
        <f t="shared" si="18"/>
        <v>12824.48</v>
      </c>
      <c r="DA83">
        <f t="shared" si="19"/>
        <v>7.07</v>
      </c>
      <c r="DB83">
        <f t="shared" si="20"/>
        <v>0</v>
      </c>
      <c r="DC83">
        <f t="shared" si="21"/>
        <v>0</v>
      </c>
    </row>
    <row r="84" spans="1:107" x14ac:dyDescent="0.2">
      <c r="A84">
        <f>ROW(Source!A41)</f>
        <v>41</v>
      </c>
      <c r="B84">
        <v>28185841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59</v>
      </c>
      <c r="J84" t="s">
        <v>60</v>
      </c>
      <c r="K84" t="s">
        <v>61</v>
      </c>
      <c r="L84">
        <v>1348</v>
      </c>
      <c r="N84">
        <v>1009</v>
      </c>
      <c r="O84" t="s">
        <v>476</v>
      </c>
      <c r="P84" t="s">
        <v>476</v>
      </c>
      <c r="Q84">
        <v>1000</v>
      </c>
      <c r="W84">
        <v>0</v>
      </c>
      <c r="X84">
        <v>-1377340231</v>
      </c>
      <c r="Y84">
        <v>0</v>
      </c>
      <c r="AA84">
        <v>71943.12</v>
      </c>
      <c r="AB84">
        <v>0</v>
      </c>
      <c r="AC84">
        <v>0</v>
      </c>
      <c r="AD84">
        <v>0</v>
      </c>
      <c r="AE84">
        <v>10175.83</v>
      </c>
      <c r="AF84">
        <v>0</v>
      </c>
      <c r="AG84">
        <v>0</v>
      </c>
      <c r="AH84">
        <v>0</v>
      </c>
      <c r="AI84">
        <v>7.07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420</v>
      </c>
      <c r="AT84">
        <v>0.05</v>
      </c>
      <c r="AU84" t="s">
        <v>466</v>
      </c>
      <c r="AV84">
        <v>0</v>
      </c>
      <c r="AW84">
        <v>2</v>
      </c>
      <c r="AX84">
        <v>28186725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Y84*Source!I41</f>
        <v>0</v>
      </c>
      <c r="CY84">
        <f t="shared" si="17"/>
        <v>71943.12</v>
      </c>
      <c r="CZ84">
        <f t="shared" si="18"/>
        <v>10175.83</v>
      </c>
      <c r="DA84">
        <f t="shared" si="19"/>
        <v>7.07</v>
      </c>
      <c r="DB84">
        <f t="shared" si="20"/>
        <v>0</v>
      </c>
      <c r="DC84">
        <f t="shared" si="21"/>
        <v>0</v>
      </c>
    </row>
    <row r="85" spans="1:107" x14ac:dyDescent="0.2">
      <c r="A85">
        <f>ROW(Source!A41)</f>
        <v>41</v>
      </c>
      <c r="B85">
        <v>28185841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62</v>
      </c>
      <c r="J85" t="s">
        <v>63</v>
      </c>
      <c r="K85" t="s">
        <v>64</v>
      </c>
      <c r="L85">
        <v>1348</v>
      </c>
      <c r="N85">
        <v>1009</v>
      </c>
      <c r="O85" t="s">
        <v>476</v>
      </c>
      <c r="P85" t="s">
        <v>476</v>
      </c>
      <c r="Q85">
        <v>1000</v>
      </c>
      <c r="W85">
        <v>0</v>
      </c>
      <c r="X85">
        <v>-1728450025</v>
      </c>
      <c r="Y85">
        <v>0</v>
      </c>
      <c r="AA85">
        <v>37775.72</v>
      </c>
      <c r="AB85">
        <v>0</v>
      </c>
      <c r="AC85">
        <v>0</v>
      </c>
      <c r="AD85">
        <v>0</v>
      </c>
      <c r="AE85">
        <v>5343.1</v>
      </c>
      <c r="AF85">
        <v>0</v>
      </c>
      <c r="AG85">
        <v>0</v>
      </c>
      <c r="AH85">
        <v>0</v>
      </c>
      <c r="AI85">
        <v>7.07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420</v>
      </c>
      <c r="AT85">
        <v>0.05</v>
      </c>
      <c r="AU85" t="s">
        <v>466</v>
      </c>
      <c r="AV85">
        <v>0</v>
      </c>
      <c r="AW85">
        <v>2</v>
      </c>
      <c r="AX85">
        <v>28186726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Y85*Source!I41</f>
        <v>0</v>
      </c>
      <c r="CY85">
        <f t="shared" si="17"/>
        <v>37775.72</v>
      </c>
      <c r="CZ85">
        <f t="shared" si="18"/>
        <v>5343.1</v>
      </c>
      <c r="DA85">
        <f t="shared" si="19"/>
        <v>7.07</v>
      </c>
      <c r="DB85">
        <f t="shared" si="20"/>
        <v>0</v>
      </c>
      <c r="DC85">
        <f t="shared" si="21"/>
        <v>0</v>
      </c>
    </row>
    <row r="86" spans="1:107" x14ac:dyDescent="0.2">
      <c r="A86">
        <f>ROW(Source!A41)</f>
        <v>41</v>
      </c>
      <c r="B86">
        <v>28185841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65</v>
      </c>
      <c r="J86" t="s">
        <v>420</v>
      </c>
      <c r="K86" t="s">
        <v>66</v>
      </c>
      <c r="L86">
        <v>1374</v>
      </c>
      <c r="N86">
        <v>1013</v>
      </c>
      <c r="O86" t="s">
        <v>67</v>
      </c>
      <c r="P86" t="s">
        <v>67</v>
      </c>
      <c r="Q86">
        <v>1</v>
      </c>
      <c r="W86">
        <v>0</v>
      </c>
      <c r="X86">
        <v>-1731369543</v>
      </c>
      <c r="Y86">
        <v>0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420</v>
      </c>
      <c r="AT86">
        <v>49.44</v>
      </c>
      <c r="AU86" t="s">
        <v>466</v>
      </c>
      <c r="AV86">
        <v>0</v>
      </c>
      <c r="AW86">
        <v>2</v>
      </c>
      <c r="AX86">
        <v>28186727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Y86*Source!I41</f>
        <v>0</v>
      </c>
      <c r="CY86">
        <f t="shared" si="17"/>
        <v>1</v>
      </c>
      <c r="CZ86">
        <f t="shared" si="18"/>
        <v>1</v>
      </c>
      <c r="DA86">
        <f t="shared" si="19"/>
        <v>1</v>
      </c>
      <c r="DB86">
        <f t="shared" si="20"/>
        <v>0</v>
      </c>
      <c r="DC86">
        <f t="shared" si="21"/>
        <v>0</v>
      </c>
    </row>
    <row r="87" spans="1:107" x14ac:dyDescent="0.2">
      <c r="A87">
        <f>ROW(Source!A42)</f>
        <v>42</v>
      </c>
      <c r="B87">
        <v>28185840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68</v>
      </c>
      <c r="J87" t="s">
        <v>420</v>
      </c>
      <c r="K87" t="s">
        <v>69</v>
      </c>
      <c r="L87">
        <v>1191</v>
      </c>
      <c r="N87">
        <v>1013</v>
      </c>
      <c r="O87" t="s">
        <v>817</v>
      </c>
      <c r="P87" t="s">
        <v>817</v>
      </c>
      <c r="Q87">
        <v>1</v>
      </c>
      <c r="W87">
        <v>0</v>
      </c>
      <c r="X87">
        <v>300547253</v>
      </c>
      <c r="Y87">
        <v>123.5</v>
      </c>
      <c r="AA87">
        <v>0</v>
      </c>
      <c r="AB87">
        <v>0</v>
      </c>
      <c r="AC87">
        <v>0</v>
      </c>
      <c r="AD87">
        <v>8.4</v>
      </c>
      <c r="AE87">
        <v>0</v>
      </c>
      <c r="AF87">
        <v>0</v>
      </c>
      <c r="AG87">
        <v>0</v>
      </c>
      <c r="AH87">
        <v>8.4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420</v>
      </c>
      <c r="AT87">
        <v>247</v>
      </c>
      <c r="AU87" t="s">
        <v>479</v>
      </c>
      <c r="AV87">
        <v>1</v>
      </c>
      <c r="AW87">
        <v>2</v>
      </c>
      <c r="AX87">
        <v>28186744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Y87*Source!I42</f>
        <v>574.27500000000009</v>
      </c>
      <c r="CY87">
        <f>AD87</f>
        <v>8.4</v>
      </c>
      <c r="CZ87">
        <f>AH87</f>
        <v>8.4</v>
      </c>
      <c r="DA87">
        <f>AL87</f>
        <v>1</v>
      </c>
      <c r="DB87">
        <f>ROUND((ROUND(AT87*CZ87,2)*0.5),6)</f>
        <v>1037.4000000000001</v>
      </c>
      <c r="DC87">
        <f>ROUND((ROUND(AT87*AG87,2)*0.5),6)</f>
        <v>0</v>
      </c>
    </row>
    <row r="88" spans="1:107" x14ac:dyDescent="0.2">
      <c r="A88">
        <f>ROW(Source!A42)</f>
        <v>42</v>
      </c>
      <c r="B88">
        <v>28185840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818</v>
      </c>
      <c r="J88" t="s">
        <v>420</v>
      </c>
      <c r="K88" t="s">
        <v>819</v>
      </c>
      <c r="L88">
        <v>1191</v>
      </c>
      <c r="N88">
        <v>1013</v>
      </c>
      <c r="O88" t="s">
        <v>817</v>
      </c>
      <c r="P88" t="s">
        <v>817</v>
      </c>
      <c r="Q88">
        <v>1</v>
      </c>
      <c r="W88">
        <v>0</v>
      </c>
      <c r="X88">
        <v>-383101862</v>
      </c>
      <c r="Y88">
        <v>5.78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420</v>
      </c>
      <c r="AT88">
        <v>5.78</v>
      </c>
      <c r="AU88" t="s">
        <v>420</v>
      </c>
      <c r="AV88">
        <v>2</v>
      </c>
      <c r="AW88">
        <v>2</v>
      </c>
      <c r="AX88">
        <v>28186745</v>
      </c>
      <c r="AY88">
        <v>1</v>
      </c>
      <c r="AZ88">
        <v>2048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Y88*Source!I42</f>
        <v>26.877000000000002</v>
      </c>
      <c r="CY88">
        <f>AD88</f>
        <v>0</v>
      </c>
      <c r="CZ88">
        <f>AH88</f>
        <v>0</v>
      </c>
      <c r="DA88">
        <f>AL88</f>
        <v>1</v>
      </c>
      <c r="DB88">
        <f>ROUND(ROUND(AT88*CZ88,2),6)</f>
        <v>0</v>
      </c>
      <c r="DC88">
        <f>ROUND(ROUND(AT88*AG88,2),6)</f>
        <v>0</v>
      </c>
    </row>
    <row r="89" spans="1:107" x14ac:dyDescent="0.2">
      <c r="A89">
        <f>ROW(Source!A42)</f>
        <v>42</v>
      </c>
      <c r="B89">
        <v>28185840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70</v>
      </c>
      <c r="J89" t="s">
        <v>71</v>
      </c>
      <c r="K89" t="s">
        <v>72</v>
      </c>
      <c r="L89">
        <v>1368</v>
      </c>
      <c r="N89">
        <v>1011</v>
      </c>
      <c r="O89" t="s">
        <v>823</v>
      </c>
      <c r="P89" t="s">
        <v>823</v>
      </c>
      <c r="Q89">
        <v>1</v>
      </c>
      <c r="W89">
        <v>0</v>
      </c>
      <c r="X89">
        <v>903590057</v>
      </c>
      <c r="Y89">
        <v>2.3650000000000002</v>
      </c>
      <c r="AA89">
        <v>0</v>
      </c>
      <c r="AB89">
        <v>112.77</v>
      </c>
      <c r="AC89">
        <v>11.84</v>
      </c>
      <c r="AD89">
        <v>0</v>
      </c>
      <c r="AE89">
        <v>0</v>
      </c>
      <c r="AF89">
        <v>112.77</v>
      </c>
      <c r="AG89">
        <v>11.84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420</v>
      </c>
      <c r="AT89">
        <v>4.7300000000000004</v>
      </c>
      <c r="AU89" t="s">
        <v>479</v>
      </c>
      <c r="AV89">
        <v>0</v>
      </c>
      <c r="AW89">
        <v>2</v>
      </c>
      <c r="AX89">
        <v>28186746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Y89*Source!I42</f>
        <v>10.997250000000001</v>
      </c>
      <c r="CY89">
        <f t="shared" ref="CY89:CY96" si="22">AB89</f>
        <v>112.77</v>
      </c>
      <c r="CZ89">
        <f t="shared" ref="CZ89:CZ96" si="23">AF89</f>
        <v>112.77</v>
      </c>
      <c r="DA89">
        <f t="shared" ref="DA89:DA96" si="24">AJ89</f>
        <v>1</v>
      </c>
      <c r="DB89">
        <f t="shared" ref="DB89:DB96" si="25">ROUND((ROUND(AT89*CZ89,2)*0.5),6)</f>
        <v>266.7</v>
      </c>
      <c r="DC89">
        <f t="shared" ref="DC89:DC96" si="26">ROUND((ROUND(AT89*AG89,2)*0.5),6)</f>
        <v>28</v>
      </c>
    </row>
    <row r="90" spans="1:107" x14ac:dyDescent="0.2">
      <c r="A90">
        <f>ROW(Source!A42)</f>
        <v>42</v>
      </c>
      <c r="B90">
        <v>28185840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16</v>
      </c>
      <c r="J90" t="s">
        <v>17</v>
      </c>
      <c r="K90" t="s">
        <v>18</v>
      </c>
      <c r="L90">
        <v>1368</v>
      </c>
      <c r="N90">
        <v>1011</v>
      </c>
      <c r="O90" t="s">
        <v>823</v>
      </c>
      <c r="P90" t="s">
        <v>823</v>
      </c>
      <c r="Q90">
        <v>1</v>
      </c>
      <c r="W90">
        <v>0</v>
      </c>
      <c r="X90">
        <v>-1684488578</v>
      </c>
      <c r="Y90">
        <v>6.45</v>
      </c>
      <c r="AA90">
        <v>0</v>
      </c>
      <c r="AB90">
        <v>6.99</v>
      </c>
      <c r="AC90">
        <v>0</v>
      </c>
      <c r="AD90">
        <v>0</v>
      </c>
      <c r="AE90">
        <v>0</v>
      </c>
      <c r="AF90">
        <v>6.99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420</v>
      </c>
      <c r="AT90">
        <v>12.9</v>
      </c>
      <c r="AU90" t="s">
        <v>479</v>
      </c>
      <c r="AV90">
        <v>0</v>
      </c>
      <c r="AW90">
        <v>2</v>
      </c>
      <c r="AX90">
        <v>28186747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Y90*Source!I42</f>
        <v>29.992500000000003</v>
      </c>
      <c r="CY90">
        <f t="shared" si="22"/>
        <v>6.99</v>
      </c>
      <c r="CZ90">
        <f t="shared" si="23"/>
        <v>6.99</v>
      </c>
      <c r="DA90">
        <f t="shared" si="24"/>
        <v>1</v>
      </c>
      <c r="DB90">
        <f t="shared" si="25"/>
        <v>45.085000000000001</v>
      </c>
      <c r="DC90">
        <f t="shared" si="26"/>
        <v>0</v>
      </c>
    </row>
    <row r="91" spans="1:107" x14ac:dyDescent="0.2">
      <c r="A91">
        <f>ROW(Source!A42)</f>
        <v>42</v>
      </c>
      <c r="B91">
        <v>28185840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19</v>
      </c>
      <c r="J91" t="s">
        <v>20</v>
      </c>
      <c r="K91" t="s">
        <v>21</v>
      </c>
      <c r="L91">
        <v>1368</v>
      </c>
      <c r="N91">
        <v>1011</v>
      </c>
      <c r="O91" t="s">
        <v>823</v>
      </c>
      <c r="P91" t="s">
        <v>823</v>
      </c>
      <c r="Q91">
        <v>1</v>
      </c>
      <c r="W91">
        <v>0</v>
      </c>
      <c r="X91">
        <v>-2019686133</v>
      </c>
      <c r="Y91">
        <v>6.5000000000000002E-2</v>
      </c>
      <c r="AA91">
        <v>0</v>
      </c>
      <c r="AB91">
        <v>127.86</v>
      </c>
      <c r="AC91">
        <v>11.84</v>
      </c>
      <c r="AD91">
        <v>0</v>
      </c>
      <c r="AE91">
        <v>0</v>
      </c>
      <c r="AF91">
        <v>127.86</v>
      </c>
      <c r="AG91">
        <v>11.84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420</v>
      </c>
      <c r="AT91">
        <v>0.13</v>
      </c>
      <c r="AU91" t="s">
        <v>479</v>
      </c>
      <c r="AV91">
        <v>0</v>
      </c>
      <c r="AW91">
        <v>2</v>
      </c>
      <c r="AX91">
        <v>28186748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Y91*Source!I42</f>
        <v>0.30225000000000002</v>
      </c>
      <c r="CY91">
        <f t="shared" si="22"/>
        <v>127.86</v>
      </c>
      <c r="CZ91">
        <f t="shared" si="23"/>
        <v>127.86</v>
      </c>
      <c r="DA91">
        <f t="shared" si="24"/>
        <v>1</v>
      </c>
      <c r="DB91">
        <f t="shared" si="25"/>
        <v>8.31</v>
      </c>
      <c r="DC91">
        <f t="shared" si="26"/>
        <v>0.77</v>
      </c>
    </row>
    <row r="92" spans="1:107" x14ac:dyDescent="0.2">
      <c r="A92">
        <f>ROW(Source!A42)</f>
        <v>42</v>
      </c>
      <c r="B92">
        <v>28185840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22</v>
      </c>
      <c r="J92" t="s">
        <v>23</v>
      </c>
      <c r="K92" t="s">
        <v>24</v>
      </c>
      <c r="L92">
        <v>1368</v>
      </c>
      <c r="N92">
        <v>1011</v>
      </c>
      <c r="O92" t="s">
        <v>823</v>
      </c>
      <c r="P92" t="s">
        <v>823</v>
      </c>
      <c r="Q92">
        <v>1</v>
      </c>
      <c r="W92">
        <v>0</v>
      </c>
      <c r="X92">
        <v>1232549298</v>
      </c>
      <c r="Y92">
        <v>6.5000000000000002E-2</v>
      </c>
      <c r="AA92">
        <v>0</v>
      </c>
      <c r="AB92">
        <v>12</v>
      </c>
      <c r="AC92">
        <v>0</v>
      </c>
      <c r="AD92">
        <v>0</v>
      </c>
      <c r="AE92">
        <v>0</v>
      </c>
      <c r="AF92">
        <v>12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420</v>
      </c>
      <c r="AT92">
        <v>0.13</v>
      </c>
      <c r="AU92" t="s">
        <v>479</v>
      </c>
      <c r="AV92">
        <v>0</v>
      </c>
      <c r="AW92">
        <v>2</v>
      </c>
      <c r="AX92">
        <v>28186749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Y92*Source!I42</f>
        <v>0.30225000000000002</v>
      </c>
      <c r="CY92">
        <f t="shared" si="22"/>
        <v>12</v>
      </c>
      <c r="CZ92">
        <f t="shared" si="23"/>
        <v>12</v>
      </c>
      <c r="DA92">
        <f t="shared" si="24"/>
        <v>1</v>
      </c>
      <c r="DB92">
        <f t="shared" si="25"/>
        <v>0.78</v>
      </c>
      <c r="DC92">
        <f t="shared" si="26"/>
        <v>0</v>
      </c>
    </row>
    <row r="93" spans="1:107" x14ac:dyDescent="0.2">
      <c r="A93">
        <f>ROW(Source!A42)</f>
        <v>42</v>
      </c>
      <c r="B93">
        <v>28185840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25</v>
      </c>
      <c r="J93" t="s">
        <v>26</v>
      </c>
      <c r="K93" t="s">
        <v>27</v>
      </c>
      <c r="L93">
        <v>1368</v>
      </c>
      <c r="N93">
        <v>1011</v>
      </c>
      <c r="O93" t="s">
        <v>823</v>
      </c>
      <c r="P93" t="s">
        <v>823</v>
      </c>
      <c r="Q93">
        <v>1</v>
      </c>
      <c r="W93">
        <v>0</v>
      </c>
      <c r="X93">
        <v>2006915083</v>
      </c>
      <c r="Y93">
        <v>1.79</v>
      </c>
      <c r="AA93">
        <v>0</v>
      </c>
      <c r="AB93">
        <v>7.52</v>
      </c>
      <c r="AC93">
        <v>0</v>
      </c>
      <c r="AD93">
        <v>0</v>
      </c>
      <c r="AE93">
        <v>0</v>
      </c>
      <c r="AF93">
        <v>7.52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420</v>
      </c>
      <c r="AT93">
        <v>3.58</v>
      </c>
      <c r="AU93" t="s">
        <v>479</v>
      </c>
      <c r="AV93">
        <v>0</v>
      </c>
      <c r="AW93">
        <v>2</v>
      </c>
      <c r="AX93">
        <v>28186750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Y93*Source!I42</f>
        <v>8.323500000000001</v>
      </c>
      <c r="CY93">
        <f t="shared" si="22"/>
        <v>7.52</v>
      </c>
      <c r="CZ93">
        <f t="shared" si="23"/>
        <v>7.52</v>
      </c>
      <c r="DA93">
        <f t="shared" si="24"/>
        <v>1</v>
      </c>
      <c r="DB93">
        <f t="shared" si="25"/>
        <v>13.46</v>
      </c>
      <c r="DC93">
        <f t="shared" si="26"/>
        <v>0</v>
      </c>
    </row>
    <row r="94" spans="1:107" x14ac:dyDescent="0.2">
      <c r="A94">
        <f>ROW(Source!A42)</f>
        <v>42</v>
      </c>
      <c r="B94">
        <v>28185840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28</v>
      </c>
      <c r="J94" t="s">
        <v>29</v>
      </c>
      <c r="K94" t="s">
        <v>30</v>
      </c>
      <c r="L94">
        <v>1368</v>
      </c>
      <c r="N94">
        <v>1011</v>
      </c>
      <c r="O94" t="s">
        <v>823</v>
      </c>
      <c r="P94" t="s">
        <v>823</v>
      </c>
      <c r="Q94">
        <v>1</v>
      </c>
      <c r="W94">
        <v>0</v>
      </c>
      <c r="X94">
        <v>-1277097320</v>
      </c>
      <c r="Y94">
        <v>8.0500000000000007</v>
      </c>
      <c r="AA94">
        <v>0</v>
      </c>
      <c r="AB94">
        <v>8.68</v>
      </c>
      <c r="AC94">
        <v>0</v>
      </c>
      <c r="AD94">
        <v>0</v>
      </c>
      <c r="AE94">
        <v>0</v>
      </c>
      <c r="AF94">
        <v>8.68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420</v>
      </c>
      <c r="AT94">
        <v>16.100000000000001</v>
      </c>
      <c r="AU94" t="s">
        <v>479</v>
      </c>
      <c r="AV94">
        <v>0</v>
      </c>
      <c r="AW94">
        <v>2</v>
      </c>
      <c r="AX94">
        <v>28186751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Y94*Source!I42</f>
        <v>37.432500000000005</v>
      </c>
      <c r="CY94">
        <f t="shared" si="22"/>
        <v>8.68</v>
      </c>
      <c r="CZ94">
        <f t="shared" si="23"/>
        <v>8.68</v>
      </c>
      <c r="DA94">
        <f t="shared" si="24"/>
        <v>1</v>
      </c>
      <c r="DB94">
        <f t="shared" si="25"/>
        <v>69.875</v>
      </c>
      <c r="DC94">
        <f t="shared" si="26"/>
        <v>0</v>
      </c>
    </row>
    <row r="95" spans="1:107" x14ac:dyDescent="0.2">
      <c r="A95">
        <f>ROW(Source!A42)</f>
        <v>42</v>
      </c>
      <c r="B95">
        <v>28185840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31</v>
      </c>
      <c r="J95" t="s">
        <v>32</v>
      </c>
      <c r="K95" t="s">
        <v>33</v>
      </c>
      <c r="L95">
        <v>1368</v>
      </c>
      <c r="N95">
        <v>1011</v>
      </c>
      <c r="O95" t="s">
        <v>823</v>
      </c>
      <c r="P95" t="s">
        <v>823</v>
      </c>
      <c r="Q95">
        <v>1</v>
      </c>
      <c r="W95">
        <v>0</v>
      </c>
      <c r="X95">
        <v>1758804053</v>
      </c>
      <c r="Y95">
        <v>37.700000000000003</v>
      </c>
      <c r="AA95">
        <v>0</v>
      </c>
      <c r="AB95">
        <v>32.76</v>
      </c>
      <c r="AC95">
        <v>0</v>
      </c>
      <c r="AD95">
        <v>0</v>
      </c>
      <c r="AE95">
        <v>0</v>
      </c>
      <c r="AF95">
        <v>32.76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420</v>
      </c>
      <c r="AT95">
        <v>75.400000000000006</v>
      </c>
      <c r="AU95" t="s">
        <v>479</v>
      </c>
      <c r="AV95">
        <v>0</v>
      </c>
      <c r="AW95">
        <v>2</v>
      </c>
      <c r="AX95">
        <v>28186752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Y95*Source!I42</f>
        <v>175.30500000000004</v>
      </c>
      <c r="CY95">
        <f t="shared" si="22"/>
        <v>32.76</v>
      </c>
      <c r="CZ95">
        <f t="shared" si="23"/>
        <v>32.76</v>
      </c>
      <c r="DA95">
        <f t="shared" si="24"/>
        <v>1</v>
      </c>
      <c r="DB95">
        <f t="shared" si="25"/>
        <v>1235.05</v>
      </c>
      <c r="DC95">
        <f t="shared" si="26"/>
        <v>0</v>
      </c>
    </row>
    <row r="96" spans="1:107" x14ac:dyDescent="0.2">
      <c r="A96">
        <f>ROW(Source!A42)</f>
        <v>42</v>
      </c>
      <c r="B96">
        <v>28185840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34</v>
      </c>
      <c r="J96" t="s">
        <v>35</v>
      </c>
      <c r="K96" t="s">
        <v>36</v>
      </c>
      <c r="L96">
        <v>1368</v>
      </c>
      <c r="N96">
        <v>1011</v>
      </c>
      <c r="O96" t="s">
        <v>823</v>
      </c>
      <c r="P96" t="s">
        <v>823</v>
      </c>
      <c r="Q96">
        <v>1</v>
      </c>
      <c r="W96">
        <v>0</v>
      </c>
      <c r="X96">
        <v>1984034196</v>
      </c>
      <c r="Y96">
        <v>0.46</v>
      </c>
      <c r="AA96">
        <v>0</v>
      </c>
      <c r="AB96">
        <v>18.489999999999998</v>
      </c>
      <c r="AC96">
        <v>10.130000000000001</v>
      </c>
      <c r="AD96">
        <v>0</v>
      </c>
      <c r="AE96">
        <v>0</v>
      </c>
      <c r="AF96">
        <v>18.489999999999998</v>
      </c>
      <c r="AG96">
        <v>10.130000000000001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420</v>
      </c>
      <c r="AT96">
        <v>0.92</v>
      </c>
      <c r="AU96" t="s">
        <v>479</v>
      </c>
      <c r="AV96">
        <v>0</v>
      </c>
      <c r="AW96">
        <v>2</v>
      </c>
      <c r="AX96">
        <v>28186753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Y96*Source!I42</f>
        <v>2.1390000000000002</v>
      </c>
      <c r="CY96">
        <f t="shared" si="22"/>
        <v>18.489999999999998</v>
      </c>
      <c r="CZ96">
        <f t="shared" si="23"/>
        <v>18.489999999999998</v>
      </c>
      <c r="DA96">
        <f t="shared" si="24"/>
        <v>1</v>
      </c>
      <c r="DB96">
        <f t="shared" si="25"/>
        <v>8.5050000000000008</v>
      </c>
      <c r="DC96">
        <f t="shared" si="26"/>
        <v>4.66</v>
      </c>
    </row>
    <row r="97" spans="1:107" x14ac:dyDescent="0.2">
      <c r="A97">
        <f>ROW(Source!A42)</f>
        <v>42</v>
      </c>
      <c r="B97">
        <v>28185840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47</v>
      </c>
      <c r="J97" t="s">
        <v>48</v>
      </c>
      <c r="K97" t="s">
        <v>49</v>
      </c>
      <c r="L97">
        <v>1339</v>
      </c>
      <c r="N97">
        <v>1007</v>
      </c>
      <c r="O97" t="s">
        <v>444</v>
      </c>
      <c r="P97" t="s">
        <v>444</v>
      </c>
      <c r="Q97">
        <v>1</v>
      </c>
      <c r="W97">
        <v>0</v>
      </c>
      <c r="X97">
        <v>1597319531</v>
      </c>
      <c r="Y97">
        <v>0</v>
      </c>
      <c r="AA97">
        <v>8.7899999999999991</v>
      </c>
      <c r="AB97">
        <v>0</v>
      </c>
      <c r="AC97">
        <v>0</v>
      </c>
      <c r="AD97">
        <v>0</v>
      </c>
      <c r="AE97">
        <v>8.7899999999999991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420</v>
      </c>
      <c r="AT97">
        <v>22.9</v>
      </c>
      <c r="AU97" t="s">
        <v>466</v>
      </c>
      <c r="AV97">
        <v>0</v>
      </c>
      <c r="AW97">
        <v>2</v>
      </c>
      <c r="AX97">
        <v>28186754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Y97*Source!I42</f>
        <v>0</v>
      </c>
      <c r="CY97">
        <f>AA97</f>
        <v>8.7899999999999991</v>
      </c>
      <c r="CZ97">
        <f>AE97</f>
        <v>8.7899999999999991</v>
      </c>
      <c r="DA97">
        <f>AI97</f>
        <v>1</v>
      </c>
      <c r="DB97">
        <f>ROUND((ROUND(AT97*CZ97,2)*0),6)</f>
        <v>0</v>
      </c>
      <c r="DC97">
        <f>ROUND((ROUND(AT97*AG97,2)*0),6)</f>
        <v>0</v>
      </c>
    </row>
    <row r="98" spans="1:107" x14ac:dyDescent="0.2">
      <c r="A98">
        <f>ROW(Source!A42)</f>
        <v>42</v>
      </c>
      <c r="B98">
        <v>28185840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50</v>
      </c>
      <c r="J98" t="s">
        <v>51</v>
      </c>
      <c r="K98" t="s">
        <v>52</v>
      </c>
      <c r="L98">
        <v>1346</v>
      </c>
      <c r="N98">
        <v>1009</v>
      </c>
      <c r="O98" t="s">
        <v>40</v>
      </c>
      <c r="P98" t="s">
        <v>40</v>
      </c>
      <c r="Q98">
        <v>1</v>
      </c>
      <c r="W98">
        <v>0</v>
      </c>
      <c r="X98">
        <v>-1411127917</v>
      </c>
      <c r="Y98">
        <v>0</v>
      </c>
      <c r="AA98">
        <v>4.47</v>
      </c>
      <c r="AB98">
        <v>0</v>
      </c>
      <c r="AC98">
        <v>0</v>
      </c>
      <c r="AD98">
        <v>0</v>
      </c>
      <c r="AE98">
        <v>4.47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420</v>
      </c>
      <c r="AT98">
        <v>12.2</v>
      </c>
      <c r="AU98" t="s">
        <v>466</v>
      </c>
      <c r="AV98">
        <v>0</v>
      </c>
      <c r="AW98">
        <v>2</v>
      </c>
      <c r="AX98">
        <v>28186755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Y98*Source!I42</f>
        <v>0</v>
      </c>
      <c r="CY98">
        <f>AA98</f>
        <v>4.47</v>
      </c>
      <c r="CZ98">
        <f>AE98</f>
        <v>4.47</v>
      </c>
      <c r="DA98">
        <f>AI98</f>
        <v>1</v>
      </c>
      <c r="DB98">
        <f>ROUND((ROUND(AT98*CZ98,2)*0),6)</f>
        <v>0</v>
      </c>
      <c r="DC98">
        <f>ROUND((ROUND(AT98*AG98,2)*0),6)</f>
        <v>0</v>
      </c>
    </row>
    <row r="99" spans="1:107" x14ac:dyDescent="0.2">
      <c r="A99">
        <f>ROW(Source!A42)</f>
        <v>42</v>
      </c>
      <c r="B99">
        <v>28185840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56</v>
      </c>
      <c r="J99" t="s">
        <v>57</v>
      </c>
      <c r="K99" t="s">
        <v>58</v>
      </c>
      <c r="L99">
        <v>1348</v>
      </c>
      <c r="N99">
        <v>1009</v>
      </c>
      <c r="O99" t="s">
        <v>476</v>
      </c>
      <c r="P99" t="s">
        <v>476</v>
      </c>
      <c r="Q99">
        <v>1000</v>
      </c>
      <c r="W99">
        <v>0</v>
      </c>
      <c r="X99">
        <v>-1204589871</v>
      </c>
      <c r="Y99">
        <v>0</v>
      </c>
      <c r="AA99">
        <v>12824.48</v>
      </c>
      <c r="AB99">
        <v>0</v>
      </c>
      <c r="AC99">
        <v>0</v>
      </c>
      <c r="AD99">
        <v>0</v>
      </c>
      <c r="AE99">
        <v>12824.48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420</v>
      </c>
      <c r="AT99">
        <v>7.4000000000000003E-3</v>
      </c>
      <c r="AU99" t="s">
        <v>466</v>
      </c>
      <c r="AV99">
        <v>0</v>
      </c>
      <c r="AW99">
        <v>2</v>
      </c>
      <c r="AX99">
        <v>28186756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Y99*Source!I42</f>
        <v>0</v>
      </c>
      <c r="CY99">
        <f>AA99</f>
        <v>12824.48</v>
      </c>
      <c r="CZ99">
        <f>AE99</f>
        <v>12824.48</v>
      </c>
      <c r="DA99">
        <f>AI99</f>
        <v>1</v>
      </c>
      <c r="DB99">
        <f>ROUND((ROUND(AT99*CZ99,2)*0),6)</f>
        <v>0</v>
      </c>
      <c r="DC99">
        <f>ROUND((ROUND(AT99*AG99,2)*0),6)</f>
        <v>0</v>
      </c>
    </row>
    <row r="100" spans="1:107" x14ac:dyDescent="0.2">
      <c r="A100">
        <f>ROW(Source!A42)</f>
        <v>42</v>
      </c>
      <c r="B100">
        <v>28185840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59</v>
      </c>
      <c r="J100" t="s">
        <v>60</v>
      </c>
      <c r="K100" t="s">
        <v>61</v>
      </c>
      <c r="L100">
        <v>1348</v>
      </c>
      <c r="N100">
        <v>1009</v>
      </c>
      <c r="O100" t="s">
        <v>476</v>
      </c>
      <c r="P100" t="s">
        <v>476</v>
      </c>
      <c r="Q100">
        <v>1000</v>
      </c>
      <c r="W100">
        <v>0</v>
      </c>
      <c r="X100">
        <v>-1377340231</v>
      </c>
      <c r="Y100">
        <v>0</v>
      </c>
      <c r="AA100">
        <v>10175.83</v>
      </c>
      <c r="AB100">
        <v>0</v>
      </c>
      <c r="AC100">
        <v>0</v>
      </c>
      <c r="AD100">
        <v>0</v>
      </c>
      <c r="AE100">
        <v>10175.83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420</v>
      </c>
      <c r="AT100">
        <v>0.01</v>
      </c>
      <c r="AU100" t="s">
        <v>466</v>
      </c>
      <c r="AV100">
        <v>0</v>
      </c>
      <c r="AW100">
        <v>2</v>
      </c>
      <c r="AX100">
        <v>28186757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Y100*Source!I42</f>
        <v>0</v>
      </c>
      <c r="CY100">
        <f>AA100</f>
        <v>10175.83</v>
      </c>
      <c r="CZ100">
        <f>AE100</f>
        <v>10175.83</v>
      </c>
      <c r="DA100">
        <f>AI100</f>
        <v>1</v>
      </c>
      <c r="DB100">
        <f>ROUND((ROUND(AT100*CZ100,2)*0),6)</f>
        <v>0</v>
      </c>
      <c r="DC100">
        <f>ROUND((ROUND(AT100*AG100,2)*0),6)</f>
        <v>0</v>
      </c>
    </row>
    <row r="101" spans="1:107" x14ac:dyDescent="0.2">
      <c r="A101">
        <f>ROW(Source!A42)</f>
        <v>42</v>
      </c>
      <c r="B101">
        <v>28185840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65</v>
      </c>
      <c r="J101" t="s">
        <v>420</v>
      </c>
      <c r="K101" t="s">
        <v>66</v>
      </c>
      <c r="L101">
        <v>1374</v>
      </c>
      <c r="N101">
        <v>1013</v>
      </c>
      <c r="O101" t="s">
        <v>67</v>
      </c>
      <c r="P101" t="s">
        <v>67</v>
      </c>
      <c r="Q101">
        <v>1</v>
      </c>
      <c r="W101">
        <v>0</v>
      </c>
      <c r="X101">
        <v>-1731369543</v>
      </c>
      <c r="Y101">
        <v>0</v>
      </c>
      <c r="AA101">
        <v>1</v>
      </c>
      <c r="AB101">
        <v>0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420</v>
      </c>
      <c r="AT101">
        <v>41.5</v>
      </c>
      <c r="AU101" t="s">
        <v>466</v>
      </c>
      <c r="AV101">
        <v>0</v>
      </c>
      <c r="AW101">
        <v>2</v>
      </c>
      <c r="AX101">
        <v>28186758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Y101*Source!I42</f>
        <v>0</v>
      </c>
      <c r="CY101">
        <f>AA101</f>
        <v>1</v>
      </c>
      <c r="CZ101">
        <f>AE101</f>
        <v>1</v>
      </c>
      <c r="DA101">
        <f>AI101</f>
        <v>1</v>
      </c>
      <c r="DB101">
        <f>ROUND((ROUND(AT101*CZ101,2)*0),6)</f>
        <v>0</v>
      </c>
      <c r="DC101">
        <f>ROUND((ROUND(AT101*AG101,2)*0),6)</f>
        <v>0</v>
      </c>
    </row>
    <row r="102" spans="1:107" x14ac:dyDescent="0.2">
      <c r="A102">
        <f>ROW(Source!A43)</f>
        <v>43</v>
      </c>
      <c r="B102">
        <v>28185841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68</v>
      </c>
      <c r="J102" t="s">
        <v>420</v>
      </c>
      <c r="K102" t="s">
        <v>69</v>
      </c>
      <c r="L102">
        <v>1191</v>
      </c>
      <c r="N102">
        <v>1013</v>
      </c>
      <c r="O102" t="s">
        <v>817</v>
      </c>
      <c r="P102" t="s">
        <v>817</v>
      </c>
      <c r="Q102">
        <v>1</v>
      </c>
      <c r="W102">
        <v>0</v>
      </c>
      <c r="X102">
        <v>300547253</v>
      </c>
      <c r="Y102">
        <v>123.5</v>
      </c>
      <c r="AA102">
        <v>0</v>
      </c>
      <c r="AB102">
        <v>0</v>
      </c>
      <c r="AC102">
        <v>0</v>
      </c>
      <c r="AD102">
        <v>59.39</v>
      </c>
      <c r="AE102">
        <v>0</v>
      </c>
      <c r="AF102">
        <v>0</v>
      </c>
      <c r="AG102">
        <v>0</v>
      </c>
      <c r="AH102">
        <v>8.4</v>
      </c>
      <c r="AI102">
        <v>1</v>
      </c>
      <c r="AJ102">
        <v>1</v>
      </c>
      <c r="AK102">
        <v>1</v>
      </c>
      <c r="AL102">
        <v>7.07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420</v>
      </c>
      <c r="AT102">
        <v>247</v>
      </c>
      <c r="AU102" t="s">
        <v>479</v>
      </c>
      <c r="AV102">
        <v>1</v>
      </c>
      <c r="AW102">
        <v>2</v>
      </c>
      <c r="AX102">
        <v>28186744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Y102*Source!I43</f>
        <v>574.27500000000009</v>
      </c>
      <c r="CY102">
        <f>AD102</f>
        <v>59.39</v>
      </c>
      <c r="CZ102">
        <f>AH102</f>
        <v>8.4</v>
      </c>
      <c r="DA102">
        <f>AL102</f>
        <v>7.07</v>
      </c>
      <c r="DB102">
        <f>ROUND((ROUND(AT102*CZ102,2)*0.5),6)</f>
        <v>1037.4000000000001</v>
      </c>
      <c r="DC102">
        <f>ROUND((ROUND(AT102*AG102,2)*0.5),6)</f>
        <v>0</v>
      </c>
    </row>
    <row r="103" spans="1:107" x14ac:dyDescent="0.2">
      <c r="A103">
        <f>ROW(Source!A43)</f>
        <v>43</v>
      </c>
      <c r="B103">
        <v>28185841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818</v>
      </c>
      <c r="J103" t="s">
        <v>420</v>
      </c>
      <c r="K103" t="s">
        <v>819</v>
      </c>
      <c r="L103">
        <v>1191</v>
      </c>
      <c r="N103">
        <v>1013</v>
      </c>
      <c r="O103" t="s">
        <v>817</v>
      </c>
      <c r="P103" t="s">
        <v>817</v>
      </c>
      <c r="Q103">
        <v>1</v>
      </c>
      <c r="W103">
        <v>0</v>
      </c>
      <c r="X103">
        <v>-383101862</v>
      </c>
      <c r="Y103">
        <v>5.78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7.07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420</v>
      </c>
      <c r="AT103">
        <v>5.78</v>
      </c>
      <c r="AU103" t="s">
        <v>420</v>
      </c>
      <c r="AV103">
        <v>2</v>
      </c>
      <c r="AW103">
        <v>2</v>
      </c>
      <c r="AX103">
        <v>28186745</v>
      </c>
      <c r="AY103">
        <v>1</v>
      </c>
      <c r="AZ103">
        <v>2048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Y103*Source!I43</f>
        <v>26.877000000000002</v>
      </c>
      <c r="CY103">
        <f>AD103</f>
        <v>0</v>
      </c>
      <c r="CZ103">
        <f>AH103</f>
        <v>0</v>
      </c>
      <c r="DA103">
        <f>AL103</f>
        <v>1</v>
      </c>
      <c r="DB103">
        <f>ROUND(ROUND(AT103*CZ103,2),6)</f>
        <v>0</v>
      </c>
      <c r="DC103">
        <f>ROUND(ROUND(AT103*AG103,2),6)</f>
        <v>0</v>
      </c>
    </row>
    <row r="104" spans="1:107" x14ac:dyDescent="0.2">
      <c r="A104">
        <f>ROW(Source!A43)</f>
        <v>43</v>
      </c>
      <c r="B104">
        <v>28185841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70</v>
      </c>
      <c r="J104" t="s">
        <v>71</v>
      </c>
      <c r="K104" t="s">
        <v>72</v>
      </c>
      <c r="L104">
        <v>1368</v>
      </c>
      <c r="N104">
        <v>1011</v>
      </c>
      <c r="O104" t="s">
        <v>823</v>
      </c>
      <c r="P104" t="s">
        <v>823</v>
      </c>
      <c r="Q104">
        <v>1</v>
      </c>
      <c r="W104">
        <v>0</v>
      </c>
      <c r="X104">
        <v>903590057</v>
      </c>
      <c r="Y104">
        <v>2.3650000000000002</v>
      </c>
      <c r="AA104">
        <v>0</v>
      </c>
      <c r="AB104">
        <v>797.28</v>
      </c>
      <c r="AC104">
        <v>11.84</v>
      </c>
      <c r="AD104">
        <v>0</v>
      </c>
      <c r="AE104">
        <v>0</v>
      </c>
      <c r="AF104">
        <v>112.77</v>
      </c>
      <c r="AG104">
        <v>11.84</v>
      </c>
      <c r="AH104">
        <v>0</v>
      </c>
      <c r="AI104">
        <v>1</v>
      </c>
      <c r="AJ104">
        <v>7.07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420</v>
      </c>
      <c r="AT104">
        <v>4.7300000000000004</v>
      </c>
      <c r="AU104" t="s">
        <v>479</v>
      </c>
      <c r="AV104">
        <v>0</v>
      </c>
      <c r="AW104">
        <v>2</v>
      </c>
      <c r="AX104">
        <v>28186746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Y104*Source!I43</f>
        <v>10.997250000000001</v>
      </c>
      <c r="CY104">
        <f t="shared" ref="CY104:CY111" si="27">AB104</f>
        <v>797.28</v>
      </c>
      <c r="CZ104">
        <f t="shared" ref="CZ104:CZ111" si="28">AF104</f>
        <v>112.77</v>
      </c>
      <c r="DA104">
        <f t="shared" ref="DA104:DA111" si="29">AJ104</f>
        <v>7.07</v>
      </c>
      <c r="DB104">
        <f t="shared" ref="DB104:DB111" si="30">ROUND((ROUND(AT104*CZ104,2)*0.5),6)</f>
        <v>266.7</v>
      </c>
      <c r="DC104">
        <f t="shared" ref="DC104:DC111" si="31">ROUND((ROUND(AT104*AG104,2)*0.5),6)</f>
        <v>28</v>
      </c>
    </row>
    <row r="105" spans="1:107" x14ac:dyDescent="0.2">
      <c r="A105">
        <f>ROW(Source!A43)</f>
        <v>43</v>
      </c>
      <c r="B105">
        <v>28185841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16</v>
      </c>
      <c r="J105" t="s">
        <v>17</v>
      </c>
      <c r="K105" t="s">
        <v>18</v>
      </c>
      <c r="L105">
        <v>1368</v>
      </c>
      <c r="N105">
        <v>1011</v>
      </c>
      <c r="O105" t="s">
        <v>823</v>
      </c>
      <c r="P105" t="s">
        <v>823</v>
      </c>
      <c r="Q105">
        <v>1</v>
      </c>
      <c r="W105">
        <v>0</v>
      </c>
      <c r="X105">
        <v>-1684488578</v>
      </c>
      <c r="Y105">
        <v>6.45</v>
      </c>
      <c r="AA105">
        <v>0</v>
      </c>
      <c r="AB105">
        <v>49.42</v>
      </c>
      <c r="AC105">
        <v>0</v>
      </c>
      <c r="AD105">
        <v>0</v>
      </c>
      <c r="AE105">
        <v>0</v>
      </c>
      <c r="AF105">
        <v>6.99</v>
      </c>
      <c r="AG105">
        <v>0</v>
      </c>
      <c r="AH105">
        <v>0</v>
      </c>
      <c r="AI105">
        <v>1</v>
      </c>
      <c r="AJ105">
        <v>7.07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420</v>
      </c>
      <c r="AT105">
        <v>12.9</v>
      </c>
      <c r="AU105" t="s">
        <v>479</v>
      </c>
      <c r="AV105">
        <v>0</v>
      </c>
      <c r="AW105">
        <v>2</v>
      </c>
      <c r="AX105">
        <v>28186747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Y105*Source!I43</f>
        <v>29.992500000000003</v>
      </c>
      <c r="CY105">
        <f t="shared" si="27"/>
        <v>49.42</v>
      </c>
      <c r="CZ105">
        <f t="shared" si="28"/>
        <v>6.99</v>
      </c>
      <c r="DA105">
        <f t="shared" si="29"/>
        <v>7.07</v>
      </c>
      <c r="DB105">
        <f t="shared" si="30"/>
        <v>45.085000000000001</v>
      </c>
      <c r="DC105">
        <f t="shared" si="31"/>
        <v>0</v>
      </c>
    </row>
    <row r="106" spans="1:107" x14ac:dyDescent="0.2">
      <c r="A106">
        <f>ROW(Source!A43)</f>
        <v>43</v>
      </c>
      <c r="B106">
        <v>28185841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19</v>
      </c>
      <c r="J106" t="s">
        <v>20</v>
      </c>
      <c r="K106" t="s">
        <v>21</v>
      </c>
      <c r="L106">
        <v>1368</v>
      </c>
      <c r="N106">
        <v>1011</v>
      </c>
      <c r="O106" t="s">
        <v>823</v>
      </c>
      <c r="P106" t="s">
        <v>823</v>
      </c>
      <c r="Q106">
        <v>1</v>
      </c>
      <c r="W106">
        <v>0</v>
      </c>
      <c r="X106">
        <v>-2019686133</v>
      </c>
      <c r="Y106">
        <v>6.5000000000000002E-2</v>
      </c>
      <c r="AA106">
        <v>0</v>
      </c>
      <c r="AB106">
        <v>903.97</v>
      </c>
      <c r="AC106">
        <v>11.84</v>
      </c>
      <c r="AD106">
        <v>0</v>
      </c>
      <c r="AE106">
        <v>0</v>
      </c>
      <c r="AF106">
        <v>127.86</v>
      </c>
      <c r="AG106">
        <v>11.84</v>
      </c>
      <c r="AH106">
        <v>0</v>
      </c>
      <c r="AI106">
        <v>1</v>
      </c>
      <c r="AJ106">
        <v>7.07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420</v>
      </c>
      <c r="AT106">
        <v>0.13</v>
      </c>
      <c r="AU106" t="s">
        <v>479</v>
      </c>
      <c r="AV106">
        <v>0</v>
      </c>
      <c r="AW106">
        <v>2</v>
      </c>
      <c r="AX106">
        <v>28186748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Y106*Source!I43</f>
        <v>0.30225000000000002</v>
      </c>
      <c r="CY106">
        <f t="shared" si="27"/>
        <v>903.97</v>
      </c>
      <c r="CZ106">
        <f t="shared" si="28"/>
        <v>127.86</v>
      </c>
      <c r="DA106">
        <f t="shared" si="29"/>
        <v>7.07</v>
      </c>
      <c r="DB106">
        <f t="shared" si="30"/>
        <v>8.31</v>
      </c>
      <c r="DC106">
        <f t="shared" si="31"/>
        <v>0.77</v>
      </c>
    </row>
    <row r="107" spans="1:107" x14ac:dyDescent="0.2">
      <c r="A107">
        <f>ROW(Source!A43)</f>
        <v>43</v>
      </c>
      <c r="B107">
        <v>28185841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22</v>
      </c>
      <c r="J107" t="s">
        <v>23</v>
      </c>
      <c r="K107" t="s">
        <v>24</v>
      </c>
      <c r="L107">
        <v>1368</v>
      </c>
      <c r="N107">
        <v>1011</v>
      </c>
      <c r="O107" t="s">
        <v>823</v>
      </c>
      <c r="P107" t="s">
        <v>823</v>
      </c>
      <c r="Q107">
        <v>1</v>
      </c>
      <c r="W107">
        <v>0</v>
      </c>
      <c r="X107">
        <v>1232549298</v>
      </c>
      <c r="Y107">
        <v>6.5000000000000002E-2</v>
      </c>
      <c r="AA107">
        <v>0</v>
      </c>
      <c r="AB107">
        <v>84.84</v>
      </c>
      <c r="AC107">
        <v>0</v>
      </c>
      <c r="AD107">
        <v>0</v>
      </c>
      <c r="AE107">
        <v>0</v>
      </c>
      <c r="AF107">
        <v>12</v>
      </c>
      <c r="AG107">
        <v>0</v>
      </c>
      <c r="AH107">
        <v>0</v>
      </c>
      <c r="AI107">
        <v>1</v>
      </c>
      <c r="AJ107">
        <v>7.07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420</v>
      </c>
      <c r="AT107">
        <v>0.13</v>
      </c>
      <c r="AU107" t="s">
        <v>479</v>
      </c>
      <c r="AV107">
        <v>0</v>
      </c>
      <c r="AW107">
        <v>2</v>
      </c>
      <c r="AX107">
        <v>28186749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Y107*Source!I43</f>
        <v>0.30225000000000002</v>
      </c>
      <c r="CY107">
        <f t="shared" si="27"/>
        <v>84.84</v>
      </c>
      <c r="CZ107">
        <f t="shared" si="28"/>
        <v>12</v>
      </c>
      <c r="DA107">
        <f t="shared" si="29"/>
        <v>7.07</v>
      </c>
      <c r="DB107">
        <f t="shared" si="30"/>
        <v>0.78</v>
      </c>
      <c r="DC107">
        <f t="shared" si="31"/>
        <v>0</v>
      </c>
    </row>
    <row r="108" spans="1:107" x14ac:dyDescent="0.2">
      <c r="A108">
        <f>ROW(Source!A43)</f>
        <v>43</v>
      </c>
      <c r="B108">
        <v>28185841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25</v>
      </c>
      <c r="J108" t="s">
        <v>26</v>
      </c>
      <c r="K108" t="s">
        <v>27</v>
      </c>
      <c r="L108">
        <v>1368</v>
      </c>
      <c r="N108">
        <v>1011</v>
      </c>
      <c r="O108" t="s">
        <v>823</v>
      </c>
      <c r="P108" t="s">
        <v>823</v>
      </c>
      <c r="Q108">
        <v>1</v>
      </c>
      <c r="W108">
        <v>0</v>
      </c>
      <c r="X108">
        <v>2006915083</v>
      </c>
      <c r="Y108">
        <v>1.79</v>
      </c>
      <c r="AA108">
        <v>0</v>
      </c>
      <c r="AB108">
        <v>53.17</v>
      </c>
      <c r="AC108">
        <v>0</v>
      </c>
      <c r="AD108">
        <v>0</v>
      </c>
      <c r="AE108">
        <v>0</v>
      </c>
      <c r="AF108">
        <v>7.52</v>
      </c>
      <c r="AG108">
        <v>0</v>
      </c>
      <c r="AH108">
        <v>0</v>
      </c>
      <c r="AI108">
        <v>1</v>
      </c>
      <c r="AJ108">
        <v>7.07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420</v>
      </c>
      <c r="AT108">
        <v>3.58</v>
      </c>
      <c r="AU108" t="s">
        <v>479</v>
      </c>
      <c r="AV108">
        <v>0</v>
      </c>
      <c r="AW108">
        <v>2</v>
      </c>
      <c r="AX108">
        <v>28186750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Y108*Source!I43</f>
        <v>8.323500000000001</v>
      </c>
      <c r="CY108">
        <f t="shared" si="27"/>
        <v>53.17</v>
      </c>
      <c r="CZ108">
        <f t="shared" si="28"/>
        <v>7.52</v>
      </c>
      <c r="DA108">
        <f t="shared" si="29"/>
        <v>7.07</v>
      </c>
      <c r="DB108">
        <f t="shared" si="30"/>
        <v>13.46</v>
      </c>
      <c r="DC108">
        <f t="shared" si="31"/>
        <v>0</v>
      </c>
    </row>
    <row r="109" spans="1:107" x14ac:dyDescent="0.2">
      <c r="A109">
        <f>ROW(Source!A43)</f>
        <v>43</v>
      </c>
      <c r="B109">
        <v>28185841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28</v>
      </c>
      <c r="J109" t="s">
        <v>29</v>
      </c>
      <c r="K109" t="s">
        <v>30</v>
      </c>
      <c r="L109">
        <v>1368</v>
      </c>
      <c r="N109">
        <v>1011</v>
      </c>
      <c r="O109" t="s">
        <v>823</v>
      </c>
      <c r="P109" t="s">
        <v>823</v>
      </c>
      <c r="Q109">
        <v>1</v>
      </c>
      <c r="W109">
        <v>0</v>
      </c>
      <c r="X109">
        <v>-1277097320</v>
      </c>
      <c r="Y109">
        <v>8.0500000000000007</v>
      </c>
      <c r="AA109">
        <v>0</v>
      </c>
      <c r="AB109">
        <v>61.37</v>
      </c>
      <c r="AC109">
        <v>0</v>
      </c>
      <c r="AD109">
        <v>0</v>
      </c>
      <c r="AE109">
        <v>0</v>
      </c>
      <c r="AF109">
        <v>8.68</v>
      </c>
      <c r="AG109">
        <v>0</v>
      </c>
      <c r="AH109">
        <v>0</v>
      </c>
      <c r="AI109">
        <v>1</v>
      </c>
      <c r="AJ109">
        <v>7.07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420</v>
      </c>
      <c r="AT109">
        <v>16.100000000000001</v>
      </c>
      <c r="AU109" t="s">
        <v>479</v>
      </c>
      <c r="AV109">
        <v>0</v>
      </c>
      <c r="AW109">
        <v>2</v>
      </c>
      <c r="AX109">
        <v>28186751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Y109*Source!I43</f>
        <v>37.432500000000005</v>
      </c>
      <c r="CY109">
        <f t="shared" si="27"/>
        <v>61.37</v>
      </c>
      <c r="CZ109">
        <f t="shared" si="28"/>
        <v>8.68</v>
      </c>
      <c r="DA109">
        <f t="shared" si="29"/>
        <v>7.07</v>
      </c>
      <c r="DB109">
        <f t="shared" si="30"/>
        <v>69.875</v>
      </c>
      <c r="DC109">
        <f t="shared" si="31"/>
        <v>0</v>
      </c>
    </row>
    <row r="110" spans="1:107" x14ac:dyDescent="0.2">
      <c r="A110">
        <f>ROW(Source!A43)</f>
        <v>43</v>
      </c>
      <c r="B110">
        <v>28185841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31</v>
      </c>
      <c r="J110" t="s">
        <v>32</v>
      </c>
      <c r="K110" t="s">
        <v>33</v>
      </c>
      <c r="L110">
        <v>1368</v>
      </c>
      <c r="N110">
        <v>1011</v>
      </c>
      <c r="O110" t="s">
        <v>823</v>
      </c>
      <c r="P110" t="s">
        <v>823</v>
      </c>
      <c r="Q110">
        <v>1</v>
      </c>
      <c r="W110">
        <v>0</v>
      </c>
      <c r="X110">
        <v>1758804053</v>
      </c>
      <c r="Y110">
        <v>37.700000000000003</v>
      </c>
      <c r="AA110">
        <v>0</v>
      </c>
      <c r="AB110">
        <v>231.61</v>
      </c>
      <c r="AC110">
        <v>0</v>
      </c>
      <c r="AD110">
        <v>0</v>
      </c>
      <c r="AE110">
        <v>0</v>
      </c>
      <c r="AF110">
        <v>32.76</v>
      </c>
      <c r="AG110">
        <v>0</v>
      </c>
      <c r="AH110">
        <v>0</v>
      </c>
      <c r="AI110">
        <v>1</v>
      </c>
      <c r="AJ110">
        <v>7.07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420</v>
      </c>
      <c r="AT110">
        <v>75.400000000000006</v>
      </c>
      <c r="AU110" t="s">
        <v>479</v>
      </c>
      <c r="AV110">
        <v>0</v>
      </c>
      <c r="AW110">
        <v>2</v>
      </c>
      <c r="AX110">
        <v>28186752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Y110*Source!I43</f>
        <v>175.30500000000004</v>
      </c>
      <c r="CY110">
        <f t="shared" si="27"/>
        <v>231.61</v>
      </c>
      <c r="CZ110">
        <f t="shared" si="28"/>
        <v>32.76</v>
      </c>
      <c r="DA110">
        <f t="shared" si="29"/>
        <v>7.07</v>
      </c>
      <c r="DB110">
        <f t="shared" si="30"/>
        <v>1235.05</v>
      </c>
      <c r="DC110">
        <f t="shared" si="31"/>
        <v>0</v>
      </c>
    </row>
    <row r="111" spans="1:107" x14ac:dyDescent="0.2">
      <c r="A111">
        <f>ROW(Source!A43)</f>
        <v>43</v>
      </c>
      <c r="B111">
        <v>28185841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34</v>
      </c>
      <c r="J111" t="s">
        <v>35</v>
      </c>
      <c r="K111" t="s">
        <v>36</v>
      </c>
      <c r="L111">
        <v>1368</v>
      </c>
      <c r="N111">
        <v>1011</v>
      </c>
      <c r="O111" t="s">
        <v>823</v>
      </c>
      <c r="P111" t="s">
        <v>823</v>
      </c>
      <c r="Q111">
        <v>1</v>
      </c>
      <c r="W111">
        <v>0</v>
      </c>
      <c r="X111">
        <v>1984034196</v>
      </c>
      <c r="Y111">
        <v>0.46</v>
      </c>
      <c r="AA111">
        <v>0</v>
      </c>
      <c r="AB111">
        <v>130.72</v>
      </c>
      <c r="AC111">
        <v>10.130000000000001</v>
      </c>
      <c r="AD111">
        <v>0</v>
      </c>
      <c r="AE111">
        <v>0</v>
      </c>
      <c r="AF111">
        <v>18.489999999999998</v>
      </c>
      <c r="AG111">
        <v>10.130000000000001</v>
      </c>
      <c r="AH111">
        <v>0</v>
      </c>
      <c r="AI111">
        <v>1</v>
      </c>
      <c r="AJ111">
        <v>7.07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420</v>
      </c>
      <c r="AT111">
        <v>0.92</v>
      </c>
      <c r="AU111" t="s">
        <v>479</v>
      </c>
      <c r="AV111">
        <v>0</v>
      </c>
      <c r="AW111">
        <v>2</v>
      </c>
      <c r="AX111">
        <v>28186753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Y111*Source!I43</f>
        <v>2.1390000000000002</v>
      </c>
      <c r="CY111">
        <f t="shared" si="27"/>
        <v>130.72</v>
      </c>
      <c r="CZ111">
        <f t="shared" si="28"/>
        <v>18.489999999999998</v>
      </c>
      <c r="DA111">
        <f t="shared" si="29"/>
        <v>7.07</v>
      </c>
      <c r="DB111">
        <f t="shared" si="30"/>
        <v>8.5050000000000008</v>
      </c>
      <c r="DC111">
        <f t="shared" si="31"/>
        <v>4.66</v>
      </c>
    </row>
    <row r="112" spans="1:107" x14ac:dyDescent="0.2">
      <c r="A112">
        <f>ROW(Source!A43)</f>
        <v>43</v>
      </c>
      <c r="B112">
        <v>28185841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47</v>
      </c>
      <c r="J112" t="s">
        <v>48</v>
      </c>
      <c r="K112" t="s">
        <v>49</v>
      </c>
      <c r="L112">
        <v>1339</v>
      </c>
      <c r="N112">
        <v>1007</v>
      </c>
      <c r="O112" t="s">
        <v>444</v>
      </c>
      <c r="P112" t="s">
        <v>444</v>
      </c>
      <c r="Q112">
        <v>1</v>
      </c>
      <c r="W112">
        <v>0</v>
      </c>
      <c r="X112">
        <v>1597319531</v>
      </c>
      <c r="Y112">
        <v>0</v>
      </c>
      <c r="AA112">
        <v>62.15</v>
      </c>
      <c r="AB112">
        <v>0</v>
      </c>
      <c r="AC112">
        <v>0</v>
      </c>
      <c r="AD112">
        <v>0</v>
      </c>
      <c r="AE112">
        <v>8.7899999999999991</v>
      </c>
      <c r="AF112">
        <v>0</v>
      </c>
      <c r="AG112">
        <v>0</v>
      </c>
      <c r="AH112">
        <v>0</v>
      </c>
      <c r="AI112">
        <v>7.07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420</v>
      </c>
      <c r="AT112">
        <v>22.9</v>
      </c>
      <c r="AU112" t="s">
        <v>466</v>
      </c>
      <c r="AV112">
        <v>0</v>
      </c>
      <c r="AW112">
        <v>2</v>
      </c>
      <c r="AX112">
        <v>28186754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Y112*Source!I43</f>
        <v>0</v>
      </c>
      <c r="CY112">
        <f>AA112</f>
        <v>62.15</v>
      </c>
      <c r="CZ112">
        <f>AE112</f>
        <v>8.7899999999999991</v>
      </c>
      <c r="DA112">
        <f>AI112</f>
        <v>7.07</v>
      </c>
      <c r="DB112">
        <f>ROUND((ROUND(AT112*CZ112,2)*0),6)</f>
        <v>0</v>
      </c>
      <c r="DC112">
        <f>ROUND((ROUND(AT112*AG112,2)*0),6)</f>
        <v>0</v>
      </c>
    </row>
    <row r="113" spans="1:107" x14ac:dyDescent="0.2">
      <c r="A113">
        <f>ROW(Source!A43)</f>
        <v>43</v>
      </c>
      <c r="B113">
        <v>28185841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50</v>
      </c>
      <c r="J113" t="s">
        <v>51</v>
      </c>
      <c r="K113" t="s">
        <v>52</v>
      </c>
      <c r="L113">
        <v>1346</v>
      </c>
      <c r="N113">
        <v>1009</v>
      </c>
      <c r="O113" t="s">
        <v>40</v>
      </c>
      <c r="P113" t="s">
        <v>40</v>
      </c>
      <c r="Q113">
        <v>1</v>
      </c>
      <c r="W113">
        <v>0</v>
      </c>
      <c r="X113">
        <v>-1411127917</v>
      </c>
      <c r="Y113">
        <v>0</v>
      </c>
      <c r="AA113">
        <v>31.6</v>
      </c>
      <c r="AB113">
        <v>0</v>
      </c>
      <c r="AC113">
        <v>0</v>
      </c>
      <c r="AD113">
        <v>0</v>
      </c>
      <c r="AE113">
        <v>4.47</v>
      </c>
      <c r="AF113">
        <v>0</v>
      </c>
      <c r="AG113">
        <v>0</v>
      </c>
      <c r="AH113">
        <v>0</v>
      </c>
      <c r="AI113">
        <v>7.07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420</v>
      </c>
      <c r="AT113">
        <v>12.2</v>
      </c>
      <c r="AU113" t="s">
        <v>466</v>
      </c>
      <c r="AV113">
        <v>0</v>
      </c>
      <c r="AW113">
        <v>2</v>
      </c>
      <c r="AX113">
        <v>28186755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Y113*Source!I43</f>
        <v>0</v>
      </c>
      <c r="CY113">
        <f>AA113</f>
        <v>31.6</v>
      </c>
      <c r="CZ113">
        <f>AE113</f>
        <v>4.47</v>
      </c>
      <c r="DA113">
        <f>AI113</f>
        <v>7.07</v>
      </c>
      <c r="DB113">
        <f>ROUND((ROUND(AT113*CZ113,2)*0),6)</f>
        <v>0</v>
      </c>
      <c r="DC113">
        <f>ROUND((ROUND(AT113*AG113,2)*0),6)</f>
        <v>0</v>
      </c>
    </row>
    <row r="114" spans="1:107" x14ac:dyDescent="0.2">
      <c r="A114">
        <f>ROW(Source!A43)</f>
        <v>43</v>
      </c>
      <c r="B114">
        <v>28185841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56</v>
      </c>
      <c r="J114" t="s">
        <v>57</v>
      </c>
      <c r="K114" t="s">
        <v>58</v>
      </c>
      <c r="L114">
        <v>1348</v>
      </c>
      <c r="N114">
        <v>1009</v>
      </c>
      <c r="O114" t="s">
        <v>476</v>
      </c>
      <c r="P114" t="s">
        <v>476</v>
      </c>
      <c r="Q114">
        <v>1000</v>
      </c>
      <c r="W114">
        <v>0</v>
      </c>
      <c r="X114">
        <v>-1204589871</v>
      </c>
      <c r="Y114">
        <v>0</v>
      </c>
      <c r="AA114">
        <v>90669.07</v>
      </c>
      <c r="AB114">
        <v>0</v>
      </c>
      <c r="AC114">
        <v>0</v>
      </c>
      <c r="AD114">
        <v>0</v>
      </c>
      <c r="AE114">
        <v>12824.48</v>
      </c>
      <c r="AF114">
        <v>0</v>
      </c>
      <c r="AG114">
        <v>0</v>
      </c>
      <c r="AH114">
        <v>0</v>
      </c>
      <c r="AI114">
        <v>7.07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420</v>
      </c>
      <c r="AT114">
        <v>7.4000000000000003E-3</v>
      </c>
      <c r="AU114" t="s">
        <v>466</v>
      </c>
      <c r="AV114">
        <v>0</v>
      </c>
      <c r="AW114">
        <v>2</v>
      </c>
      <c r="AX114">
        <v>28186756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Y114*Source!I43</f>
        <v>0</v>
      </c>
      <c r="CY114">
        <f>AA114</f>
        <v>90669.07</v>
      </c>
      <c r="CZ114">
        <f>AE114</f>
        <v>12824.48</v>
      </c>
      <c r="DA114">
        <f>AI114</f>
        <v>7.07</v>
      </c>
      <c r="DB114">
        <f>ROUND((ROUND(AT114*CZ114,2)*0),6)</f>
        <v>0</v>
      </c>
      <c r="DC114">
        <f>ROUND((ROUND(AT114*AG114,2)*0),6)</f>
        <v>0</v>
      </c>
    </row>
    <row r="115" spans="1:107" x14ac:dyDescent="0.2">
      <c r="A115">
        <f>ROW(Source!A43)</f>
        <v>43</v>
      </c>
      <c r="B115">
        <v>28185841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59</v>
      </c>
      <c r="J115" t="s">
        <v>60</v>
      </c>
      <c r="K115" t="s">
        <v>61</v>
      </c>
      <c r="L115">
        <v>1348</v>
      </c>
      <c r="N115">
        <v>1009</v>
      </c>
      <c r="O115" t="s">
        <v>476</v>
      </c>
      <c r="P115" t="s">
        <v>476</v>
      </c>
      <c r="Q115">
        <v>1000</v>
      </c>
      <c r="W115">
        <v>0</v>
      </c>
      <c r="X115">
        <v>-1377340231</v>
      </c>
      <c r="Y115">
        <v>0</v>
      </c>
      <c r="AA115">
        <v>71943.12</v>
      </c>
      <c r="AB115">
        <v>0</v>
      </c>
      <c r="AC115">
        <v>0</v>
      </c>
      <c r="AD115">
        <v>0</v>
      </c>
      <c r="AE115">
        <v>10175.83</v>
      </c>
      <c r="AF115">
        <v>0</v>
      </c>
      <c r="AG115">
        <v>0</v>
      </c>
      <c r="AH115">
        <v>0</v>
      </c>
      <c r="AI115">
        <v>7.07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420</v>
      </c>
      <c r="AT115">
        <v>0.01</v>
      </c>
      <c r="AU115" t="s">
        <v>466</v>
      </c>
      <c r="AV115">
        <v>0</v>
      </c>
      <c r="AW115">
        <v>2</v>
      </c>
      <c r="AX115">
        <v>28186757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Y115*Source!I43</f>
        <v>0</v>
      </c>
      <c r="CY115">
        <f>AA115</f>
        <v>71943.12</v>
      </c>
      <c r="CZ115">
        <f>AE115</f>
        <v>10175.83</v>
      </c>
      <c r="DA115">
        <f>AI115</f>
        <v>7.07</v>
      </c>
      <c r="DB115">
        <f>ROUND((ROUND(AT115*CZ115,2)*0),6)</f>
        <v>0</v>
      </c>
      <c r="DC115">
        <f>ROUND((ROUND(AT115*AG115,2)*0),6)</f>
        <v>0</v>
      </c>
    </row>
    <row r="116" spans="1:107" x14ac:dyDescent="0.2">
      <c r="A116">
        <f>ROW(Source!A43)</f>
        <v>43</v>
      </c>
      <c r="B116">
        <v>28185841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65</v>
      </c>
      <c r="J116" t="s">
        <v>420</v>
      </c>
      <c r="K116" t="s">
        <v>66</v>
      </c>
      <c r="L116">
        <v>1374</v>
      </c>
      <c r="N116">
        <v>1013</v>
      </c>
      <c r="O116" t="s">
        <v>67</v>
      </c>
      <c r="P116" t="s">
        <v>67</v>
      </c>
      <c r="Q116">
        <v>1</v>
      </c>
      <c r="W116">
        <v>0</v>
      </c>
      <c r="X116">
        <v>-1731369543</v>
      </c>
      <c r="Y116">
        <v>0</v>
      </c>
      <c r="AA116">
        <v>1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420</v>
      </c>
      <c r="AT116">
        <v>41.5</v>
      </c>
      <c r="AU116" t="s">
        <v>466</v>
      </c>
      <c r="AV116">
        <v>0</v>
      </c>
      <c r="AW116">
        <v>2</v>
      </c>
      <c r="AX116">
        <v>28186758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Y116*Source!I43</f>
        <v>0</v>
      </c>
      <c r="CY116">
        <f>AA116</f>
        <v>1</v>
      </c>
      <c r="CZ116">
        <f>AE116</f>
        <v>1</v>
      </c>
      <c r="DA116">
        <f>AI116</f>
        <v>1</v>
      </c>
      <c r="DB116">
        <f>ROUND((ROUND(AT116*CZ116,2)*0),6)</f>
        <v>0</v>
      </c>
      <c r="DC116">
        <f>ROUND((ROUND(AT116*AG116,2)*0),6)</f>
        <v>0</v>
      </c>
    </row>
    <row r="117" spans="1:107" x14ac:dyDescent="0.2">
      <c r="A117">
        <f>ROW(Source!A44)</f>
        <v>44</v>
      </c>
      <c r="B117">
        <v>28185840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73</v>
      </c>
      <c r="J117" t="s">
        <v>420</v>
      </c>
      <c r="K117" t="s">
        <v>74</v>
      </c>
      <c r="L117">
        <v>1191</v>
      </c>
      <c r="N117">
        <v>1013</v>
      </c>
      <c r="O117" t="s">
        <v>817</v>
      </c>
      <c r="P117" t="s">
        <v>817</v>
      </c>
      <c r="Q117">
        <v>1</v>
      </c>
      <c r="W117">
        <v>0</v>
      </c>
      <c r="X117">
        <v>1554607928</v>
      </c>
      <c r="Y117">
        <v>93</v>
      </c>
      <c r="AA117">
        <v>0</v>
      </c>
      <c r="AB117">
        <v>0</v>
      </c>
      <c r="AC117">
        <v>0</v>
      </c>
      <c r="AD117">
        <v>9.24</v>
      </c>
      <c r="AE117">
        <v>0</v>
      </c>
      <c r="AF117">
        <v>0</v>
      </c>
      <c r="AG117">
        <v>0</v>
      </c>
      <c r="AH117">
        <v>9.24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420</v>
      </c>
      <c r="AT117">
        <v>186</v>
      </c>
      <c r="AU117" t="s">
        <v>479</v>
      </c>
      <c r="AV117">
        <v>1</v>
      </c>
      <c r="AW117">
        <v>2</v>
      </c>
      <c r="AX117">
        <v>28186772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Y117*Source!I44</f>
        <v>90.396000000000001</v>
      </c>
      <c r="CY117">
        <f>AD117</f>
        <v>9.24</v>
      </c>
      <c r="CZ117">
        <f>AH117</f>
        <v>9.24</v>
      </c>
      <c r="DA117">
        <f>AL117</f>
        <v>1</v>
      </c>
      <c r="DB117">
        <f>ROUND((ROUND(AT117*CZ117,2)*0.5),6)</f>
        <v>859.32</v>
      </c>
      <c r="DC117">
        <f>ROUND((ROUND(AT117*AG117,2)*0.5),6)</f>
        <v>0</v>
      </c>
    </row>
    <row r="118" spans="1:107" x14ac:dyDescent="0.2">
      <c r="A118">
        <f>ROW(Source!A44)</f>
        <v>44</v>
      </c>
      <c r="B118">
        <v>28185840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818</v>
      </c>
      <c r="J118" t="s">
        <v>420</v>
      </c>
      <c r="K118" t="s">
        <v>819</v>
      </c>
      <c r="L118">
        <v>1191</v>
      </c>
      <c r="N118">
        <v>1013</v>
      </c>
      <c r="O118" t="s">
        <v>817</v>
      </c>
      <c r="P118" t="s">
        <v>817</v>
      </c>
      <c r="Q118">
        <v>1</v>
      </c>
      <c r="W118">
        <v>0</v>
      </c>
      <c r="X118">
        <v>-383101862</v>
      </c>
      <c r="Y118">
        <v>4.46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420</v>
      </c>
      <c r="AT118">
        <v>4.46</v>
      </c>
      <c r="AU118" t="s">
        <v>420</v>
      </c>
      <c r="AV118">
        <v>2</v>
      </c>
      <c r="AW118">
        <v>2</v>
      </c>
      <c r="AX118">
        <v>28186773</v>
      </c>
      <c r="AY118">
        <v>1</v>
      </c>
      <c r="AZ118">
        <v>2048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Y118*Source!I44</f>
        <v>4.3351199999999999</v>
      </c>
      <c r="CY118">
        <f>AD118</f>
        <v>0</v>
      </c>
      <c r="CZ118">
        <f>AH118</f>
        <v>0</v>
      </c>
      <c r="DA118">
        <f>AL118</f>
        <v>1</v>
      </c>
      <c r="DB118">
        <f>ROUND(ROUND(AT118*CZ118,2),6)</f>
        <v>0</v>
      </c>
      <c r="DC118">
        <f>ROUND(ROUND(AT118*AG118,2),6)</f>
        <v>0</v>
      </c>
    </row>
    <row r="119" spans="1:107" x14ac:dyDescent="0.2">
      <c r="A119">
        <f>ROW(Source!A44)</f>
        <v>44</v>
      </c>
      <c r="B119">
        <v>28185840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70</v>
      </c>
      <c r="J119" t="s">
        <v>71</v>
      </c>
      <c r="K119" t="s">
        <v>72</v>
      </c>
      <c r="L119">
        <v>1368</v>
      </c>
      <c r="N119">
        <v>1011</v>
      </c>
      <c r="O119" t="s">
        <v>823</v>
      </c>
      <c r="P119" t="s">
        <v>823</v>
      </c>
      <c r="Q119">
        <v>1</v>
      </c>
      <c r="W119">
        <v>0</v>
      </c>
      <c r="X119">
        <v>903590057</v>
      </c>
      <c r="Y119">
        <v>8.5000000000000006E-2</v>
      </c>
      <c r="AA119">
        <v>0</v>
      </c>
      <c r="AB119">
        <v>112.77</v>
      </c>
      <c r="AC119">
        <v>11.84</v>
      </c>
      <c r="AD119">
        <v>0</v>
      </c>
      <c r="AE119">
        <v>0</v>
      </c>
      <c r="AF119">
        <v>112.77</v>
      </c>
      <c r="AG119">
        <v>11.84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420</v>
      </c>
      <c r="AT119">
        <v>0.17</v>
      </c>
      <c r="AU119" t="s">
        <v>479</v>
      </c>
      <c r="AV119">
        <v>0</v>
      </c>
      <c r="AW119">
        <v>2</v>
      </c>
      <c r="AX119">
        <v>28186774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Y119*Source!I44</f>
        <v>8.2619999999999999E-2</v>
      </c>
      <c r="CY119">
        <f t="shared" ref="CY119:CY125" si="32">AB119</f>
        <v>112.77</v>
      </c>
      <c r="CZ119">
        <f t="shared" ref="CZ119:CZ125" si="33">AF119</f>
        <v>112.77</v>
      </c>
      <c r="DA119">
        <f t="shared" ref="DA119:DA125" si="34">AJ119</f>
        <v>1</v>
      </c>
      <c r="DB119">
        <f t="shared" ref="DB119:DB125" si="35">ROUND((ROUND(AT119*CZ119,2)*0.5),6)</f>
        <v>9.5850000000000009</v>
      </c>
      <c r="DC119">
        <f t="shared" ref="DC119:DC125" si="36">ROUND((ROUND(AT119*AG119,2)*0.5),6)</f>
        <v>1.0049999999999999</v>
      </c>
    </row>
    <row r="120" spans="1:107" x14ac:dyDescent="0.2">
      <c r="A120">
        <f>ROW(Source!A44)</f>
        <v>44</v>
      </c>
      <c r="B120">
        <v>28185840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16</v>
      </c>
      <c r="J120" t="s">
        <v>17</v>
      </c>
      <c r="K120" t="s">
        <v>18</v>
      </c>
      <c r="L120">
        <v>1368</v>
      </c>
      <c r="N120">
        <v>1011</v>
      </c>
      <c r="O120" t="s">
        <v>823</v>
      </c>
      <c r="P120" t="s">
        <v>823</v>
      </c>
      <c r="Q120">
        <v>1</v>
      </c>
      <c r="W120">
        <v>0</v>
      </c>
      <c r="X120">
        <v>-1684488578</v>
      </c>
      <c r="Y120">
        <v>3.84</v>
      </c>
      <c r="AA120">
        <v>0</v>
      </c>
      <c r="AB120">
        <v>6.99</v>
      </c>
      <c r="AC120">
        <v>0</v>
      </c>
      <c r="AD120">
        <v>0</v>
      </c>
      <c r="AE120">
        <v>0</v>
      </c>
      <c r="AF120">
        <v>6.99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420</v>
      </c>
      <c r="AT120">
        <v>7.68</v>
      </c>
      <c r="AU120" t="s">
        <v>479</v>
      </c>
      <c r="AV120">
        <v>0</v>
      </c>
      <c r="AW120">
        <v>2</v>
      </c>
      <c r="AX120">
        <v>28186775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Y120*Source!I44</f>
        <v>3.7324799999999998</v>
      </c>
      <c r="CY120">
        <f t="shared" si="32"/>
        <v>6.99</v>
      </c>
      <c r="CZ120">
        <f t="shared" si="33"/>
        <v>6.99</v>
      </c>
      <c r="DA120">
        <f t="shared" si="34"/>
        <v>1</v>
      </c>
      <c r="DB120">
        <f t="shared" si="35"/>
        <v>26.84</v>
      </c>
      <c r="DC120">
        <f t="shared" si="36"/>
        <v>0</v>
      </c>
    </row>
    <row r="121" spans="1:107" x14ac:dyDescent="0.2">
      <c r="A121">
        <f>ROW(Source!A44)</f>
        <v>44</v>
      </c>
      <c r="B121">
        <v>28185840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19</v>
      </c>
      <c r="J121" t="s">
        <v>20</v>
      </c>
      <c r="K121" t="s">
        <v>21</v>
      </c>
      <c r="L121">
        <v>1368</v>
      </c>
      <c r="N121">
        <v>1011</v>
      </c>
      <c r="O121" t="s">
        <v>823</v>
      </c>
      <c r="P121" t="s">
        <v>823</v>
      </c>
      <c r="Q121">
        <v>1</v>
      </c>
      <c r="W121">
        <v>0</v>
      </c>
      <c r="X121">
        <v>-2019686133</v>
      </c>
      <c r="Y121">
        <v>8.5000000000000006E-2</v>
      </c>
      <c r="AA121">
        <v>0</v>
      </c>
      <c r="AB121">
        <v>127.86</v>
      </c>
      <c r="AC121">
        <v>11.84</v>
      </c>
      <c r="AD121">
        <v>0</v>
      </c>
      <c r="AE121">
        <v>0</v>
      </c>
      <c r="AF121">
        <v>127.86</v>
      </c>
      <c r="AG121">
        <v>11.84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420</v>
      </c>
      <c r="AT121">
        <v>0.17</v>
      </c>
      <c r="AU121" t="s">
        <v>479</v>
      </c>
      <c r="AV121">
        <v>0</v>
      </c>
      <c r="AW121">
        <v>2</v>
      </c>
      <c r="AX121">
        <v>28186776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Y121*Source!I44</f>
        <v>8.2619999999999999E-2</v>
      </c>
      <c r="CY121">
        <f t="shared" si="32"/>
        <v>127.86</v>
      </c>
      <c r="CZ121">
        <f t="shared" si="33"/>
        <v>127.86</v>
      </c>
      <c r="DA121">
        <f t="shared" si="34"/>
        <v>1</v>
      </c>
      <c r="DB121">
        <f t="shared" si="35"/>
        <v>10.87</v>
      </c>
      <c r="DC121">
        <f t="shared" si="36"/>
        <v>1.0049999999999999</v>
      </c>
    </row>
    <row r="122" spans="1:107" x14ac:dyDescent="0.2">
      <c r="A122">
        <f>ROW(Source!A44)</f>
        <v>44</v>
      </c>
      <c r="B122">
        <v>28185840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22</v>
      </c>
      <c r="J122" t="s">
        <v>23</v>
      </c>
      <c r="K122" t="s">
        <v>24</v>
      </c>
      <c r="L122">
        <v>1368</v>
      </c>
      <c r="N122">
        <v>1011</v>
      </c>
      <c r="O122" t="s">
        <v>823</v>
      </c>
      <c r="P122" t="s">
        <v>823</v>
      </c>
      <c r="Q122">
        <v>1</v>
      </c>
      <c r="W122">
        <v>0</v>
      </c>
      <c r="X122">
        <v>1232549298</v>
      </c>
      <c r="Y122">
        <v>8.5000000000000006E-2</v>
      </c>
      <c r="AA122">
        <v>0</v>
      </c>
      <c r="AB122">
        <v>12</v>
      </c>
      <c r="AC122">
        <v>0</v>
      </c>
      <c r="AD122">
        <v>0</v>
      </c>
      <c r="AE122">
        <v>0</v>
      </c>
      <c r="AF122">
        <v>12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420</v>
      </c>
      <c r="AT122">
        <v>0.17</v>
      </c>
      <c r="AU122" t="s">
        <v>479</v>
      </c>
      <c r="AV122">
        <v>0</v>
      </c>
      <c r="AW122">
        <v>2</v>
      </c>
      <c r="AX122">
        <v>28186777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Y122*Source!I44</f>
        <v>8.2619999999999999E-2</v>
      </c>
      <c r="CY122">
        <f t="shared" si="32"/>
        <v>12</v>
      </c>
      <c r="CZ122">
        <f t="shared" si="33"/>
        <v>12</v>
      </c>
      <c r="DA122">
        <f t="shared" si="34"/>
        <v>1</v>
      </c>
      <c r="DB122">
        <f t="shared" si="35"/>
        <v>1.02</v>
      </c>
      <c r="DC122">
        <f t="shared" si="36"/>
        <v>0</v>
      </c>
    </row>
    <row r="123" spans="1:107" x14ac:dyDescent="0.2">
      <c r="A123">
        <f>ROW(Source!A44)</f>
        <v>44</v>
      </c>
      <c r="B123">
        <v>28185840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25</v>
      </c>
      <c r="J123" t="s">
        <v>26</v>
      </c>
      <c r="K123" t="s">
        <v>27</v>
      </c>
      <c r="L123">
        <v>1368</v>
      </c>
      <c r="N123">
        <v>1011</v>
      </c>
      <c r="O123" t="s">
        <v>823</v>
      </c>
      <c r="P123" t="s">
        <v>823</v>
      </c>
      <c r="Q123">
        <v>1</v>
      </c>
      <c r="W123">
        <v>0</v>
      </c>
      <c r="X123">
        <v>2006915083</v>
      </c>
      <c r="Y123">
        <v>0.73499999999999999</v>
      </c>
      <c r="AA123">
        <v>0</v>
      </c>
      <c r="AB123">
        <v>7.52</v>
      </c>
      <c r="AC123">
        <v>0</v>
      </c>
      <c r="AD123">
        <v>0</v>
      </c>
      <c r="AE123">
        <v>0</v>
      </c>
      <c r="AF123">
        <v>7.52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420</v>
      </c>
      <c r="AT123">
        <v>1.47</v>
      </c>
      <c r="AU123" t="s">
        <v>479</v>
      </c>
      <c r="AV123">
        <v>0</v>
      </c>
      <c r="AW123">
        <v>2</v>
      </c>
      <c r="AX123">
        <v>28186778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Y123*Source!I44</f>
        <v>0.71441999999999994</v>
      </c>
      <c r="CY123">
        <f t="shared" si="32"/>
        <v>7.52</v>
      </c>
      <c r="CZ123">
        <f t="shared" si="33"/>
        <v>7.52</v>
      </c>
      <c r="DA123">
        <f t="shared" si="34"/>
        <v>1</v>
      </c>
      <c r="DB123">
        <f t="shared" si="35"/>
        <v>5.5250000000000004</v>
      </c>
      <c r="DC123">
        <f t="shared" si="36"/>
        <v>0</v>
      </c>
    </row>
    <row r="124" spans="1:107" x14ac:dyDescent="0.2">
      <c r="A124">
        <f>ROW(Source!A44)</f>
        <v>44</v>
      </c>
      <c r="B124">
        <v>28185840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28</v>
      </c>
      <c r="J124" t="s">
        <v>29</v>
      </c>
      <c r="K124" t="s">
        <v>30</v>
      </c>
      <c r="L124">
        <v>1368</v>
      </c>
      <c r="N124">
        <v>1011</v>
      </c>
      <c r="O124" t="s">
        <v>823</v>
      </c>
      <c r="P124" t="s">
        <v>823</v>
      </c>
      <c r="Q124">
        <v>1</v>
      </c>
      <c r="W124">
        <v>0</v>
      </c>
      <c r="X124">
        <v>-1277097320</v>
      </c>
      <c r="Y124">
        <v>27.05</v>
      </c>
      <c r="AA124">
        <v>0</v>
      </c>
      <c r="AB124">
        <v>8.68</v>
      </c>
      <c r="AC124">
        <v>0</v>
      </c>
      <c r="AD124">
        <v>0</v>
      </c>
      <c r="AE124">
        <v>0</v>
      </c>
      <c r="AF124">
        <v>8.68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420</v>
      </c>
      <c r="AT124">
        <v>54.1</v>
      </c>
      <c r="AU124" t="s">
        <v>479</v>
      </c>
      <c r="AV124">
        <v>0</v>
      </c>
      <c r="AW124">
        <v>2</v>
      </c>
      <c r="AX124">
        <v>28186779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Y124*Source!I44</f>
        <v>26.2926</v>
      </c>
      <c r="CY124">
        <f t="shared" si="32"/>
        <v>8.68</v>
      </c>
      <c r="CZ124">
        <f t="shared" si="33"/>
        <v>8.68</v>
      </c>
      <c r="DA124">
        <f t="shared" si="34"/>
        <v>1</v>
      </c>
      <c r="DB124">
        <f t="shared" si="35"/>
        <v>234.79499999999999</v>
      </c>
      <c r="DC124">
        <f t="shared" si="36"/>
        <v>0</v>
      </c>
    </row>
    <row r="125" spans="1:107" x14ac:dyDescent="0.2">
      <c r="A125">
        <f>ROW(Source!A44)</f>
        <v>44</v>
      </c>
      <c r="B125">
        <v>28185840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34</v>
      </c>
      <c r="J125" t="s">
        <v>35</v>
      </c>
      <c r="K125" t="s">
        <v>36</v>
      </c>
      <c r="L125">
        <v>1368</v>
      </c>
      <c r="N125">
        <v>1011</v>
      </c>
      <c r="O125" t="s">
        <v>823</v>
      </c>
      <c r="P125" t="s">
        <v>823</v>
      </c>
      <c r="Q125">
        <v>1</v>
      </c>
      <c r="W125">
        <v>0</v>
      </c>
      <c r="X125">
        <v>1984034196</v>
      </c>
      <c r="Y125">
        <v>2.06</v>
      </c>
      <c r="AA125">
        <v>0</v>
      </c>
      <c r="AB125">
        <v>18.489999999999998</v>
      </c>
      <c r="AC125">
        <v>10.130000000000001</v>
      </c>
      <c r="AD125">
        <v>0</v>
      </c>
      <c r="AE125">
        <v>0</v>
      </c>
      <c r="AF125">
        <v>18.489999999999998</v>
      </c>
      <c r="AG125">
        <v>10.130000000000001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420</v>
      </c>
      <c r="AT125">
        <v>4.12</v>
      </c>
      <c r="AU125" t="s">
        <v>479</v>
      </c>
      <c r="AV125">
        <v>0</v>
      </c>
      <c r="AW125">
        <v>2</v>
      </c>
      <c r="AX125">
        <v>28186780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Y125*Source!I44</f>
        <v>2.0023200000000001</v>
      </c>
      <c r="CY125">
        <f t="shared" si="32"/>
        <v>18.489999999999998</v>
      </c>
      <c r="CZ125">
        <f t="shared" si="33"/>
        <v>18.489999999999998</v>
      </c>
      <c r="DA125">
        <f t="shared" si="34"/>
        <v>1</v>
      </c>
      <c r="DB125">
        <f t="shared" si="35"/>
        <v>38.090000000000003</v>
      </c>
      <c r="DC125">
        <f t="shared" si="36"/>
        <v>20.87</v>
      </c>
    </row>
    <row r="126" spans="1:107" x14ac:dyDescent="0.2">
      <c r="A126">
        <f>ROW(Source!A44)</f>
        <v>44</v>
      </c>
      <c r="B126">
        <v>28185840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45</v>
      </c>
      <c r="K126" t="s">
        <v>46</v>
      </c>
      <c r="L126">
        <v>1339</v>
      </c>
      <c r="N126">
        <v>1007</v>
      </c>
      <c r="O126" t="s">
        <v>444</v>
      </c>
      <c r="P126" t="s">
        <v>444</v>
      </c>
      <c r="Q126">
        <v>1</v>
      </c>
      <c r="W126">
        <v>0</v>
      </c>
      <c r="X126">
        <v>-1718793076</v>
      </c>
      <c r="Y126">
        <v>0</v>
      </c>
      <c r="AA126">
        <v>23.41</v>
      </c>
      <c r="AB126">
        <v>0</v>
      </c>
      <c r="AC126">
        <v>0</v>
      </c>
      <c r="AD126">
        <v>0</v>
      </c>
      <c r="AE126">
        <v>23.41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420</v>
      </c>
      <c r="AT126">
        <v>1.38</v>
      </c>
      <c r="AU126" t="s">
        <v>466</v>
      </c>
      <c r="AV126">
        <v>0</v>
      </c>
      <c r="AW126">
        <v>2</v>
      </c>
      <c r="AX126">
        <v>28186781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Y126*Source!I44</f>
        <v>0</v>
      </c>
      <c r="CY126">
        <f>AA126</f>
        <v>23.41</v>
      </c>
      <c r="CZ126">
        <f>AE126</f>
        <v>23.41</v>
      </c>
      <c r="DA126">
        <f>AI126</f>
        <v>1</v>
      </c>
      <c r="DB126">
        <f>ROUND((ROUND(AT126*CZ126,2)*0),6)</f>
        <v>0</v>
      </c>
      <c r="DC126">
        <f>ROUND((ROUND(AT126*AG126,2)*0),6)</f>
        <v>0</v>
      </c>
    </row>
    <row r="127" spans="1:107" x14ac:dyDescent="0.2">
      <c r="A127">
        <f>ROW(Source!A44)</f>
        <v>44</v>
      </c>
      <c r="B127">
        <v>28185840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56</v>
      </c>
      <c r="J127" t="s">
        <v>57</v>
      </c>
      <c r="K127" t="s">
        <v>58</v>
      </c>
      <c r="L127">
        <v>1348</v>
      </c>
      <c r="N127">
        <v>1009</v>
      </c>
      <c r="O127" t="s">
        <v>476</v>
      </c>
      <c r="P127" t="s">
        <v>476</v>
      </c>
      <c r="Q127">
        <v>1000</v>
      </c>
      <c r="W127">
        <v>0</v>
      </c>
      <c r="X127">
        <v>-1204589871</v>
      </c>
      <c r="Y127">
        <v>0</v>
      </c>
      <c r="AA127">
        <v>12824.48</v>
      </c>
      <c r="AB127">
        <v>0</v>
      </c>
      <c r="AC127">
        <v>0</v>
      </c>
      <c r="AD127">
        <v>0</v>
      </c>
      <c r="AE127">
        <v>12824.48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420</v>
      </c>
      <c r="AT127">
        <v>1.711E-2</v>
      </c>
      <c r="AU127" t="s">
        <v>466</v>
      </c>
      <c r="AV127">
        <v>0</v>
      </c>
      <c r="AW127">
        <v>2</v>
      </c>
      <c r="AX127">
        <v>28186782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Y127*Source!I44</f>
        <v>0</v>
      </c>
      <c r="CY127">
        <f>AA127</f>
        <v>12824.48</v>
      </c>
      <c r="CZ127">
        <f>AE127</f>
        <v>12824.48</v>
      </c>
      <c r="DA127">
        <f>AI127</f>
        <v>1</v>
      </c>
      <c r="DB127">
        <f>ROUND((ROUND(AT127*CZ127,2)*0),6)</f>
        <v>0</v>
      </c>
      <c r="DC127">
        <f>ROUND((ROUND(AT127*AG127,2)*0),6)</f>
        <v>0</v>
      </c>
    </row>
    <row r="128" spans="1:107" x14ac:dyDescent="0.2">
      <c r="A128">
        <f>ROW(Source!A44)</f>
        <v>44</v>
      </c>
      <c r="B128">
        <v>28185840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65</v>
      </c>
      <c r="J128" t="s">
        <v>420</v>
      </c>
      <c r="K128" t="s">
        <v>66</v>
      </c>
      <c r="L128">
        <v>1374</v>
      </c>
      <c r="N128">
        <v>1013</v>
      </c>
      <c r="O128" t="s">
        <v>67</v>
      </c>
      <c r="P128" t="s">
        <v>67</v>
      </c>
      <c r="Q128">
        <v>1</v>
      </c>
      <c r="W128">
        <v>0</v>
      </c>
      <c r="X128">
        <v>-1731369543</v>
      </c>
      <c r="Y128">
        <v>0</v>
      </c>
      <c r="AA128">
        <v>1</v>
      </c>
      <c r="AB128">
        <v>0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420</v>
      </c>
      <c r="AT128">
        <v>34.369999999999997</v>
      </c>
      <c r="AU128" t="s">
        <v>466</v>
      </c>
      <c r="AV128">
        <v>0</v>
      </c>
      <c r="AW128">
        <v>2</v>
      </c>
      <c r="AX128">
        <v>28186783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Y128*Source!I44</f>
        <v>0</v>
      </c>
      <c r="CY128">
        <f>AA128</f>
        <v>1</v>
      </c>
      <c r="CZ128">
        <f>AE128</f>
        <v>1</v>
      </c>
      <c r="DA128">
        <f>AI128</f>
        <v>1</v>
      </c>
      <c r="DB128">
        <f>ROUND((ROUND(AT128*CZ128,2)*0),6)</f>
        <v>0</v>
      </c>
      <c r="DC128">
        <f>ROUND((ROUND(AT128*AG128,2)*0),6)</f>
        <v>0</v>
      </c>
    </row>
    <row r="129" spans="1:107" x14ac:dyDescent="0.2">
      <c r="A129">
        <f>ROW(Source!A45)</f>
        <v>45</v>
      </c>
      <c r="B129">
        <v>28185841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73</v>
      </c>
      <c r="J129" t="s">
        <v>420</v>
      </c>
      <c r="K129" t="s">
        <v>74</v>
      </c>
      <c r="L129">
        <v>1191</v>
      </c>
      <c r="N129">
        <v>1013</v>
      </c>
      <c r="O129" t="s">
        <v>817</v>
      </c>
      <c r="P129" t="s">
        <v>817</v>
      </c>
      <c r="Q129">
        <v>1</v>
      </c>
      <c r="W129">
        <v>0</v>
      </c>
      <c r="X129">
        <v>1554607928</v>
      </c>
      <c r="Y129">
        <v>93</v>
      </c>
      <c r="AA129">
        <v>0</v>
      </c>
      <c r="AB129">
        <v>0</v>
      </c>
      <c r="AC129">
        <v>0</v>
      </c>
      <c r="AD129">
        <v>65.33</v>
      </c>
      <c r="AE129">
        <v>0</v>
      </c>
      <c r="AF129">
        <v>0</v>
      </c>
      <c r="AG129">
        <v>0</v>
      </c>
      <c r="AH129">
        <v>9.24</v>
      </c>
      <c r="AI129">
        <v>1</v>
      </c>
      <c r="AJ129">
        <v>1</v>
      </c>
      <c r="AK129">
        <v>1</v>
      </c>
      <c r="AL129">
        <v>7.07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420</v>
      </c>
      <c r="AT129">
        <v>186</v>
      </c>
      <c r="AU129" t="s">
        <v>479</v>
      </c>
      <c r="AV129">
        <v>1</v>
      </c>
      <c r="AW129">
        <v>2</v>
      </c>
      <c r="AX129">
        <v>28186772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Y129*Source!I45</f>
        <v>90.396000000000001</v>
      </c>
      <c r="CY129">
        <f>AD129</f>
        <v>65.33</v>
      </c>
      <c r="CZ129">
        <f>AH129</f>
        <v>9.24</v>
      </c>
      <c r="DA129">
        <f>AL129</f>
        <v>7.07</v>
      </c>
      <c r="DB129">
        <f>ROUND((ROUND(AT129*CZ129,2)*0.5),6)</f>
        <v>859.32</v>
      </c>
      <c r="DC129">
        <f>ROUND((ROUND(AT129*AG129,2)*0.5),6)</f>
        <v>0</v>
      </c>
    </row>
    <row r="130" spans="1:107" x14ac:dyDescent="0.2">
      <c r="A130">
        <f>ROW(Source!A45)</f>
        <v>45</v>
      </c>
      <c r="B130">
        <v>28185841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818</v>
      </c>
      <c r="J130" t="s">
        <v>420</v>
      </c>
      <c r="K130" t="s">
        <v>819</v>
      </c>
      <c r="L130">
        <v>1191</v>
      </c>
      <c r="N130">
        <v>1013</v>
      </c>
      <c r="O130" t="s">
        <v>817</v>
      </c>
      <c r="P130" t="s">
        <v>817</v>
      </c>
      <c r="Q130">
        <v>1</v>
      </c>
      <c r="W130">
        <v>0</v>
      </c>
      <c r="X130">
        <v>-383101862</v>
      </c>
      <c r="Y130">
        <v>4.46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7.07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420</v>
      </c>
      <c r="AT130">
        <v>4.46</v>
      </c>
      <c r="AU130" t="s">
        <v>420</v>
      </c>
      <c r="AV130">
        <v>2</v>
      </c>
      <c r="AW130">
        <v>2</v>
      </c>
      <c r="AX130">
        <v>28186773</v>
      </c>
      <c r="AY130">
        <v>1</v>
      </c>
      <c r="AZ130">
        <v>2048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Y130*Source!I45</f>
        <v>4.3351199999999999</v>
      </c>
      <c r="CY130">
        <f>AD130</f>
        <v>0</v>
      </c>
      <c r="CZ130">
        <f>AH130</f>
        <v>0</v>
      </c>
      <c r="DA130">
        <f>AL130</f>
        <v>1</v>
      </c>
      <c r="DB130">
        <f>ROUND(ROUND(AT130*CZ130,2),6)</f>
        <v>0</v>
      </c>
      <c r="DC130">
        <f>ROUND(ROUND(AT130*AG130,2),6)</f>
        <v>0</v>
      </c>
    </row>
    <row r="131" spans="1:107" x14ac:dyDescent="0.2">
      <c r="A131">
        <f>ROW(Source!A45)</f>
        <v>45</v>
      </c>
      <c r="B131">
        <v>28185841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70</v>
      </c>
      <c r="J131" t="s">
        <v>71</v>
      </c>
      <c r="K131" t="s">
        <v>72</v>
      </c>
      <c r="L131">
        <v>1368</v>
      </c>
      <c r="N131">
        <v>1011</v>
      </c>
      <c r="O131" t="s">
        <v>823</v>
      </c>
      <c r="P131" t="s">
        <v>823</v>
      </c>
      <c r="Q131">
        <v>1</v>
      </c>
      <c r="W131">
        <v>0</v>
      </c>
      <c r="X131">
        <v>903590057</v>
      </c>
      <c r="Y131">
        <v>8.5000000000000006E-2</v>
      </c>
      <c r="AA131">
        <v>0</v>
      </c>
      <c r="AB131">
        <v>797.28</v>
      </c>
      <c r="AC131">
        <v>11.84</v>
      </c>
      <c r="AD131">
        <v>0</v>
      </c>
      <c r="AE131">
        <v>0</v>
      </c>
      <c r="AF131">
        <v>112.77</v>
      </c>
      <c r="AG131">
        <v>11.84</v>
      </c>
      <c r="AH131">
        <v>0</v>
      </c>
      <c r="AI131">
        <v>1</v>
      </c>
      <c r="AJ131">
        <v>7.07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420</v>
      </c>
      <c r="AT131">
        <v>0.17</v>
      </c>
      <c r="AU131" t="s">
        <v>479</v>
      </c>
      <c r="AV131">
        <v>0</v>
      </c>
      <c r="AW131">
        <v>2</v>
      </c>
      <c r="AX131">
        <v>28186774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Y131*Source!I45</f>
        <v>8.2619999999999999E-2</v>
      </c>
      <c r="CY131">
        <f t="shared" ref="CY131:CY137" si="37">AB131</f>
        <v>797.28</v>
      </c>
      <c r="CZ131">
        <f t="shared" ref="CZ131:CZ137" si="38">AF131</f>
        <v>112.77</v>
      </c>
      <c r="DA131">
        <f t="shared" ref="DA131:DA137" si="39">AJ131</f>
        <v>7.07</v>
      </c>
      <c r="DB131">
        <f t="shared" ref="DB131:DB137" si="40">ROUND((ROUND(AT131*CZ131,2)*0.5),6)</f>
        <v>9.5850000000000009</v>
      </c>
      <c r="DC131">
        <f t="shared" ref="DC131:DC137" si="41">ROUND((ROUND(AT131*AG131,2)*0.5),6)</f>
        <v>1.0049999999999999</v>
      </c>
    </row>
    <row r="132" spans="1:107" x14ac:dyDescent="0.2">
      <c r="A132">
        <f>ROW(Source!A45)</f>
        <v>45</v>
      </c>
      <c r="B132">
        <v>28185841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16</v>
      </c>
      <c r="J132" t="s">
        <v>17</v>
      </c>
      <c r="K132" t="s">
        <v>18</v>
      </c>
      <c r="L132">
        <v>1368</v>
      </c>
      <c r="N132">
        <v>1011</v>
      </c>
      <c r="O132" t="s">
        <v>823</v>
      </c>
      <c r="P132" t="s">
        <v>823</v>
      </c>
      <c r="Q132">
        <v>1</v>
      </c>
      <c r="W132">
        <v>0</v>
      </c>
      <c r="X132">
        <v>-1684488578</v>
      </c>
      <c r="Y132">
        <v>3.84</v>
      </c>
      <c r="AA132">
        <v>0</v>
      </c>
      <c r="AB132">
        <v>49.42</v>
      </c>
      <c r="AC132">
        <v>0</v>
      </c>
      <c r="AD132">
        <v>0</v>
      </c>
      <c r="AE132">
        <v>0</v>
      </c>
      <c r="AF132">
        <v>6.99</v>
      </c>
      <c r="AG132">
        <v>0</v>
      </c>
      <c r="AH132">
        <v>0</v>
      </c>
      <c r="AI132">
        <v>1</v>
      </c>
      <c r="AJ132">
        <v>7.07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420</v>
      </c>
      <c r="AT132">
        <v>7.68</v>
      </c>
      <c r="AU132" t="s">
        <v>479</v>
      </c>
      <c r="AV132">
        <v>0</v>
      </c>
      <c r="AW132">
        <v>2</v>
      </c>
      <c r="AX132">
        <v>28186775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Y132*Source!I45</f>
        <v>3.7324799999999998</v>
      </c>
      <c r="CY132">
        <f t="shared" si="37"/>
        <v>49.42</v>
      </c>
      <c r="CZ132">
        <f t="shared" si="38"/>
        <v>6.99</v>
      </c>
      <c r="DA132">
        <f t="shared" si="39"/>
        <v>7.07</v>
      </c>
      <c r="DB132">
        <f t="shared" si="40"/>
        <v>26.84</v>
      </c>
      <c r="DC132">
        <f t="shared" si="41"/>
        <v>0</v>
      </c>
    </row>
    <row r="133" spans="1:107" x14ac:dyDescent="0.2">
      <c r="A133">
        <f>ROW(Source!A45)</f>
        <v>45</v>
      </c>
      <c r="B133">
        <v>28185841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19</v>
      </c>
      <c r="J133" t="s">
        <v>20</v>
      </c>
      <c r="K133" t="s">
        <v>21</v>
      </c>
      <c r="L133">
        <v>1368</v>
      </c>
      <c r="N133">
        <v>1011</v>
      </c>
      <c r="O133" t="s">
        <v>823</v>
      </c>
      <c r="P133" t="s">
        <v>823</v>
      </c>
      <c r="Q133">
        <v>1</v>
      </c>
      <c r="W133">
        <v>0</v>
      </c>
      <c r="X133">
        <v>-2019686133</v>
      </c>
      <c r="Y133">
        <v>8.5000000000000006E-2</v>
      </c>
      <c r="AA133">
        <v>0</v>
      </c>
      <c r="AB133">
        <v>903.97</v>
      </c>
      <c r="AC133">
        <v>11.84</v>
      </c>
      <c r="AD133">
        <v>0</v>
      </c>
      <c r="AE133">
        <v>0</v>
      </c>
      <c r="AF133">
        <v>127.86</v>
      </c>
      <c r="AG133">
        <v>11.84</v>
      </c>
      <c r="AH133">
        <v>0</v>
      </c>
      <c r="AI133">
        <v>1</v>
      </c>
      <c r="AJ133">
        <v>7.07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420</v>
      </c>
      <c r="AT133">
        <v>0.17</v>
      </c>
      <c r="AU133" t="s">
        <v>479</v>
      </c>
      <c r="AV133">
        <v>0</v>
      </c>
      <c r="AW133">
        <v>2</v>
      </c>
      <c r="AX133">
        <v>28186776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Y133*Source!I45</f>
        <v>8.2619999999999999E-2</v>
      </c>
      <c r="CY133">
        <f t="shared" si="37"/>
        <v>903.97</v>
      </c>
      <c r="CZ133">
        <f t="shared" si="38"/>
        <v>127.86</v>
      </c>
      <c r="DA133">
        <f t="shared" si="39"/>
        <v>7.07</v>
      </c>
      <c r="DB133">
        <f t="shared" si="40"/>
        <v>10.87</v>
      </c>
      <c r="DC133">
        <f t="shared" si="41"/>
        <v>1.0049999999999999</v>
      </c>
    </row>
    <row r="134" spans="1:107" x14ac:dyDescent="0.2">
      <c r="A134">
        <f>ROW(Source!A45)</f>
        <v>45</v>
      </c>
      <c r="B134">
        <v>28185841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22</v>
      </c>
      <c r="J134" t="s">
        <v>23</v>
      </c>
      <c r="K134" t="s">
        <v>24</v>
      </c>
      <c r="L134">
        <v>1368</v>
      </c>
      <c r="N134">
        <v>1011</v>
      </c>
      <c r="O134" t="s">
        <v>823</v>
      </c>
      <c r="P134" t="s">
        <v>823</v>
      </c>
      <c r="Q134">
        <v>1</v>
      </c>
      <c r="W134">
        <v>0</v>
      </c>
      <c r="X134">
        <v>1232549298</v>
      </c>
      <c r="Y134">
        <v>8.5000000000000006E-2</v>
      </c>
      <c r="AA134">
        <v>0</v>
      </c>
      <c r="AB134">
        <v>84.84</v>
      </c>
      <c r="AC134">
        <v>0</v>
      </c>
      <c r="AD134">
        <v>0</v>
      </c>
      <c r="AE134">
        <v>0</v>
      </c>
      <c r="AF134">
        <v>12</v>
      </c>
      <c r="AG134">
        <v>0</v>
      </c>
      <c r="AH134">
        <v>0</v>
      </c>
      <c r="AI134">
        <v>1</v>
      </c>
      <c r="AJ134">
        <v>7.07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420</v>
      </c>
      <c r="AT134">
        <v>0.17</v>
      </c>
      <c r="AU134" t="s">
        <v>479</v>
      </c>
      <c r="AV134">
        <v>0</v>
      </c>
      <c r="AW134">
        <v>2</v>
      </c>
      <c r="AX134">
        <v>28186777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Y134*Source!I45</f>
        <v>8.2619999999999999E-2</v>
      </c>
      <c r="CY134">
        <f t="shared" si="37"/>
        <v>84.84</v>
      </c>
      <c r="CZ134">
        <f t="shared" si="38"/>
        <v>12</v>
      </c>
      <c r="DA134">
        <f t="shared" si="39"/>
        <v>7.07</v>
      </c>
      <c r="DB134">
        <f t="shared" si="40"/>
        <v>1.02</v>
      </c>
      <c r="DC134">
        <f t="shared" si="41"/>
        <v>0</v>
      </c>
    </row>
    <row r="135" spans="1:107" x14ac:dyDescent="0.2">
      <c r="A135">
        <f>ROW(Source!A45)</f>
        <v>45</v>
      </c>
      <c r="B135">
        <v>28185841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25</v>
      </c>
      <c r="J135" t="s">
        <v>26</v>
      </c>
      <c r="K135" t="s">
        <v>27</v>
      </c>
      <c r="L135">
        <v>1368</v>
      </c>
      <c r="N135">
        <v>1011</v>
      </c>
      <c r="O135" t="s">
        <v>823</v>
      </c>
      <c r="P135" t="s">
        <v>823</v>
      </c>
      <c r="Q135">
        <v>1</v>
      </c>
      <c r="W135">
        <v>0</v>
      </c>
      <c r="X135">
        <v>2006915083</v>
      </c>
      <c r="Y135">
        <v>0.73499999999999999</v>
      </c>
      <c r="AA135">
        <v>0</v>
      </c>
      <c r="AB135">
        <v>53.17</v>
      </c>
      <c r="AC135">
        <v>0</v>
      </c>
      <c r="AD135">
        <v>0</v>
      </c>
      <c r="AE135">
        <v>0</v>
      </c>
      <c r="AF135">
        <v>7.52</v>
      </c>
      <c r="AG135">
        <v>0</v>
      </c>
      <c r="AH135">
        <v>0</v>
      </c>
      <c r="AI135">
        <v>1</v>
      </c>
      <c r="AJ135">
        <v>7.07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420</v>
      </c>
      <c r="AT135">
        <v>1.47</v>
      </c>
      <c r="AU135" t="s">
        <v>479</v>
      </c>
      <c r="AV135">
        <v>0</v>
      </c>
      <c r="AW135">
        <v>2</v>
      </c>
      <c r="AX135">
        <v>28186778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Y135*Source!I45</f>
        <v>0.71441999999999994</v>
      </c>
      <c r="CY135">
        <f t="shared" si="37"/>
        <v>53.17</v>
      </c>
      <c r="CZ135">
        <f t="shared" si="38"/>
        <v>7.52</v>
      </c>
      <c r="DA135">
        <f t="shared" si="39"/>
        <v>7.07</v>
      </c>
      <c r="DB135">
        <f t="shared" si="40"/>
        <v>5.5250000000000004</v>
      </c>
      <c r="DC135">
        <f t="shared" si="41"/>
        <v>0</v>
      </c>
    </row>
    <row r="136" spans="1:107" x14ac:dyDescent="0.2">
      <c r="A136">
        <f>ROW(Source!A45)</f>
        <v>45</v>
      </c>
      <c r="B136">
        <v>28185841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28</v>
      </c>
      <c r="J136" t="s">
        <v>29</v>
      </c>
      <c r="K136" t="s">
        <v>30</v>
      </c>
      <c r="L136">
        <v>1368</v>
      </c>
      <c r="N136">
        <v>1011</v>
      </c>
      <c r="O136" t="s">
        <v>823</v>
      </c>
      <c r="P136" t="s">
        <v>823</v>
      </c>
      <c r="Q136">
        <v>1</v>
      </c>
      <c r="W136">
        <v>0</v>
      </c>
      <c r="X136">
        <v>-1277097320</v>
      </c>
      <c r="Y136">
        <v>27.05</v>
      </c>
      <c r="AA136">
        <v>0</v>
      </c>
      <c r="AB136">
        <v>61.37</v>
      </c>
      <c r="AC136">
        <v>0</v>
      </c>
      <c r="AD136">
        <v>0</v>
      </c>
      <c r="AE136">
        <v>0</v>
      </c>
      <c r="AF136">
        <v>8.68</v>
      </c>
      <c r="AG136">
        <v>0</v>
      </c>
      <c r="AH136">
        <v>0</v>
      </c>
      <c r="AI136">
        <v>1</v>
      </c>
      <c r="AJ136">
        <v>7.07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420</v>
      </c>
      <c r="AT136">
        <v>54.1</v>
      </c>
      <c r="AU136" t="s">
        <v>479</v>
      </c>
      <c r="AV136">
        <v>0</v>
      </c>
      <c r="AW136">
        <v>2</v>
      </c>
      <c r="AX136">
        <v>28186779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Y136*Source!I45</f>
        <v>26.2926</v>
      </c>
      <c r="CY136">
        <f t="shared" si="37"/>
        <v>61.37</v>
      </c>
      <c r="CZ136">
        <f t="shared" si="38"/>
        <v>8.68</v>
      </c>
      <c r="DA136">
        <f t="shared" si="39"/>
        <v>7.07</v>
      </c>
      <c r="DB136">
        <f t="shared" si="40"/>
        <v>234.79499999999999</v>
      </c>
      <c r="DC136">
        <f t="shared" si="41"/>
        <v>0</v>
      </c>
    </row>
    <row r="137" spans="1:107" x14ac:dyDescent="0.2">
      <c r="A137">
        <f>ROW(Source!A45)</f>
        <v>45</v>
      </c>
      <c r="B137">
        <v>28185841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34</v>
      </c>
      <c r="J137" t="s">
        <v>35</v>
      </c>
      <c r="K137" t="s">
        <v>36</v>
      </c>
      <c r="L137">
        <v>1368</v>
      </c>
      <c r="N137">
        <v>1011</v>
      </c>
      <c r="O137" t="s">
        <v>823</v>
      </c>
      <c r="P137" t="s">
        <v>823</v>
      </c>
      <c r="Q137">
        <v>1</v>
      </c>
      <c r="W137">
        <v>0</v>
      </c>
      <c r="X137">
        <v>1984034196</v>
      </c>
      <c r="Y137">
        <v>2.06</v>
      </c>
      <c r="AA137">
        <v>0</v>
      </c>
      <c r="AB137">
        <v>130.72</v>
      </c>
      <c r="AC137">
        <v>10.130000000000001</v>
      </c>
      <c r="AD137">
        <v>0</v>
      </c>
      <c r="AE137">
        <v>0</v>
      </c>
      <c r="AF137">
        <v>18.489999999999998</v>
      </c>
      <c r="AG137">
        <v>10.130000000000001</v>
      </c>
      <c r="AH137">
        <v>0</v>
      </c>
      <c r="AI137">
        <v>1</v>
      </c>
      <c r="AJ137">
        <v>7.07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420</v>
      </c>
      <c r="AT137">
        <v>4.12</v>
      </c>
      <c r="AU137" t="s">
        <v>479</v>
      </c>
      <c r="AV137">
        <v>0</v>
      </c>
      <c r="AW137">
        <v>2</v>
      </c>
      <c r="AX137">
        <v>28186780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Y137*Source!I45</f>
        <v>2.0023200000000001</v>
      </c>
      <c r="CY137">
        <f t="shared" si="37"/>
        <v>130.72</v>
      </c>
      <c r="CZ137">
        <f t="shared" si="38"/>
        <v>18.489999999999998</v>
      </c>
      <c r="DA137">
        <f t="shared" si="39"/>
        <v>7.07</v>
      </c>
      <c r="DB137">
        <f t="shared" si="40"/>
        <v>38.090000000000003</v>
      </c>
      <c r="DC137">
        <f t="shared" si="41"/>
        <v>20.87</v>
      </c>
    </row>
    <row r="138" spans="1:107" x14ac:dyDescent="0.2">
      <c r="A138">
        <f>ROW(Source!A45)</f>
        <v>45</v>
      </c>
      <c r="B138">
        <v>28185841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44</v>
      </c>
      <c r="J138" t="s">
        <v>45</v>
      </c>
      <c r="K138" t="s">
        <v>46</v>
      </c>
      <c r="L138">
        <v>1339</v>
      </c>
      <c r="N138">
        <v>1007</v>
      </c>
      <c r="O138" t="s">
        <v>444</v>
      </c>
      <c r="P138" t="s">
        <v>444</v>
      </c>
      <c r="Q138">
        <v>1</v>
      </c>
      <c r="W138">
        <v>0</v>
      </c>
      <c r="X138">
        <v>-1718793076</v>
      </c>
      <c r="Y138">
        <v>0</v>
      </c>
      <c r="AA138">
        <v>165.51</v>
      </c>
      <c r="AB138">
        <v>0</v>
      </c>
      <c r="AC138">
        <v>0</v>
      </c>
      <c r="AD138">
        <v>0</v>
      </c>
      <c r="AE138">
        <v>23.41</v>
      </c>
      <c r="AF138">
        <v>0</v>
      </c>
      <c r="AG138">
        <v>0</v>
      </c>
      <c r="AH138">
        <v>0</v>
      </c>
      <c r="AI138">
        <v>7.07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420</v>
      </c>
      <c r="AT138">
        <v>1.38</v>
      </c>
      <c r="AU138" t="s">
        <v>466</v>
      </c>
      <c r="AV138">
        <v>0</v>
      </c>
      <c r="AW138">
        <v>2</v>
      </c>
      <c r="AX138">
        <v>28186781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Y138*Source!I45</f>
        <v>0</v>
      </c>
      <c r="CY138">
        <f>AA138</f>
        <v>165.51</v>
      </c>
      <c r="CZ138">
        <f>AE138</f>
        <v>23.41</v>
      </c>
      <c r="DA138">
        <f>AI138</f>
        <v>7.07</v>
      </c>
      <c r="DB138">
        <f>ROUND((ROUND(AT138*CZ138,2)*0),6)</f>
        <v>0</v>
      </c>
      <c r="DC138">
        <f>ROUND((ROUND(AT138*AG138,2)*0),6)</f>
        <v>0</v>
      </c>
    </row>
    <row r="139" spans="1:107" x14ac:dyDescent="0.2">
      <c r="A139">
        <f>ROW(Source!A45)</f>
        <v>45</v>
      </c>
      <c r="B139">
        <v>28185841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56</v>
      </c>
      <c r="J139" t="s">
        <v>57</v>
      </c>
      <c r="K139" t="s">
        <v>58</v>
      </c>
      <c r="L139">
        <v>1348</v>
      </c>
      <c r="N139">
        <v>1009</v>
      </c>
      <c r="O139" t="s">
        <v>476</v>
      </c>
      <c r="P139" t="s">
        <v>476</v>
      </c>
      <c r="Q139">
        <v>1000</v>
      </c>
      <c r="W139">
        <v>0</v>
      </c>
      <c r="X139">
        <v>-1204589871</v>
      </c>
      <c r="Y139">
        <v>0</v>
      </c>
      <c r="AA139">
        <v>90669.07</v>
      </c>
      <c r="AB139">
        <v>0</v>
      </c>
      <c r="AC139">
        <v>0</v>
      </c>
      <c r="AD139">
        <v>0</v>
      </c>
      <c r="AE139">
        <v>12824.48</v>
      </c>
      <c r="AF139">
        <v>0</v>
      </c>
      <c r="AG139">
        <v>0</v>
      </c>
      <c r="AH139">
        <v>0</v>
      </c>
      <c r="AI139">
        <v>7.07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420</v>
      </c>
      <c r="AT139">
        <v>1.711E-2</v>
      </c>
      <c r="AU139" t="s">
        <v>466</v>
      </c>
      <c r="AV139">
        <v>0</v>
      </c>
      <c r="AW139">
        <v>2</v>
      </c>
      <c r="AX139">
        <v>28186782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Y139*Source!I45</f>
        <v>0</v>
      </c>
      <c r="CY139">
        <f>AA139</f>
        <v>90669.07</v>
      </c>
      <c r="CZ139">
        <f>AE139</f>
        <v>12824.48</v>
      </c>
      <c r="DA139">
        <f>AI139</f>
        <v>7.07</v>
      </c>
      <c r="DB139">
        <f>ROUND((ROUND(AT139*CZ139,2)*0),6)</f>
        <v>0</v>
      </c>
      <c r="DC139">
        <f>ROUND((ROUND(AT139*AG139,2)*0),6)</f>
        <v>0</v>
      </c>
    </row>
    <row r="140" spans="1:107" x14ac:dyDescent="0.2">
      <c r="A140">
        <f>ROW(Source!A45)</f>
        <v>45</v>
      </c>
      <c r="B140">
        <v>28185841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65</v>
      </c>
      <c r="J140" t="s">
        <v>420</v>
      </c>
      <c r="K140" t="s">
        <v>66</v>
      </c>
      <c r="L140">
        <v>1374</v>
      </c>
      <c r="N140">
        <v>1013</v>
      </c>
      <c r="O140" t="s">
        <v>67</v>
      </c>
      <c r="P140" t="s">
        <v>67</v>
      </c>
      <c r="Q140">
        <v>1</v>
      </c>
      <c r="W140">
        <v>0</v>
      </c>
      <c r="X140">
        <v>-1731369543</v>
      </c>
      <c r="Y140">
        <v>0</v>
      </c>
      <c r="AA140">
        <v>1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420</v>
      </c>
      <c r="AT140">
        <v>34.369999999999997</v>
      </c>
      <c r="AU140" t="s">
        <v>466</v>
      </c>
      <c r="AV140">
        <v>0</v>
      </c>
      <c r="AW140">
        <v>2</v>
      </c>
      <c r="AX140">
        <v>28186783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Y140*Source!I45</f>
        <v>0</v>
      </c>
      <c r="CY140">
        <f>AA140</f>
        <v>1</v>
      </c>
      <c r="CZ140">
        <f>AE140</f>
        <v>1</v>
      </c>
      <c r="DA140">
        <f>AI140</f>
        <v>1</v>
      </c>
      <c r="DB140">
        <f>ROUND((ROUND(AT140*CZ140,2)*0),6)</f>
        <v>0</v>
      </c>
      <c r="DC140">
        <f>ROUND((ROUND(AT140*AG140,2)*0),6)</f>
        <v>0</v>
      </c>
    </row>
    <row r="141" spans="1:107" x14ac:dyDescent="0.2">
      <c r="A141">
        <f>ROW(Source!A46)</f>
        <v>46</v>
      </c>
      <c r="B141">
        <v>28185840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68</v>
      </c>
      <c r="J141" t="s">
        <v>420</v>
      </c>
      <c r="K141" t="s">
        <v>69</v>
      </c>
      <c r="L141">
        <v>1191</v>
      </c>
      <c r="N141">
        <v>1013</v>
      </c>
      <c r="O141" t="s">
        <v>817</v>
      </c>
      <c r="P141" t="s">
        <v>817</v>
      </c>
      <c r="Q141">
        <v>1</v>
      </c>
      <c r="W141">
        <v>0</v>
      </c>
      <c r="X141">
        <v>300547253</v>
      </c>
      <c r="Y141">
        <v>22.658999999999995</v>
      </c>
      <c r="AA141">
        <v>0</v>
      </c>
      <c r="AB141">
        <v>0</v>
      </c>
      <c r="AC141">
        <v>0</v>
      </c>
      <c r="AD141">
        <v>8.4</v>
      </c>
      <c r="AE141">
        <v>0</v>
      </c>
      <c r="AF141">
        <v>0</v>
      </c>
      <c r="AG141">
        <v>0</v>
      </c>
      <c r="AH141">
        <v>8.4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420</v>
      </c>
      <c r="AT141">
        <v>32.369999999999997</v>
      </c>
      <c r="AU141" t="s">
        <v>497</v>
      </c>
      <c r="AV141">
        <v>1</v>
      </c>
      <c r="AW141">
        <v>2</v>
      </c>
      <c r="AX141">
        <v>28186806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Y141*Source!I46</f>
        <v>27.190799999999992</v>
      </c>
      <c r="CY141">
        <f>AD141</f>
        <v>8.4</v>
      </c>
      <c r="CZ141">
        <f>AH141</f>
        <v>8.4</v>
      </c>
      <c r="DA141">
        <f>AL141</f>
        <v>1</v>
      </c>
      <c r="DB141">
        <f>ROUND((ROUND(AT141*CZ141,2)*0.7),6)</f>
        <v>190.33699999999999</v>
      </c>
      <c r="DC141">
        <f>ROUND((ROUND(AT141*AG141,2)*0.7),6)</f>
        <v>0</v>
      </c>
    </row>
    <row r="142" spans="1:107" x14ac:dyDescent="0.2">
      <c r="A142">
        <f>ROW(Source!A46)</f>
        <v>46</v>
      </c>
      <c r="B142">
        <v>28185840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818</v>
      </c>
      <c r="J142" t="s">
        <v>420</v>
      </c>
      <c r="K142" t="s">
        <v>819</v>
      </c>
      <c r="L142">
        <v>1191</v>
      </c>
      <c r="N142">
        <v>1013</v>
      </c>
      <c r="O142" t="s">
        <v>817</v>
      </c>
      <c r="P142" t="s">
        <v>817</v>
      </c>
      <c r="Q142">
        <v>1</v>
      </c>
      <c r="W142">
        <v>0</v>
      </c>
      <c r="X142">
        <v>-383101862</v>
      </c>
      <c r="Y142">
        <v>5.83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420</v>
      </c>
      <c r="AT142">
        <v>5.83</v>
      </c>
      <c r="AU142" t="s">
        <v>420</v>
      </c>
      <c r="AV142">
        <v>2</v>
      </c>
      <c r="AW142">
        <v>2</v>
      </c>
      <c r="AX142">
        <v>28186807</v>
      </c>
      <c r="AY142">
        <v>1</v>
      </c>
      <c r="AZ142">
        <v>2048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Y142*Source!I46</f>
        <v>6.9959999999999996</v>
      </c>
      <c r="CY142">
        <f>AD142</f>
        <v>0</v>
      </c>
      <c r="CZ142">
        <f>AH142</f>
        <v>0</v>
      </c>
      <c r="DA142">
        <f>AL142</f>
        <v>1</v>
      </c>
      <c r="DB142">
        <f>ROUND(ROUND(AT142*CZ142,2),6)</f>
        <v>0</v>
      </c>
      <c r="DC142">
        <f>ROUND(ROUND(AT142*AG142,2),6)</f>
        <v>0</v>
      </c>
    </row>
    <row r="143" spans="1:107" x14ac:dyDescent="0.2">
      <c r="A143">
        <f>ROW(Source!A46)</f>
        <v>46</v>
      </c>
      <c r="B143">
        <v>28185840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75</v>
      </c>
      <c r="J143" t="s">
        <v>76</v>
      </c>
      <c r="K143" t="s">
        <v>77</v>
      </c>
      <c r="L143">
        <v>1368</v>
      </c>
      <c r="N143">
        <v>1011</v>
      </c>
      <c r="O143" t="s">
        <v>823</v>
      </c>
      <c r="P143" t="s">
        <v>823</v>
      </c>
      <c r="Q143">
        <v>1</v>
      </c>
      <c r="W143">
        <v>0</v>
      </c>
      <c r="X143">
        <v>1732737796</v>
      </c>
      <c r="Y143">
        <v>4.9000000000000002E-2</v>
      </c>
      <c r="AA143">
        <v>0</v>
      </c>
      <c r="AB143">
        <v>121.8</v>
      </c>
      <c r="AC143">
        <v>13.49</v>
      </c>
      <c r="AD143">
        <v>0</v>
      </c>
      <c r="AE143">
        <v>0</v>
      </c>
      <c r="AF143">
        <v>121.8</v>
      </c>
      <c r="AG143">
        <v>13.49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420</v>
      </c>
      <c r="AT143">
        <v>7.0000000000000007E-2</v>
      </c>
      <c r="AU143" t="s">
        <v>497</v>
      </c>
      <c r="AV143">
        <v>0</v>
      </c>
      <c r="AW143">
        <v>2</v>
      </c>
      <c r="AX143">
        <v>28186808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Y143*Source!I46</f>
        <v>5.8799999999999998E-2</v>
      </c>
      <c r="CY143">
        <f t="shared" ref="CY143:CY149" si="42">AB143</f>
        <v>121.8</v>
      </c>
      <c r="CZ143">
        <f t="shared" ref="CZ143:CZ149" si="43">AF143</f>
        <v>121.8</v>
      </c>
      <c r="DA143">
        <f t="shared" ref="DA143:DA149" si="44">AJ143</f>
        <v>1</v>
      </c>
      <c r="DB143">
        <f t="shared" ref="DB143:DB149" si="45">ROUND((ROUND(AT143*CZ143,2)*0.7),6)</f>
        <v>5.9710000000000001</v>
      </c>
      <c r="DC143">
        <f t="shared" ref="DC143:DC149" si="46">ROUND((ROUND(AT143*AG143,2)*0.7),6)</f>
        <v>0.65800000000000003</v>
      </c>
    </row>
    <row r="144" spans="1:107" x14ac:dyDescent="0.2">
      <c r="A144">
        <f>ROW(Source!A46)</f>
        <v>46</v>
      </c>
      <c r="B144">
        <v>28185840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70</v>
      </c>
      <c r="J144" t="s">
        <v>71</v>
      </c>
      <c r="K144" t="s">
        <v>72</v>
      </c>
      <c r="L144">
        <v>1368</v>
      </c>
      <c r="N144">
        <v>1011</v>
      </c>
      <c r="O144" t="s">
        <v>823</v>
      </c>
      <c r="P144" t="s">
        <v>823</v>
      </c>
      <c r="Q144">
        <v>1</v>
      </c>
      <c r="W144">
        <v>0</v>
      </c>
      <c r="X144">
        <v>903590057</v>
      </c>
      <c r="Y144">
        <v>8.3999999999999991E-2</v>
      </c>
      <c r="AA144">
        <v>0</v>
      </c>
      <c r="AB144">
        <v>112.77</v>
      </c>
      <c r="AC144">
        <v>11.84</v>
      </c>
      <c r="AD144">
        <v>0</v>
      </c>
      <c r="AE144">
        <v>0</v>
      </c>
      <c r="AF144">
        <v>112.77</v>
      </c>
      <c r="AG144">
        <v>11.84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420</v>
      </c>
      <c r="AT144">
        <v>0.12</v>
      </c>
      <c r="AU144" t="s">
        <v>497</v>
      </c>
      <c r="AV144">
        <v>0</v>
      </c>
      <c r="AW144">
        <v>2</v>
      </c>
      <c r="AX144">
        <v>28186809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Y144*Source!I46</f>
        <v>0.10079999999999999</v>
      </c>
      <c r="CY144">
        <f t="shared" si="42"/>
        <v>112.77</v>
      </c>
      <c r="CZ144">
        <f t="shared" si="43"/>
        <v>112.77</v>
      </c>
      <c r="DA144">
        <f t="shared" si="44"/>
        <v>1</v>
      </c>
      <c r="DB144">
        <f t="shared" si="45"/>
        <v>9.4710000000000001</v>
      </c>
      <c r="DC144">
        <f t="shared" si="46"/>
        <v>0.99399999999999999</v>
      </c>
    </row>
    <row r="145" spans="1:107" x14ac:dyDescent="0.2">
      <c r="A145">
        <f>ROW(Source!A46)</f>
        <v>46</v>
      </c>
      <c r="B145">
        <v>28185840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78</v>
      </c>
      <c r="J145" t="s">
        <v>79</v>
      </c>
      <c r="K145" t="s">
        <v>80</v>
      </c>
      <c r="L145">
        <v>1368</v>
      </c>
      <c r="N145">
        <v>1011</v>
      </c>
      <c r="O145" t="s">
        <v>823</v>
      </c>
      <c r="P145" t="s">
        <v>823</v>
      </c>
      <c r="Q145">
        <v>1</v>
      </c>
      <c r="W145">
        <v>0</v>
      </c>
      <c r="X145">
        <v>-1335108231</v>
      </c>
      <c r="Y145">
        <v>3.8149999999999999</v>
      </c>
      <c r="AA145">
        <v>0</v>
      </c>
      <c r="AB145">
        <v>96.9</v>
      </c>
      <c r="AC145">
        <v>11.84</v>
      </c>
      <c r="AD145">
        <v>0</v>
      </c>
      <c r="AE145">
        <v>0</v>
      </c>
      <c r="AF145">
        <v>96.9</v>
      </c>
      <c r="AG145">
        <v>11.84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420</v>
      </c>
      <c r="AT145">
        <v>5.45</v>
      </c>
      <c r="AU145" t="s">
        <v>497</v>
      </c>
      <c r="AV145">
        <v>0</v>
      </c>
      <c r="AW145">
        <v>2</v>
      </c>
      <c r="AX145">
        <v>28186810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Y145*Source!I46</f>
        <v>4.5779999999999994</v>
      </c>
      <c r="CY145">
        <f t="shared" si="42"/>
        <v>96.9</v>
      </c>
      <c r="CZ145">
        <f t="shared" si="43"/>
        <v>96.9</v>
      </c>
      <c r="DA145">
        <f t="shared" si="44"/>
        <v>1</v>
      </c>
      <c r="DB145">
        <f t="shared" si="45"/>
        <v>369.67700000000002</v>
      </c>
      <c r="DC145">
        <f t="shared" si="46"/>
        <v>45.170999999999999</v>
      </c>
    </row>
    <row r="146" spans="1:107" x14ac:dyDescent="0.2">
      <c r="A146">
        <f>ROW(Source!A46)</f>
        <v>46</v>
      </c>
      <c r="B146">
        <v>28185840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81</v>
      </c>
      <c r="J146" t="s">
        <v>82</v>
      </c>
      <c r="K146" t="s">
        <v>83</v>
      </c>
      <c r="L146">
        <v>1368</v>
      </c>
      <c r="N146">
        <v>1011</v>
      </c>
      <c r="O146" t="s">
        <v>823</v>
      </c>
      <c r="P146" t="s">
        <v>823</v>
      </c>
      <c r="Q146">
        <v>1</v>
      </c>
      <c r="W146">
        <v>0</v>
      </c>
      <c r="X146">
        <v>452270374</v>
      </c>
      <c r="Y146">
        <v>0.67199999999999993</v>
      </c>
      <c r="AA146">
        <v>0</v>
      </c>
      <c r="AB146">
        <v>0.83</v>
      </c>
      <c r="AC146">
        <v>0</v>
      </c>
      <c r="AD146">
        <v>0</v>
      </c>
      <c r="AE146">
        <v>0</v>
      </c>
      <c r="AF146">
        <v>0.83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420</v>
      </c>
      <c r="AT146">
        <v>0.96</v>
      </c>
      <c r="AU146" t="s">
        <v>497</v>
      </c>
      <c r="AV146">
        <v>0</v>
      </c>
      <c r="AW146">
        <v>2</v>
      </c>
      <c r="AX146">
        <v>28186811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Y146*Source!I46</f>
        <v>0.80639999999999989</v>
      </c>
      <c r="CY146">
        <f t="shared" si="42"/>
        <v>0.83</v>
      </c>
      <c r="CZ146">
        <f t="shared" si="43"/>
        <v>0.83</v>
      </c>
      <c r="DA146">
        <f t="shared" si="44"/>
        <v>1</v>
      </c>
      <c r="DB146">
        <f t="shared" si="45"/>
        <v>0.56000000000000005</v>
      </c>
      <c r="DC146">
        <f t="shared" si="46"/>
        <v>0</v>
      </c>
    </row>
    <row r="147" spans="1:107" x14ac:dyDescent="0.2">
      <c r="A147">
        <f>ROW(Source!A46)</f>
        <v>46</v>
      </c>
      <c r="B147">
        <v>28185840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84</v>
      </c>
      <c r="J147" t="s">
        <v>85</v>
      </c>
      <c r="K147" t="s">
        <v>86</v>
      </c>
      <c r="L147">
        <v>1368</v>
      </c>
      <c r="N147">
        <v>1011</v>
      </c>
      <c r="O147" t="s">
        <v>823</v>
      </c>
      <c r="P147" t="s">
        <v>823</v>
      </c>
      <c r="Q147">
        <v>1</v>
      </c>
      <c r="W147">
        <v>0</v>
      </c>
      <c r="X147">
        <v>1171957361</v>
      </c>
      <c r="Y147">
        <v>0.13299999999999998</v>
      </c>
      <c r="AA147">
        <v>0</v>
      </c>
      <c r="AB147">
        <v>86.79</v>
      </c>
      <c r="AC147">
        <v>10.130000000000001</v>
      </c>
      <c r="AD147">
        <v>0</v>
      </c>
      <c r="AE147">
        <v>0</v>
      </c>
      <c r="AF147">
        <v>86.79</v>
      </c>
      <c r="AG147">
        <v>10.130000000000001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420</v>
      </c>
      <c r="AT147">
        <v>0.19</v>
      </c>
      <c r="AU147" t="s">
        <v>497</v>
      </c>
      <c r="AV147">
        <v>0</v>
      </c>
      <c r="AW147">
        <v>2</v>
      </c>
      <c r="AX147">
        <v>28186812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Y147*Source!I46</f>
        <v>0.15959999999999996</v>
      </c>
      <c r="CY147">
        <f t="shared" si="42"/>
        <v>86.79</v>
      </c>
      <c r="CZ147">
        <f t="shared" si="43"/>
        <v>86.79</v>
      </c>
      <c r="DA147">
        <f t="shared" si="44"/>
        <v>1</v>
      </c>
      <c r="DB147">
        <f t="shared" si="45"/>
        <v>11.542999999999999</v>
      </c>
      <c r="DC147">
        <f t="shared" si="46"/>
        <v>1.3440000000000001</v>
      </c>
    </row>
    <row r="148" spans="1:107" x14ac:dyDescent="0.2">
      <c r="A148">
        <f>ROW(Source!A46)</f>
        <v>46</v>
      </c>
      <c r="B148">
        <v>28185840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87</v>
      </c>
      <c r="J148" t="s">
        <v>88</v>
      </c>
      <c r="K148" t="s">
        <v>89</v>
      </c>
      <c r="L148">
        <v>1368</v>
      </c>
      <c r="N148">
        <v>1011</v>
      </c>
      <c r="O148" t="s">
        <v>823</v>
      </c>
      <c r="P148" t="s">
        <v>823</v>
      </c>
      <c r="Q148">
        <v>1</v>
      </c>
      <c r="W148">
        <v>0</v>
      </c>
      <c r="X148">
        <v>-1135352110</v>
      </c>
      <c r="Y148">
        <v>1.1759999999999999</v>
      </c>
      <c r="AA148">
        <v>0</v>
      </c>
      <c r="AB148">
        <v>1.2</v>
      </c>
      <c r="AC148">
        <v>0</v>
      </c>
      <c r="AD148">
        <v>0</v>
      </c>
      <c r="AE148">
        <v>0</v>
      </c>
      <c r="AF148">
        <v>1.2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420</v>
      </c>
      <c r="AT148">
        <v>1.68</v>
      </c>
      <c r="AU148" t="s">
        <v>497</v>
      </c>
      <c r="AV148">
        <v>0</v>
      </c>
      <c r="AW148">
        <v>2</v>
      </c>
      <c r="AX148">
        <v>28186813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Y148*Source!I46</f>
        <v>1.4111999999999998</v>
      </c>
      <c r="CY148">
        <f t="shared" si="42"/>
        <v>1.2</v>
      </c>
      <c r="CZ148">
        <f t="shared" si="43"/>
        <v>1.2</v>
      </c>
      <c r="DA148">
        <f t="shared" si="44"/>
        <v>1</v>
      </c>
      <c r="DB148">
        <f t="shared" si="45"/>
        <v>1.4139999999999999</v>
      </c>
      <c r="DC148">
        <f t="shared" si="46"/>
        <v>0</v>
      </c>
    </row>
    <row r="149" spans="1:107" x14ac:dyDescent="0.2">
      <c r="A149">
        <f>ROW(Source!A46)</f>
        <v>46</v>
      </c>
      <c r="B149">
        <v>28185840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90</v>
      </c>
      <c r="J149" t="s">
        <v>91</v>
      </c>
      <c r="K149" t="s">
        <v>92</v>
      </c>
      <c r="L149">
        <v>1368</v>
      </c>
      <c r="N149">
        <v>1011</v>
      </c>
      <c r="O149" t="s">
        <v>823</v>
      </c>
      <c r="P149" t="s">
        <v>823</v>
      </c>
      <c r="Q149">
        <v>1</v>
      </c>
      <c r="W149">
        <v>0</v>
      </c>
      <c r="X149">
        <v>-700358725</v>
      </c>
      <c r="Y149">
        <v>6.7339999999999991</v>
      </c>
      <c r="AA149">
        <v>0</v>
      </c>
      <c r="AB149">
        <v>13.92</v>
      </c>
      <c r="AC149">
        <v>0</v>
      </c>
      <c r="AD149">
        <v>0</v>
      </c>
      <c r="AE149">
        <v>0</v>
      </c>
      <c r="AF149">
        <v>13.92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420</v>
      </c>
      <c r="AT149">
        <v>9.6199999999999992</v>
      </c>
      <c r="AU149" t="s">
        <v>497</v>
      </c>
      <c r="AV149">
        <v>0</v>
      </c>
      <c r="AW149">
        <v>2</v>
      </c>
      <c r="AX149">
        <v>28186814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Y149*Source!I46</f>
        <v>8.0807999999999982</v>
      </c>
      <c r="CY149">
        <f t="shared" si="42"/>
        <v>13.92</v>
      </c>
      <c r="CZ149">
        <f t="shared" si="43"/>
        <v>13.92</v>
      </c>
      <c r="DA149">
        <f t="shared" si="44"/>
        <v>1</v>
      </c>
      <c r="DB149">
        <f t="shared" si="45"/>
        <v>93.736999999999995</v>
      </c>
      <c r="DC149">
        <f t="shared" si="46"/>
        <v>0</v>
      </c>
    </row>
    <row r="150" spans="1:107" x14ac:dyDescent="0.2">
      <c r="A150">
        <f>ROW(Source!A46)</f>
        <v>46</v>
      </c>
      <c r="B150">
        <v>28185840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47</v>
      </c>
      <c r="J150" t="s">
        <v>48</v>
      </c>
      <c r="K150" t="s">
        <v>49</v>
      </c>
      <c r="L150">
        <v>1339</v>
      </c>
      <c r="N150">
        <v>1007</v>
      </c>
      <c r="O150" t="s">
        <v>444</v>
      </c>
      <c r="P150" t="s">
        <v>444</v>
      </c>
      <c r="Q150">
        <v>1</v>
      </c>
      <c r="W150">
        <v>0</v>
      </c>
      <c r="X150">
        <v>1597319531</v>
      </c>
      <c r="Y150">
        <v>0</v>
      </c>
      <c r="AA150">
        <v>8.7899999999999991</v>
      </c>
      <c r="AB150">
        <v>0</v>
      </c>
      <c r="AC150">
        <v>0</v>
      </c>
      <c r="AD150">
        <v>0</v>
      </c>
      <c r="AE150">
        <v>8.7899999999999991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420</v>
      </c>
      <c r="AT150">
        <v>1.37</v>
      </c>
      <c r="AU150" t="s">
        <v>466</v>
      </c>
      <c r="AV150">
        <v>0</v>
      </c>
      <c r="AW150">
        <v>2</v>
      </c>
      <c r="AX150">
        <v>28186815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Y150*Source!I46</f>
        <v>0</v>
      </c>
      <c r="CY150">
        <f t="shared" ref="CY150:CY161" si="47">AA150</f>
        <v>8.7899999999999991</v>
      </c>
      <c r="CZ150">
        <f t="shared" ref="CZ150:CZ161" si="48">AE150</f>
        <v>8.7899999999999991</v>
      </c>
      <c r="DA150">
        <f t="shared" ref="DA150:DA161" si="49">AI150</f>
        <v>1</v>
      </c>
      <c r="DB150">
        <f t="shared" ref="DB150:DB161" si="50">ROUND((ROUND(AT150*CZ150,2)*0),6)</f>
        <v>0</v>
      </c>
      <c r="DC150">
        <f t="shared" ref="DC150:DC161" si="51">ROUND((ROUND(AT150*AG150,2)*0),6)</f>
        <v>0</v>
      </c>
    </row>
    <row r="151" spans="1:107" x14ac:dyDescent="0.2">
      <c r="A151">
        <f>ROW(Source!A46)</f>
        <v>46</v>
      </c>
      <c r="B151">
        <v>28185840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50</v>
      </c>
      <c r="J151" t="s">
        <v>51</v>
      </c>
      <c r="K151" t="s">
        <v>52</v>
      </c>
      <c r="L151">
        <v>1346</v>
      </c>
      <c r="N151">
        <v>1009</v>
      </c>
      <c r="O151" t="s">
        <v>40</v>
      </c>
      <c r="P151" t="s">
        <v>40</v>
      </c>
      <c r="Q151">
        <v>1</v>
      </c>
      <c r="W151">
        <v>0</v>
      </c>
      <c r="X151">
        <v>-1411127917</v>
      </c>
      <c r="Y151">
        <v>0</v>
      </c>
      <c r="AA151">
        <v>4.47</v>
      </c>
      <c r="AB151">
        <v>0</v>
      </c>
      <c r="AC151">
        <v>0</v>
      </c>
      <c r="AD151">
        <v>0</v>
      </c>
      <c r="AE151">
        <v>4.47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420</v>
      </c>
      <c r="AT151">
        <v>0.41</v>
      </c>
      <c r="AU151" t="s">
        <v>466</v>
      </c>
      <c r="AV151">
        <v>0</v>
      </c>
      <c r="AW151">
        <v>2</v>
      </c>
      <c r="AX151">
        <v>28186816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Y151*Source!I46</f>
        <v>0</v>
      </c>
      <c r="CY151">
        <f t="shared" si="47"/>
        <v>4.47</v>
      </c>
      <c r="CZ151">
        <f t="shared" si="48"/>
        <v>4.47</v>
      </c>
      <c r="DA151">
        <f t="shared" si="49"/>
        <v>1</v>
      </c>
      <c r="DB151">
        <f t="shared" si="50"/>
        <v>0</v>
      </c>
      <c r="DC151">
        <f t="shared" si="51"/>
        <v>0</v>
      </c>
    </row>
    <row r="152" spans="1:107" x14ac:dyDescent="0.2">
      <c r="A152">
        <f>ROW(Source!A46)</f>
        <v>46</v>
      </c>
      <c r="B152">
        <v>28185840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93</v>
      </c>
      <c r="J152" t="s">
        <v>94</v>
      </c>
      <c r="K152" t="s">
        <v>95</v>
      </c>
      <c r="L152">
        <v>1348</v>
      </c>
      <c r="N152">
        <v>1009</v>
      </c>
      <c r="O152" t="s">
        <v>476</v>
      </c>
      <c r="P152" t="s">
        <v>476</v>
      </c>
      <c r="Q152">
        <v>1000</v>
      </c>
      <c r="W152">
        <v>0</v>
      </c>
      <c r="X152">
        <v>-2063612885</v>
      </c>
      <c r="Y152">
        <v>0</v>
      </c>
      <c r="AA152">
        <v>11891.1</v>
      </c>
      <c r="AB152">
        <v>0</v>
      </c>
      <c r="AC152">
        <v>0</v>
      </c>
      <c r="AD152">
        <v>0</v>
      </c>
      <c r="AE152">
        <v>11891.1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420</v>
      </c>
      <c r="AT152">
        <v>4.0000000000000001E-3</v>
      </c>
      <c r="AU152" t="s">
        <v>466</v>
      </c>
      <c r="AV152">
        <v>0</v>
      </c>
      <c r="AW152">
        <v>2</v>
      </c>
      <c r="AX152">
        <v>28186817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Y152*Source!I46</f>
        <v>0</v>
      </c>
      <c r="CY152">
        <f t="shared" si="47"/>
        <v>11891.1</v>
      </c>
      <c r="CZ152">
        <f t="shared" si="48"/>
        <v>11891.1</v>
      </c>
      <c r="DA152">
        <f t="shared" si="49"/>
        <v>1</v>
      </c>
      <c r="DB152">
        <f t="shared" si="50"/>
        <v>0</v>
      </c>
      <c r="DC152">
        <f t="shared" si="51"/>
        <v>0</v>
      </c>
    </row>
    <row r="153" spans="1:107" x14ac:dyDescent="0.2">
      <c r="A153">
        <f>ROW(Source!A46)</f>
        <v>46</v>
      </c>
      <c r="B153">
        <v>28185840</v>
      </c>
      <c r="C153">
        <v>28186784</v>
      </c>
      <c r="D153">
        <v>27267500</v>
      </c>
      <c r="E153">
        <v>1</v>
      </c>
      <c r="F153">
        <v>1</v>
      </c>
      <c r="G153">
        <v>1</v>
      </c>
      <c r="H153">
        <v>3</v>
      </c>
      <c r="I153" t="s">
        <v>96</v>
      </c>
      <c r="J153" t="s">
        <v>97</v>
      </c>
      <c r="K153" t="s">
        <v>98</v>
      </c>
      <c r="L153">
        <v>1348</v>
      </c>
      <c r="N153">
        <v>1009</v>
      </c>
      <c r="O153" t="s">
        <v>476</v>
      </c>
      <c r="P153" t="s">
        <v>476</v>
      </c>
      <c r="Q153">
        <v>1000</v>
      </c>
      <c r="W153">
        <v>0</v>
      </c>
      <c r="X153">
        <v>628974256</v>
      </c>
      <c r="Y153">
        <v>0</v>
      </c>
      <c r="AA153">
        <v>7671.42</v>
      </c>
      <c r="AB153">
        <v>0</v>
      </c>
      <c r="AC153">
        <v>0</v>
      </c>
      <c r="AD153">
        <v>0</v>
      </c>
      <c r="AE153">
        <v>7671.42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420</v>
      </c>
      <c r="AT153">
        <v>1.0000000000000001E-5</v>
      </c>
      <c r="AU153" t="s">
        <v>466</v>
      </c>
      <c r="AV153">
        <v>0</v>
      </c>
      <c r="AW153">
        <v>2</v>
      </c>
      <c r="AX153">
        <v>28186819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Y153*Source!I46</f>
        <v>0</v>
      </c>
      <c r="CY153">
        <f t="shared" si="47"/>
        <v>7671.42</v>
      </c>
      <c r="CZ153">
        <f t="shared" si="48"/>
        <v>7671.42</v>
      </c>
      <c r="DA153">
        <f t="shared" si="49"/>
        <v>1</v>
      </c>
      <c r="DB153">
        <f t="shared" si="50"/>
        <v>0</v>
      </c>
      <c r="DC153">
        <f t="shared" si="51"/>
        <v>0</v>
      </c>
    </row>
    <row r="154" spans="1:107" x14ac:dyDescent="0.2">
      <c r="A154">
        <f>ROW(Source!A46)</f>
        <v>46</v>
      </c>
      <c r="B154">
        <v>28185840</v>
      </c>
      <c r="C154">
        <v>28186784</v>
      </c>
      <c r="D154">
        <v>27268485</v>
      </c>
      <c r="E154">
        <v>1</v>
      </c>
      <c r="F154">
        <v>1</v>
      </c>
      <c r="G154">
        <v>1</v>
      </c>
      <c r="H154">
        <v>3</v>
      </c>
      <c r="I154" t="s">
        <v>99</v>
      </c>
      <c r="J154" t="s">
        <v>100</v>
      </c>
      <c r="K154" t="s">
        <v>101</v>
      </c>
      <c r="L154">
        <v>1348</v>
      </c>
      <c r="N154">
        <v>1009</v>
      </c>
      <c r="O154" t="s">
        <v>476</v>
      </c>
      <c r="P154" t="s">
        <v>476</v>
      </c>
      <c r="Q154">
        <v>1000</v>
      </c>
      <c r="W154">
        <v>0</v>
      </c>
      <c r="X154">
        <v>-1850711024</v>
      </c>
      <c r="Y154">
        <v>0</v>
      </c>
      <c r="AA154">
        <v>30728.69</v>
      </c>
      <c r="AB154">
        <v>0</v>
      </c>
      <c r="AC154">
        <v>0</v>
      </c>
      <c r="AD154">
        <v>0</v>
      </c>
      <c r="AE154">
        <v>30728.69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420</v>
      </c>
      <c r="AT154">
        <v>1E-4</v>
      </c>
      <c r="AU154" t="s">
        <v>466</v>
      </c>
      <c r="AV154">
        <v>0</v>
      </c>
      <c r="AW154">
        <v>2</v>
      </c>
      <c r="AX154">
        <v>28186820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Y154*Source!I46</f>
        <v>0</v>
      </c>
      <c r="CY154">
        <f t="shared" si="47"/>
        <v>30728.69</v>
      </c>
      <c r="CZ154">
        <f t="shared" si="48"/>
        <v>30728.69</v>
      </c>
      <c r="DA154">
        <f t="shared" si="49"/>
        <v>1</v>
      </c>
      <c r="DB154">
        <f t="shared" si="50"/>
        <v>0</v>
      </c>
      <c r="DC154">
        <f t="shared" si="51"/>
        <v>0</v>
      </c>
    </row>
    <row r="155" spans="1:107" x14ac:dyDescent="0.2">
      <c r="A155">
        <f>ROW(Source!A46)</f>
        <v>46</v>
      </c>
      <c r="B155">
        <v>28185840</v>
      </c>
      <c r="C155">
        <v>28186784</v>
      </c>
      <c r="D155">
        <v>27287861</v>
      </c>
      <c r="E155">
        <v>1</v>
      </c>
      <c r="F155">
        <v>1</v>
      </c>
      <c r="G155">
        <v>1</v>
      </c>
      <c r="H155">
        <v>3</v>
      </c>
      <c r="I155" t="s">
        <v>102</v>
      </c>
      <c r="J155" t="s">
        <v>103</v>
      </c>
      <c r="K155" t="s">
        <v>104</v>
      </c>
      <c r="L155">
        <v>1348</v>
      </c>
      <c r="N155">
        <v>1009</v>
      </c>
      <c r="O155" t="s">
        <v>476</v>
      </c>
      <c r="P155" t="s">
        <v>476</v>
      </c>
      <c r="Q155">
        <v>1000</v>
      </c>
      <c r="W155">
        <v>0</v>
      </c>
      <c r="X155">
        <v>192534767</v>
      </c>
      <c r="Y155">
        <v>0</v>
      </c>
      <c r="AA155">
        <v>8041.65</v>
      </c>
      <c r="AB155">
        <v>0</v>
      </c>
      <c r="AC155">
        <v>0</v>
      </c>
      <c r="AD155">
        <v>0</v>
      </c>
      <c r="AE155">
        <v>8041.65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420</v>
      </c>
      <c r="AT155">
        <v>1E-3</v>
      </c>
      <c r="AU155" t="s">
        <v>466</v>
      </c>
      <c r="AV155">
        <v>0</v>
      </c>
      <c r="AW155">
        <v>2</v>
      </c>
      <c r="AX155">
        <v>28186821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Y155*Source!I46</f>
        <v>0</v>
      </c>
      <c r="CY155">
        <f t="shared" si="47"/>
        <v>8041.65</v>
      </c>
      <c r="CZ155">
        <f t="shared" si="48"/>
        <v>8041.65</v>
      </c>
      <c r="DA155">
        <f t="shared" si="49"/>
        <v>1</v>
      </c>
      <c r="DB155">
        <f t="shared" si="50"/>
        <v>0</v>
      </c>
      <c r="DC155">
        <f t="shared" si="51"/>
        <v>0</v>
      </c>
    </row>
    <row r="156" spans="1:107" x14ac:dyDescent="0.2">
      <c r="A156">
        <f>ROW(Source!A46)</f>
        <v>46</v>
      </c>
      <c r="B156">
        <v>28185840</v>
      </c>
      <c r="C156">
        <v>28186784</v>
      </c>
      <c r="D156">
        <v>27289987</v>
      </c>
      <c r="E156">
        <v>1</v>
      </c>
      <c r="F156">
        <v>1</v>
      </c>
      <c r="G156">
        <v>1</v>
      </c>
      <c r="H156">
        <v>3</v>
      </c>
      <c r="I156" t="s">
        <v>105</v>
      </c>
      <c r="J156" t="s">
        <v>106</v>
      </c>
      <c r="K156" t="s">
        <v>107</v>
      </c>
      <c r="L156">
        <v>1302</v>
      </c>
      <c r="N156">
        <v>1003</v>
      </c>
      <c r="O156" t="s">
        <v>108</v>
      </c>
      <c r="P156" t="s">
        <v>108</v>
      </c>
      <c r="Q156">
        <v>10</v>
      </c>
      <c r="W156">
        <v>0</v>
      </c>
      <c r="X156">
        <v>4483628</v>
      </c>
      <c r="Y156">
        <v>0</v>
      </c>
      <c r="AA156">
        <v>64.47</v>
      </c>
      <c r="AB156">
        <v>0</v>
      </c>
      <c r="AC156">
        <v>0</v>
      </c>
      <c r="AD156">
        <v>0</v>
      </c>
      <c r="AE156">
        <v>64.47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420</v>
      </c>
      <c r="AT156">
        <v>1.8700000000000001E-2</v>
      </c>
      <c r="AU156" t="s">
        <v>466</v>
      </c>
      <c r="AV156">
        <v>0</v>
      </c>
      <c r="AW156">
        <v>2</v>
      </c>
      <c r="AX156">
        <v>28186823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Y156*Source!I46</f>
        <v>0</v>
      </c>
      <c r="CY156">
        <f t="shared" si="47"/>
        <v>64.47</v>
      </c>
      <c r="CZ156">
        <f t="shared" si="48"/>
        <v>64.47</v>
      </c>
      <c r="DA156">
        <f t="shared" si="49"/>
        <v>1</v>
      </c>
      <c r="DB156">
        <f t="shared" si="50"/>
        <v>0</v>
      </c>
      <c r="DC156">
        <f t="shared" si="51"/>
        <v>0</v>
      </c>
    </row>
    <row r="157" spans="1:107" x14ac:dyDescent="0.2">
      <c r="A157">
        <f>ROW(Source!A46)</f>
        <v>46</v>
      </c>
      <c r="B157">
        <v>28185840</v>
      </c>
      <c r="C157">
        <v>28186784</v>
      </c>
      <c r="D157">
        <v>27290346</v>
      </c>
      <c r="E157">
        <v>1</v>
      </c>
      <c r="F157">
        <v>1</v>
      </c>
      <c r="G157">
        <v>1</v>
      </c>
      <c r="H157">
        <v>3</v>
      </c>
      <c r="I157" t="s">
        <v>109</v>
      </c>
      <c r="J157" t="s">
        <v>110</v>
      </c>
      <c r="K157" t="s">
        <v>111</v>
      </c>
      <c r="L157">
        <v>1348</v>
      </c>
      <c r="N157">
        <v>1009</v>
      </c>
      <c r="O157" t="s">
        <v>476</v>
      </c>
      <c r="P157" t="s">
        <v>476</v>
      </c>
      <c r="Q157">
        <v>1000</v>
      </c>
      <c r="W157">
        <v>0</v>
      </c>
      <c r="X157">
        <v>-936363311</v>
      </c>
      <c r="Y157">
        <v>0</v>
      </c>
      <c r="AA157">
        <v>4751.12</v>
      </c>
      <c r="AB157">
        <v>0</v>
      </c>
      <c r="AC157">
        <v>0</v>
      </c>
      <c r="AD157">
        <v>0</v>
      </c>
      <c r="AE157">
        <v>4751.12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420</v>
      </c>
      <c r="AT157">
        <v>3.0000000000000001E-5</v>
      </c>
      <c r="AU157" t="s">
        <v>466</v>
      </c>
      <c r="AV157">
        <v>0</v>
      </c>
      <c r="AW157">
        <v>2</v>
      </c>
      <c r="AX157">
        <v>28186824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Y157*Source!I46</f>
        <v>0</v>
      </c>
      <c r="CY157">
        <f t="shared" si="47"/>
        <v>4751.12</v>
      </c>
      <c r="CZ157">
        <f t="shared" si="48"/>
        <v>4751.12</v>
      </c>
      <c r="DA157">
        <f t="shared" si="49"/>
        <v>1</v>
      </c>
      <c r="DB157">
        <f t="shared" si="50"/>
        <v>0</v>
      </c>
      <c r="DC157">
        <f t="shared" si="51"/>
        <v>0</v>
      </c>
    </row>
    <row r="158" spans="1:107" x14ac:dyDescent="0.2">
      <c r="A158">
        <f>ROW(Source!A46)</f>
        <v>46</v>
      </c>
      <c r="B158">
        <v>28185840</v>
      </c>
      <c r="C158">
        <v>28186784</v>
      </c>
      <c r="D158">
        <v>27291107</v>
      </c>
      <c r="E158">
        <v>1</v>
      </c>
      <c r="F158">
        <v>1</v>
      </c>
      <c r="G158">
        <v>1</v>
      </c>
      <c r="H158">
        <v>3</v>
      </c>
      <c r="I158" t="s">
        <v>112</v>
      </c>
      <c r="J158" t="s">
        <v>113</v>
      </c>
      <c r="K158" t="s">
        <v>114</v>
      </c>
      <c r="L158">
        <v>1348</v>
      </c>
      <c r="N158">
        <v>1009</v>
      </c>
      <c r="O158" t="s">
        <v>476</v>
      </c>
      <c r="P158" t="s">
        <v>476</v>
      </c>
      <c r="Q158">
        <v>1000</v>
      </c>
      <c r="W158">
        <v>0</v>
      </c>
      <c r="X158">
        <v>1261042718</v>
      </c>
      <c r="Y158">
        <v>0</v>
      </c>
      <c r="AA158">
        <v>6246.56</v>
      </c>
      <c r="AB158">
        <v>0</v>
      </c>
      <c r="AC158">
        <v>0</v>
      </c>
      <c r="AD158">
        <v>0</v>
      </c>
      <c r="AE158">
        <v>6246.56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420</v>
      </c>
      <c r="AT158">
        <v>1.9400000000000001E-3</v>
      </c>
      <c r="AU158" t="s">
        <v>466</v>
      </c>
      <c r="AV158">
        <v>0</v>
      </c>
      <c r="AW158">
        <v>2</v>
      </c>
      <c r="AX158">
        <v>28186825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Y158*Source!I46</f>
        <v>0</v>
      </c>
      <c r="CY158">
        <f t="shared" si="47"/>
        <v>6246.56</v>
      </c>
      <c r="CZ158">
        <f t="shared" si="48"/>
        <v>6246.56</v>
      </c>
      <c r="DA158">
        <f t="shared" si="49"/>
        <v>1</v>
      </c>
      <c r="DB158">
        <f t="shared" si="50"/>
        <v>0</v>
      </c>
      <c r="DC158">
        <f t="shared" si="51"/>
        <v>0</v>
      </c>
    </row>
    <row r="159" spans="1:107" x14ac:dyDescent="0.2">
      <c r="A159">
        <f>ROW(Source!A46)</f>
        <v>46</v>
      </c>
      <c r="B159">
        <v>28185840</v>
      </c>
      <c r="C159">
        <v>28186784</v>
      </c>
      <c r="D159">
        <v>27295014</v>
      </c>
      <c r="E159">
        <v>1</v>
      </c>
      <c r="F159">
        <v>1</v>
      </c>
      <c r="G159">
        <v>1</v>
      </c>
      <c r="H159">
        <v>3</v>
      </c>
      <c r="I159" t="s">
        <v>115</v>
      </c>
      <c r="J159" t="s">
        <v>116</v>
      </c>
      <c r="K159" t="s">
        <v>117</v>
      </c>
      <c r="L159">
        <v>1339</v>
      </c>
      <c r="N159">
        <v>1007</v>
      </c>
      <c r="O159" t="s">
        <v>444</v>
      </c>
      <c r="P159" t="s">
        <v>444</v>
      </c>
      <c r="Q159">
        <v>1</v>
      </c>
      <c r="W159">
        <v>0</v>
      </c>
      <c r="X159">
        <v>-128313133</v>
      </c>
      <c r="Y159">
        <v>0</v>
      </c>
      <c r="AA159">
        <v>1793.05</v>
      </c>
      <c r="AB159">
        <v>0</v>
      </c>
      <c r="AC159">
        <v>0</v>
      </c>
      <c r="AD159">
        <v>0</v>
      </c>
      <c r="AE159">
        <v>1793.05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420</v>
      </c>
      <c r="AT159">
        <v>1.0300000000000001E-3</v>
      </c>
      <c r="AU159" t="s">
        <v>466</v>
      </c>
      <c r="AV159">
        <v>0</v>
      </c>
      <c r="AW159">
        <v>2</v>
      </c>
      <c r="AX159">
        <v>28186826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Y159*Source!I46</f>
        <v>0</v>
      </c>
      <c r="CY159">
        <f t="shared" si="47"/>
        <v>1793.05</v>
      </c>
      <c r="CZ159">
        <f t="shared" si="48"/>
        <v>1793.05</v>
      </c>
      <c r="DA159">
        <f t="shared" si="49"/>
        <v>1</v>
      </c>
      <c r="DB159">
        <f t="shared" si="50"/>
        <v>0</v>
      </c>
      <c r="DC159">
        <f t="shared" si="51"/>
        <v>0</v>
      </c>
    </row>
    <row r="160" spans="1:107" x14ac:dyDescent="0.2">
      <c r="A160">
        <f>ROW(Source!A46)</f>
        <v>46</v>
      </c>
      <c r="B160">
        <v>28185840</v>
      </c>
      <c r="C160">
        <v>28186784</v>
      </c>
      <c r="D160">
        <v>27302856</v>
      </c>
      <c r="E160">
        <v>1</v>
      </c>
      <c r="F160">
        <v>1</v>
      </c>
      <c r="G160">
        <v>1</v>
      </c>
      <c r="H160">
        <v>3</v>
      </c>
      <c r="I160" t="s">
        <v>118</v>
      </c>
      <c r="J160" t="s">
        <v>119</v>
      </c>
      <c r="K160" t="s">
        <v>120</v>
      </c>
      <c r="L160">
        <v>1348</v>
      </c>
      <c r="N160">
        <v>1009</v>
      </c>
      <c r="O160" t="s">
        <v>476</v>
      </c>
      <c r="P160" t="s">
        <v>476</v>
      </c>
      <c r="Q160">
        <v>1000</v>
      </c>
      <c r="W160">
        <v>0</v>
      </c>
      <c r="X160">
        <v>1741082987</v>
      </c>
      <c r="Y160">
        <v>0</v>
      </c>
      <c r="AA160">
        <v>12560.85</v>
      </c>
      <c r="AB160">
        <v>0</v>
      </c>
      <c r="AC160">
        <v>0</v>
      </c>
      <c r="AD160">
        <v>0</v>
      </c>
      <c r="AE160">
        <v>12560.85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420</v>
      </c>
      <c r="AT160">
        <v>3.1E-4</v>
      </c>
      <c r="AU160" t="s">
        <v>466</v>
      </c>
      <c r="AV160">
        <v>0</v>
      </c>
      <c r="AW160">
        <v>2</v>
      </c>
      <c r="AX160">
        <v>28186827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Y160*Source!I46</f>
        <v>0</v>
      </c>
      <c r="CY160">
        <f t="shared" si="47"/>
        <v>12560.85</v>
      </c>
      <c r="CZ160">
        <f t="shared" si="48"/>
        <v>12560.85</v>
      </c>
      <c r="DA160">
        <f t="shared" si="49"/>
        <v>1</v>
      </c>
      <c r="DB160">
        <f t="shared" si="50"/>
        <v>0</v>
      </c>
      <c r="DC160">
        <f t="shared" si="51"/>
        <v>0</v>
      </c>
    </row>
    <row r="161" spans="1:107" x14ac:dyDescent="0.2">
      <c r="A161">
        <f>ROW(Source!A46)</f>
        <v>46</v>
      </c>
      <c r="B161">
        <v>28185840</v>
      </c>
      <c r="C161">
        <v>28186784</v>
      </c>
      <c r="D161">
        <v>27304116</v>
      </c>
      <c r="E161">
        <v>1</v>
      </c>
      <c r="F161">
        <v>1</v>
      </c>
      <c r="G161">
        <v>1</v>
      </c>
      <c r="H161">
        <v>3</v>
      </c>
      <c r="I161" t="s">
        <v>121</v>
      </c>
      <c r="J161" t="s">
        <v>122</v>
      </c>
      <c r="K161" t="s">
        <v>123</v>
      </c>
      <c r="L161">
        <v>1348</v>
      </c>
      <c r="N161">
        <v>1009</v>
      </c>
      <c r="O161" t="s">
        <v>476</v>
      </c>
      <c r="P161" t="s">
        <v>476</v>
      </c>
      <c r="Q161">
        <v>1000</v>
      </c>
      <c r="W161">
        <v>0</v>
      </c>
      <c r="X161">
        <v>-296986458</v>
      </c>
      <c r="Y161">
        <v>0</v>
      </c>
      <c r="AA161">
        <v>11149.43</v>
      </c>
      <c r="AB161">
        <v>0</v>
      </c>
      <c r="AC161">
        <v>0</v>
      </c>
      <c r="AD161">
        <v>0</v>
      </c>
      <c r="AE161">
        <v>11149.43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420</v>
      </c>
      <c r="AT161">
        <v>5.9999999999999995E-4</v>
      </c>
      <c r="AU161" t="s">
        <v>466</v>
      </c>
      <c r="AV161">
        <v>0</v>
      </c>
      <c r="AW161">
        <v>2</v>
      </c>
      <c r="AX161">
        <v>28186828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Y161*Source!I46</f>
        <v>0</v>
      </c>
      <c r="CY161">
        <f t="shared" si="47"/>
        <v>11149.43</v>
      </c>
      <c r="CZ161">
        <f t="shared" si="48"/>
        <v>11149.43</v>
      </c>
      <c r="DA161">
        <f t="shared" si="49"/>
        <v>1</v>
      </c>
      <c r="DB161">
        <f t="shared" si="50"/>
        <v>0</v>
      </c>
      <c r="DC161">
        <f t="shared" si="51"/>
        <v>0</v>
      </c>
    </row>
    <row r="162" spans="1:107" x14ac:dyDescent="0.2">
      <c r="A162">
        <f>ROW(Source!A47)</f>
        <v>47</v>
      </c>
      <c r="B162">
        <v>28185841</v>
      </c>
      <c r="C162">
        <v>28186784</v>
      </c>
      <c r="D162">
        <v>27430843</v>
      </c>
      <c r="E162">
        <v>1</v>
      </c>
      <c r="F162">
        <v>1</v>
      </c>
      <c r="G162">
        <v>1</v>
      </c>
      <c r="H162">
        <v>1</v>
      </c>
      <c r="I162" t="s">
        <v>68</v>
      </c>
      <c r="J162" t="s">
        <v>420</v>
      </c>
      <c r="K162" t="s">
        <v>69</v>
      </c>
      <c r="L162">
        <v>1191</v>
      </c>
      <c r="N162">
        <v>1013</v>
      </c>
      <c r="O162" t="s">
        <v>817</v>
      </c>
      <c r="P162" t="s">
        <v>817</v>
      </c>
      <c r="Q162">
        <v>1</v>
      </c>
      <c r="W162">
        <v>0</v>
      </c>
      <c r="X162">
        <v>300547253</v>
      </c>
      <c r="Y162">
        <v>22.658999999999995</v>
      </c>
      <c r="AA162">
        <v>0</v>
      </c>
      <c r="AB162">
        <v>0</v>
      </c>
      <c r="AC162">
        <v>0</v>
      </c>
      <c r="AD162">
        <v>59.39</v>
      </c>
      <c r="AE162">
        <v>0</v>
      </c>
      <c r="AF162">
        <v>0</v>
      </c>
      <c r="AG162">
        <v>0</v>
      </c>
      <c r="AH162">
        <v>8.4</v>
      </c>
      <c r="AI162">
        <v>1</v>
      </c>
      <c r="AJ162">
        <v>1</v>
      </c>
      <c r="AK162">
        <v>1</v>
      </c>
      <c r="AL162">
        <v>7.07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420</v>
      </c>
      <c r="AT162">
        <v>32.369999999999997</v>
      </c>
      <c r="AU162" t="s">
        <v>497</v>
      </c>
      <c r="AV162">
        <v>1</v>
      </c>
      <c r="AW162">
        <v>2</v>
      </c>
      <c r="AX162">
        <v>28186806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Y162*Source!I47</f>
        <v>27.190799999999992</v>
      </c>
      <c r="CY162">
        <f>AD162</f>
        <v>59.39</v>
      </c>
      <c r="CZ162">
        <f>AH162</f>
        <v>8.4</v>
      </c>
      <c r="DA162">
        <f>AL162</f>
        <v>7.07</v>
      </c>
      <c r="DB162">
        <f>ROUND((ROUND(AT162*CZ162,2)*0.7),6)</f>
        <v>190.33699999999999</v>
      </c>
      <c r="DC162">
        <f>ROUND((ROUND(AT162*AG162,2)*0.7),6)</f>
        <v>0</v>
      </c>
    </row>
    <row r="163" spans="1:107" x14ac:dyDescent="0.2">
      <c r="A163">
        <f>ROW(Source!A47)</f>
        <v>47</v>
      </c>
      <c r="B163">
        <v>28185841</v>
      </c>
      <c r="C163">
        <v>28186784</v>
      </c>
      <c r="D163">
        <v>27430841</v>
      </c>
      <c r="E163">
        <v>1</v>
      </c>
      <c r="F163">
        <v>1</v>
      </c>
      <c r="G163">
        <v>1</v>
      </c>
      <c r="H163">
        <v>1</v>
      </c>
      <c r="I163" t="s">
        <v>818</v>
      </c>
      <c r="J163" t="s">
        <v>420</v>
      </c>
      <c r="K163" t="s">
        <v>819</v>
      </c>
      <c r="L163">
        <v>1191</v>
      </c>
      <c r="N163">
        <v>1013</v>
      </c>
      <c r="O163" t="s">
        <v>817</v>
      </c>
      <c r="P163" t="s">
        <v>817</v>
      </c>
      <c r="Q163">
        <v>1</v>
      </c>
      <c r="W163">
        <v>0</v>
      </c>
      <c r="X163">
        <v>-383101862</v>
      </c>
      <c r="Y163">
        <v>5.83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7.07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420</v>
      </c>
      <c r="AT163">
        <v>5.83</v>
      </c>
      <c r="AU163" t="s">
        <v>420</v>
      </c>
      <c r="AV163">
        <v>2</v>
      </c>
      <c r="AW163">
        <v>2</v>
      </c>
      <c r="AX163">
        <v>28186807</v>
      </c>
      <c r="AY163">
        <v>1</v>
      </c>
      <c r="AZ163">
        <v>2048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Y163*Source!I47</f>
        <v>6.9959999999999996</v>
      </c>
      <c r="CY163">
        <f>AD163</f>
        <v>0</v>
      </c>
      <c r="CZ163">
        <f>AH163</f>
        <v>0</v>
      </c>
      <c r="DA163">
        <f>AL163</f>
        <v>1</v>
      </c>
      <c r="DB163">
        <f>ROUND(ROUND(AT163*CZ163,2),6)</f>
        <v>0</v>
      </c>
      <c r="DC163">
        <f>ROUND(ROUND(AT163*AG163,2),6)</f>
        <v>0</v>
      </c>
    </row>
    <row r="164" spans="1:107" x14ac:dyDescent="0.2">
      <c r="A164">
        <f>ROW(Source!A47)</f>
        <v>47</v>
      </c>
      <c r="B164">
        <v>28185841</v>
      </c>
      <c r="C164">
        <v>28186784</v>
      </c>
      <c r="D164">
        <v>27347923</v>
      </c>
      <c r="E164">
        <v>1</v>
      </c>
      <c r="F164">
        <v>1</v>
      </c>
      <c r="G164">
        <v>1</v>
      </c>
      <c r="H164">
        <v>2</v>
      </c>
      <c r="I164" t="s">
        <v>75</v>
      </c>
      <c r="J164" t="s">
        <v>76</v>
      </c>
      <c r="K164" t="s">
        <v>77</v>
      </c>
      <c r="L164">
        <v>1368</v>
      </c>
      <c r="N164">
        <v>1011</v>
      </c>
      <c r="O164" t="s">
        <v>823</v>
      </c>
      <c r="P164" t="s">
        <v>823</v>
      </c>
      <c r="Q164">
        <v>1</v>
      </c>
      <c r="W164">
        <v>0</v>
      </c>
      <c r="X164">
        <v>1732737796</v>
      </c>
      <c r="Y164">
        <v>4.9000000000000002E-2</v>
      </c>
      <c r="AA164">
        <v>0</v>
      </c>
      <c r="AB164">
        <v>861.13</v>
      </c>
      <c r="AC164">
        <v>13.49</v>
      </c>
      <c r="AD164">
        <v>0</v>
      </c>
      <c r="AE164">
        <v>0</v>
      </c>
      <c r="AF164">
        <v>121.8</v>
      </c>
      <c r="AG164">
        <v>13.49</v>
      </c>
      <c r="AH164">
        <v>0</v>
      </c>
      <c r="AI164">
        <v>1</v>
      </c>
      <c r="AJ164">
        <v>7.07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420</v>
      </c>
      <c r="AT164">
        <v>7.0000000000000007E-2</v>
      </c>
      <c r="AU164" t="s">
        <v>497</v>
      </c>
      <c r="AV164">
        <v>0</v>
      </c>
      <c r="AW164">
        <v>2</v>
      </c>
      <c r="AX164">
        <v>28186808</v>
      </c>
      <c r="AY164">
        <v>1</v>
      </c>
      <c r="AZ164">
        <v>0</v>
      </c>
      <c r="BA164">
        <v>166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Y164*Source!I47</f>
        <v>5.8799999999999998E-2</v>
      </c>
      <c r="CY164">
        <f t="shared" ref="CY164:CY170" si="52">AB164</f>
        <v>861.13</v>
      </c>
      <c r="CZ164">
        <f t="shared" ref="CZ164:CZ170" si="53">AF164</f>
        <v>121.8</v>
      </c>
      <c r="DA164">
        <f t="shared" ref="DA164:DA170" si="54">AJ164</f>
        <v>7.07</v>
      </c>
      <c r="DB164">
        <f t="shared" ref="DB164:DB170" si="55">ROUND((ROUND(AT164*CZ164,2)*0.7),6)</f>
        <v>5.9710000000000001</v>
      </c>
      <c r="DC164">
        <f t="shared" ref="DC164:DC170" si="56">ROUND((ROUND(AT164*AG164,2)*0.7),6)</f>
        <v>0.65800000000000003</v>
      </c>
    </row>
    <row r="165" spans="1:107" x14ac:dyDescent="0.2">
      <c r="A165">
        <f>ROW(Source!A47)</f>
        <v>47</v>
      </c>
      <c r="B165">
        <v>28185841</v>
      </c>
      <c r="C165">
        <v>28186784</v>
      </c>
      <c r="D165">
        <v>27348001</v>
      </c>
      <c r="E165">
        <v>1</v>
      </c>
      <c r="F165">
        <v>1</v>
      </c>
      <c r="G165">
        <v>1</v>
      </c>
      <c r="H165">
        <v>2</v>
      </c>
      <c r="I165" t="s">
        <v>70</v>
      </c>
      <c r="J165" t="s">
        <v>71</v>
      </c>
      <c r="K165" t="s">
        <v>72</v>
      </c>
      <c r="L165">
        <v>1368</v>
      </c>
      <c r="N165">
        <v>1011</v>
      </c>
      <c r="O165" t="s">
        <v>823</v>
      </c>
      <c r="P165" t="s">
        <v>823</v>
      </c>
      <c r="Q165">
        <v>1</v>
      </c>
      <c r="W165">
        <v>0</v>
      </c>
      <c r="X165">
        <v>903590057</v>
      </c>
      <c r="Y165">
        <v>8.3999999999999991E-2</v>
      </c>
      <c r="AA165">
        <v>0</v>
      </c>
      <c r="AB165">
        <v>797.28</v>
      </c>
      <c r="AC165">
        <v>11.84</v>
      </c>
      <c r="AD165">
        <v>0</v>
      </c>
      <c r="AE165">
        <v>0</v>
      </c>
      <c r="AF165">
        <v>112.77</v>
      </c>
      <c r="AG165">
        <v>11.84</v>
      </c>
      <c r="AH165">
        <v>0</v>
      </c>
      <c r="AI165">
        <v>1</v>
      </c>
      <c r="AJ165">
        <v>7.07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420</v>
      </c>
      <c r="AT165">
        <v>0.12</v>
      </c>
      <c r="AU165" t="s">
        <v>497</v>
      </c>
      <c r="AV165">
        <v>0</v>
      </c>
      <c r="AW165">
        <v>2</v>
      </c>
      <c r="AX165">
        <v>28186809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Y165*Source!I47</f>
        <v>0.10079999999999999</v>
      </c>
      <c r="CY165">
        <f t="shared" si="52"/>
        <v>797.28</v>
      </c>
      <c r="CZ165">
        <f t="shared" si="53"/>
        <v>112.77</v>
      </c>
      <c r="DA165">
        <f t="shared" si="54"/>
        <v>7.07</v>
      </c>
      <c r="DB165">
        <f t="shared" si="55"/>
        <v>9.4710000000000001</v>
      </c>
      <c r="DC165">
        <f t="shared" si="56"/>
        <v>0.99399999999999999</v>
      </c>
    </row>
    <row r="166" spans="1:107" x14ac:dyDescent="0.2">
      <c r="A166">
        <f>ROW(Source!A47)</f>
        <v>47</v>
      </c>
      <c r="B166">
        <v>28185841</v>
      </c>
      <c r="C166">
        <v>28186784</v>
      </c>
      <c r="D166">
        <v>27348023</v>
      </c>
      <c r="E166">
        <v>1</v>
      </c>
      <c r="F166">
        <v>1</v>
      </c>
      <c r="G166">
        <v>1</v>
      </c>
      <c r="H166">
        <v>2</v>
      </c>
      <c r="I166" t="s">
        <v>78</v>
      </c>
      <c r="J166" t="s">
        <v>79</v>
      </c>
      <c r="K166" t="s">
        <v>80</v>
      </c>
      <c r="L166">
        <v>1368</v>
      </c>
      <c r="N166">
        <v>1011</v>
      </c>
      <c r="O166" t="s">
        <v>823</v>
      </c>
      <c r="P166" t="s">
        <v>823</v>
      </c>
      <c r="Q166">
        <v>1</v>
      </c>
      <c r="W166">
        <v>0</v>
      </c>
      <c r="X166">
        <v>-1335108231</v>
      </c>
      <c r="Y166">
        <v>3.8149999999999999</v>
      </c>
      <c r="AA166">
        <v>0</v>
      </c>
      <c r="AB166">
        <v>685.08</v>
      </c>
      <c r="AC166">
        <v>11.84</v>
      </c>
      <c r="AD166">
        <v>0</v>
      </c>
      <c r="AE166">
        <v>0</v>
      </c>
      <c r="AF166">
        <v>96.9</v>
      </c>
      <c r="AG166">
        <v>11.84</v>
      </c>
      <c r="AH166">
        <v>0</v>
      </c>
      <c r="AI166">
        <v>1</v>
      </c>
      <c r="AJ166">
        <v>7.07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420</v>
      </c>
      <c r="AT166">
        <v>5.45</v>
      </c>
      <c r="AU166" t="s">
        <v>497</v>
      </c>
      <c r="AV166">
        <v>0</v>
      </c>
      <c r="AW166">
        <v>2</v>
      </c>
      <c r="AX166">
        <v>28186810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Y166*Source!I47</f>
        <v>4.5779999999999994</v>
      </c>
      <c r="CY166">
        <f t="shared" si="52"/>
        <v>685.08</v>
      </c>
      <c r="CZ166">
        <f t="shared" si="53"/>
        <v>96.9</v>
      </c>
      <c r="DA166">
        <f t="shared" si="54"/>
        <v>7.07</v>
      </c>
      <c r="DB166">
        <f t="shared" si="55"/>
        <v>369.67700000000002</v>
      </c>
      <c r="DC166">
        <f t="shared" si="56"/>
        <v>45.170999999999999</v>
      </c>
    </row>
    <row r="167" spans="1:107" x14ac:dyDescent="0.2">
      <c r="A167">
        <f>ROW(Source!A47)</f>
        <v>47</v>
      </c>
      <c r="B167">
        <v>28185841</v>
      </c>
      <c r="C167">
        <v>28186784</v>
      </c>
      <c r="D167">
        <v>27348129</v>
      </c>
      <c r="E167">
        <v>1</v>
      </c>
      <c r="F167">
        <v>1</v>
      </c>
      <c r="G167">
        <v>1</v>
      </c>
      <c r="H167">
        <v>2</v>
      </c>
      <c r="I167" t="s">
        <v>81</v>
      </c>
      <c r="J167" t="s">
        <v>82</v>
      </c>
      <c r="K167" t="s">
        <v>83</v>
      </c>
      <c r="L167">
        <v>1368</v>
      </c>
      <c r="N167">
        <v>1011</v>
      </c>
      <c r="O167" t="s">
        <v>823</v>
      </c>
      <c r="P167" t="s">
        <v>823</v>
      </c>
      <c r="Q167">
        <v>1</v>
      </c>
      <c r="W167">
        <v>0</v>
      </c>
      <c r="X167">
        <v>452270374</v>
      </c>
      <c r="Y167">
        <v>0.67199999999999993</v>
      </c>
      <c r="AA167">
        <v>0</v>
      </c>
      <c r="AB167">
        <v>5.87</v>
      </c>
      <c r="AC167">
        <v>0</v>
      </c>
      <c r="AD167">
        <v>0</v>
      </c>
      <c r="AE167">
        <v>0</v>
      </c>
      <c r="AF167">
        <v>0.83</v>
      </c>
      <c r="AG167">
        <v>0</v>
      </c>
      <c r="AH167">
        <v>0</v>
      </c>
      <c r="AI167">
        <v>1</v>
      </c>
      <c r="AJ167">
        <v>7.07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420</v>
      </c>
      <c r="AT167">
        <v>0.96</v>
      </c>
      <c r="AU167" t="s">
        <v>497</v>
      </c>
      <c r="AV167">
        <v>0</v>
      </c>
      <c r="AW167">
        <v>2</v>
      </c>
      <c r="AX167">
        <v>28186811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Y167*Source!I47</f>
        <v>0.80639999999999989</v>
      </c>
      <c r="CY167">
        <f t="shared" si="52"/>
        <v>5.87</v>
      </c>
      <c r="CZ167">
        <f t="shared" si="53"/>
        <v>0.83</v>
      </c>
      <c r="DA167">
        <f t="shared" si="54"/>
        <v>7.07</v>
      </c>
      <c r="DB167">
        <f t="shared" si="55"/>
        <v>0.56000000000000005</v>
      </c>
      <c r="DC167">
        <f t="shared" si="56"/>
        <v>0</v>
      </c>
    </row>
    <row r="168" spans="1:107" x14ac:dyDescent="0.2">
      <c r="A168">
        <f>ROW(Source!A47)</f>
        <v>47</v>
      </c>
      <c r="B168">
        <v>28185841</v>
      </c>
      <c r="C168">
        <v>28186784</v>
      </c>
      <c r="D168">
        <v>27349166</v>
      </c>
      <c r="E168">
        <v>1</v>
      </c>
      <c r="F168">
        <v>1</v>
      </c>
      <c r="G168">
        <v>1</v>
      </c>
      <c r="H168">
        <v>2</v>
      </c>
      <c r="I168" t="s">
        <v>84</v>
      </c>
      <c r="J168" t="s">
        <v>85</v>
      </c>
      <c r="K168" t="s">
        <v>86</v>
      </c>
      <c r="L168">
        <v>1368</v>
      </c>
      <c r="N168">
        <v>1011</v>
      </c>
      <c r="O168" t="s">
        <v>823</v>
      </c>
      <c r="P168" t="s">
        <v>823</v>
      </c>
      <c r="Q168">
        <v>1</v>
      </c>
      <c r="W168">
        <v>0</v>
      </c>
      <c r="X168">
        <v>1171957361</v>
      </c>
      <c r="Y168">
        <v>0.13299999999999998</v>
      </c>
      <c r="AA168">
        <v>0</v>
      </c>
      <c r="AB168">
        <v>613.61</v>
      </c>
      <c r="AC168">
        <v>10.130000000000001</v>
      </c>
      <c r="AD168">
        <v>0</v>
      </c>
      <c r="AE168">
        <v>0</v>
      </c>
      <c r="AF168">
        <v>86.79</v>
      </c>
      <c r="AG168">
        <v>10.130000000000001</v>
      </c>
      <c r="AH168">
        <v>0</v>
      </c>
      <c r="AI168">
        <v>1</v>
      </c>
      <c r="AJ168">
        <v>7.07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420</v>
      </c>
      <c r="AT168">
        <v>0.19</v>
      </c>
      <c r="AU168" t="s">
        <v>497</v>
      </c>
      <c r="AV168">
        <v>0</v>
      </c>
      <c r="AW168">
        <v>2</v>
      </c>
      <c r="AX168">
        <v>28186812</v>
      </c>
      <c r="AY168">
        <v>1</v>
      </c>
      <c r="AZ168">
        <v>0</v>
      </c>
      <c r="BA168">
        <v>170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Y168*Source!I47</f>
        <v>0.15959999999999996</v>
      </c>
      <c r="CY168">
        <f t="shared" si="52"/>
        <v>613.61</v>
      </c>
      <c r="CZ168">
        <f t="shared" si="53"/>
        <v>86.79</v>
      </c>
      <c r="DA168">
        <f t="shared" si="54"/>
        <v>7.07</v>
      </c>
      <c r="DB168">
        <f t="shared" si="55"/>
        <v>11.542999999999999</v>
      </c>
      <c r="DC168">
        <f t="shared" si="56"/>
        <v>1.3440000000000001</v>
      </c>
    </row>
    <row r="169" spans="1:107" x14ac:dyDescent="0.2">
      <c r="A169">
        <f>ROW(Source!A47)</f>
        <v>47</v>
      </c>
      <c r="B169">
        <v>28185841</v>
      </c>
      <c r="C169">
        <v>28186784</v>
      </c>
      <c r="D169">
        <v>27349374</v>
      </c>
      <c r="E169">
        <v>1</v>
      </c>
      <c r="F169">
        <v>1</v>
      </c>
      <c r="G169">
        <v>1</v>
      </c>
      <c r="H169">
        <v>2</v>
      </c>
      <c r="I169" t="s">
        <v>87</v>
      </c>
      <c r="J169" t="s">
        <v>88</v>
      </c>
      <c r="K169" t="s">
        <v>89</v>
      </c>
      <c r="L169">
        <v>1368</v>
      </c>
      <c r="N169">
        <v>1011</v>
      </c>
      <c r="O169" t="s">
        <v>823</v>
      </c>
      <c r="P169" t="s">
        <v>823</v>
      </c>
      <c r="Q169">
        <v>1</v>
      </c>
      <c r="W169">
        <v>0</v>
      </c>
      <c r="X169">
        <v>-1135352110</v>
      </c>
      <c r="Y169">
        <v>1.1759999999999999</v>
      </c>
      <c r="AA169">
        <v>0</v>
      </c>
      <c r="AB169">
        <v>8.48</v>
      </c>
      <c r="AC169">
        <v>0</v>
      </c>
      <c r="AD169">
        <v>0</v>
      </c>
      <c r="AE169">
        <v>0</v>
      </c>
      <c r="AF169">
        <v>1.2</v>
      </c>
      <c r="AG169">
        <v>0</v>
      </c>
      <c r="AH169">
        <v>0</v>
      </c>
      <c r="AI169">
        <v>1</v>
      </c>
      <c r="AJ169">
        <v>7.07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420</v>
      </c>
      <c r="AT169">
        <v>1.68</v>
      </c>
      <c r="AU169" t="s">
        <v>497</v>
      </c>
      <c r="AV169">
        <v>0</v>
      </c>
      <c r="AW169">
        <v>2</v>
      </c>
      <c r="AX169">
        <v>28186813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Y169*Source!I47</f>
        <v>1.4111999999999998</v>
      </c>
      <c r="CY169">
        <f t="shared" si="52"/>
        <v>8.48</v>
      </c>
      <c r="CZ169">
        <f t="shared" si="53"/>
        <v>1.2</v>
      </c>
      <c r="DA169">
        <f t="shared" si="54"/>
        <v>7.07</v>
      </c>
      <c r="DB169">
        <f t="shared" si="55"/>
        <v>1.4139999999999999</v>
      </c>
      <c r="DC169">
        <f t="shared" si="56"/>
        <v>0</v>
      </c>
    </row>
    <row r="170" spans="1:107" x14ac:dyDescent="0.2">
      <c r="A170">
        <f>ROW(Source!A47)</f>
        <v>47</v>
      </c>
      <c r="B170">
        <v>28185841</v>
      </c>
      <c r="C170">
        <v>28186784</v>
      </c>
      <c r="D170">
        <v>27349441</v>
      </c>
      <c r="E170">
        <v>1</v>
      </c>
      <c r="F170">
        <v>1</v>
      </c>
      <c r="G170">
        <v>1</v>
      </c>
      <c r="H170">
        <v>2</v>
      </c>
      <c r="I170" t="s">
        <v>90</v>
      </c>
      <c r="J170" t="s">
        <v>91</v>
      </c>
      <c r="K170" t="s">
        <v>92</v>
      </c>
      <c r="L170">
        <v>1368</v>
      </c>
      <c r="N170">
        <v>1011</v>
      </c>
      <c r="O170" t="s">
        <v>823</v>
      </c>
      <c r="P170" t="s">
        <v>823</v>
      </c>
      <c r="Q170">
        <v>1</v>
      </c>
      <c r="W170">
        <v>0</v>
      </c>
      <c r="X170">
        <v>-700358725</v>
      </c>
      <c r="Y170">
        <v>6.7339999999999991</v>
      </c>
      <c r="AA170">
        <v>0</v>
      </c>
      <c r="AB170">
        <v>98.41</v>
      </c>
      <c r="AC170">
        <v>0</v>
      </c>
      <c r="AD170">
        <v>0</v>
      </c>
      <c r="AE170">
        <v>0</v>
      </c>
      <c r="AF170">
        <v>13.92</v>
      </c>
      <c r="AG170">
        <v>0</v>
      </c>
      <c r="AH170">
        <v>0</v>
      </c>
      <c r="AI170">
        <v>1</v>
      </c>
      <c r="AJ170">
        <v>7.07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420</v>
      </c>
      <c r="AT170">
        <v>9.6199999999999992</v>
      </c>
      <c r="AU170" t="s">
        <v>497</v>
      </c>
      <c r="AV170">
        <v>0</v>
      </c>
      <c r="AW170">
        <v>2</v>
      </c>
      <c r="AX170">
        <v>28186814</v>
      </c>
      <c r="AY170">
        <v>1</v>
      </c>
      <c r="AZ170">
        <v>0</v>
      </c>
      <c r="BA170">
        <v>172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Y170*Source!I47</f>
        <v>8.0807999999999982</v>
      </c>
      <c r="CY170">
        <f t="shared" si="52"/>
        <v>98.41</v>
      </c>
      <c r="CZ170">
        <f t="shared" si="53"/>
        <v>13.92</v>
      </c>
      <c r="DA170">
        <f t="shared" si="54"/>
        <v>7.07</v>
      </c>
      <c r="DB170">
        <f t="shared" si="55"/>
        <v>93.736999999999995</v>
      </c>
      <c r="DC170">
        <f t="shared" si="56"/>
        <v>0</v>
      </c>
    </row>
    <row r="171" spans="1:107" x14ac:dyDescent="0.2">
      <c r="A171">
        <f>ROW(Source!A47)</f>
        <v>47</v>
      </c>
      <c r="B171">
        <v>28185841</v>
      </c>
      <c r="C171">
        <v>28186784</v>
      </c>
      <c r="D171">
        <v>27262805</v>
      </c>
      <c r="E171">
        <v>1</v>
      </c>
      <c r="F171">
        <v>1</v>
      </c>
      <c r="G171">
        <v>1</v>
      </c>
      <c r="H171">
        <v>3</v>
      </c>
      <c r="I171" t="s">
        <v>47</v>
      </c>
      <c r="J171" t="s">
        <v>48</v>
      </c>
      <c r="K171" t="s">
        <v>49</v>
      </c>
      <c r="L171">
        <v>1339</v>
      </c>
      <c r="N171">
        <v>1007</v>
      </c>
      <c r="O171" t="s">
        <v>444</v>
      </c>
      <c r="P171" t="s">
        <v>444</v>
      </c>
      <c r="Q171">
        <v>1</v>
      </c>
      <c r="W171">
        <v>0</v>
      </c>
      <c r="X171">
        <v>1597319531</v>
      </c>
      <c r="Y171">
        <v>0</v>
      </c>
      <c r="AA171">
        <v>62.15</v>
      </c>
      <c r="AB171">
        <v>0</v>
      </c>
      <c r="AC171">
        <v>0</v>
      </c>
      <c r="AD171">
        <v>0</v>
      </c>
      <c r="AE171">
        <v>8.7899999999999991</v>
      </c>
      <c r="AF171">
        <v>0</v>
      </c>
      <c r="AG171">
        <v>0</v>
      </c>
      <c r="AH171">
        <v>0</v>
      </c>
      <c r="AI171">
        <v>7.07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420</v>
      </c>
      <c r="AT171">
        <v>1.37</v>
      </c>
      <c r="AU171" t="s">
        <v>466</v>
      </c>
      <c r="AV171">
        <v>0</v>
      </c>
      <c r="AW171">
        <v>2</v>
      </c>
      <c r="AX171">
        <v>28186815</v>
      </c>
      <c r="AY171">
        <v>1</v>
      </c>
      <c r="AZ171">
        <v>0</v>
      </c>
      <c r="BA171">
        <v>173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Y171*Source!I47</f>
        <v>0</v>
      </c>
      <c r="CY171">
        <f t="shared" ref="CY171:CY182" si="57">AA171</f>
        <v>62.15</v>
      </c>
      <c r="CZ171">
        <f t="shared" ref="CZ171:CZ182" si="58">AE171</f>
        <v>8.7899999999999991</v>
      </c>
      <c r="DA171">
        <f t="shared" ref="DA171:DA182" si="59">AI171</f>
        <v>7.07</v>
      </c>
      <c r="DB171">
        <f t="shared" ref="DB171:DB182" si="60">ROUND((ROUND(AT171*CZ171,2)*0),6)</f>
        <v>0</v>
      </c>
      <c r="DC171">
        <f t="shared" ref="DC171:DC182" si="61">ROUND((ROUND(AT171*AG171,2)*0),6)</f>
        <v>0</v>
      </c>
    </row>
    <row r="172" spans="1:107" x14ac:dyDescent="0.2">
      <c r="A172">
        <f>ROW(Source!A47)</f>
        <v>47</v>
      </c>
      <c r="B172">
        <v>28185841</v>
      </c>
      <c r="C172">
        <v>28186784</v>
      </c>
      <c r="D172">
        <v>27262812</v>
      </c>
      <c r="E172">
        <v>1</v>
      </c>
      <c r="F172">
        <v>1</v>
      </c>
      <c r="G172">
        <v>1</v>
      </c>
      <c r="H172">
        <v>3</v>
      </c>
      <c r="I172" t="s">
        <v>50</v>
      </c>
      <c r="J172" t="s">
        <v>51</v>
      </c>
      <c r="K172" t="s">
        <v>52</v>
      </c>
      <c r="L172">
        <v>1346</v>
      </c>
      <c r="N172">
        <v>1009</v>
      </c>
      <c r="O172" t="s">
        <v>40</v>
      </c>
      <c r="P172" t="s">
        <v>40</v>
      </c>
      <c r="Q172">
        <v>1</v>
      </c>
      <c r="W172">
        <v>0</v>
      </c>
      <c r="X172">
        <v>-1411127917</v>
      </c>
      <c r="Y172">
        <v>0</v>
      </c>
      <c r="AA172">
        <v>31.6</v>
      </c>
      <c r="AB172">
        <v>0</v>
      </c>
      <c r="AC172">
        <v>0</v>
      </c>
      <c r="AD172">
        <v>0</v>
      </c>
      <c r="AE172">
        <v>4.47</v>
      </c>
      <c r="AF172">
        <v>0</v>
      </c>
      <c r="AG172">
        <v>0</v>
      </c>
      <c r="AH172">
        <v>0</v>
      </c>
      <c r="AI172">
        <v>7.07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420</v>
      </c>
      <c r="AT172">
        <v>0.41</v>
      </c>
      <c r="AU172" t="s">
        <v>466</v>
      </c>
      <c r="AV172">
        <v>0</v>
      </c>
      <c r="AW172">
        <v>2</v>
      </c>
      <c r="AX172">
        <v>28186816</v>
      </c>
      <c r="AY172">
        <v>1</v>
      </c>
      <c r="AZ172">
        <v>0</v>
      </c>
      <c r="BA172">
        <v>174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Y172*Source!I47</f>
        <v>0</v>
      </c>
      <c r="CY172">
        <f t="shared" si="57"/>
        <v>31.6</v>
      </c>
      <c r="CZ172">
        <f t="shared" si="58"/>
        <v>4.47</v>
      </c>
      <c r="DA172">
        <f t="shared" si="59"/>
        <v>7.07</v>
      </c>
      <c r="DB172">
        <f t="shared" si="60"/>
        <v>0</v>
      </c>
      <c r="DC172">
        <f t="shared" si="61"/>
        <v>0</v>
      </c>
    </row>
    <row r="173" spans="1:107" x14ac:dyDescent="0.2">
      <c r="A173">
        <f>ROW(Source!A47)</f>
        <v>47</v>
      </c>
      <c r="B173">
        <v>28185841</v>
      </c>
      <c r="C173">
        <v>28186784</v>
      </c>
      <c r="D173">
        <v>27266042</v>
      </c>
      <c r="E173">
        <v>1</v>
      </c>
      <c r="F173">
        <v>1</v>
      </c>
      <c r="G173">
        <v>1</v>
      </c>
      <c r="H173">
        <v>3</v>
      </c>
      <c r="I173" t="s">
        <v>93</v>
      </c>
      <c r="J173" t="s">
        <v>94</v>
      </c>
      <c r="K173" t="s">
        <v>95</v>
      </c>
      <c r="L173">
        <v>1348</v>
      </c>
      <c r="N173">
        <v>1009</v>
      </c>
      <c r="O173" t="s">
        <v>476</v>
      </c>
      <c r="P173" t="s">
        <v>476</v>
      </c>
      <c r="Q173">
        <v>1000</v>
      </c>
      <c r="W173">
        <v>0</v>
      </c>
      <c r="X173">
        <v>-2063612885</v>
      </c>
      <c r="Y173">
        <v>0</v>
      </c>
      <c r="AA173">
        <v>84070.080000000002</v>
      </c>
      <c r="AB173">
        <v>0</v>
      </c>
      <c r="AC173">
        <v>0</v>
      </c>
      <c r="AD173">
        <v>0</v>
      </c>
      <c r="AE173">
        <v>11891.1</v>
      </c>
      <c r="AF173">
        <v>0</v>
      </c>
      <c r="AG173">
        <v>0</v>
      </c>
      <c r="AH173">
        <v>0</v>
      </c>
      <c r="AI173">
        <v>7.07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420</v>
      </c>
      <c r="AT173">
        <v>4.0000000000000001E-3</v>
      </c>
      <c r="AU173" t="s">
        <v>466</v>
      </c>
      <c r="AV173">
        <v>0</v>
      </c>
      <c r="AW173">
        <v>2</v>
      </c>
      <c r="AX173">
        <v>28186817</v>
      </c>
      <c r="AY173">
        <v>1</v>
      </c>
      <c r="AZ173">
        <v>0</v>
      </c>
      <c r="BA173">
        <v>175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Y173*Source!I47</f>
        <v>0</v>
      </c>
      <c r="CY173">
        <f t="shared" si="57"/>
        <v>84070.080000000002</v>
      </c>
      <c r="CZ173">
        <f t="shared" si="58"/>
        <v>11891.1</v>
      </c>
      <c r="DA173">
        <f t="shared" si="59"/>
        <v>7.07</v>
      </c>
      <c r="DB173">
        <f t="shared" si="60"/>
        <v>0</v>
      </c>
      <c r="DC173">
        <f t="shared" si="61"/>
        <v>0</v>
      </c>
    </row>
    <row r="174" spans="1:107" x14ac:dyDescent="0.2">
      <c r="A174">
        <f>ROW(Source!A47)</f>
        <v>47</v>
      </c>
      <c r="B174">
        <v>28185841</v>
      </c>
      <c r="C174">
        <v>28186784</v>
      </c>
      <c r="D174">
        <v>27267500</v>
      </c>
      <c r="E174">
        <v>1</v>
      </c>
      <c r="F174">
        <v>1</v>
      </c>
      <c r="G174">
        <v>1</v>
      </c>
      <c r="H174">
        <v>3</v>
      </c>
      <c r="I174" t="s">
        <v>96</v>
      </c>
      <c r="J174" t="s">
        <v>97</v>
      </c>
      <c r="K174" t="s">
        <v>98</v>
      </c>
      <c r="L174">
        <v>1348</v>
      </c>
      <c r="N174">
        <v>1009</v>
      </c>
      <c r="O174" t="s">
        <v>476</v>
      </c>
      <c r="P174" t="s">
        <v>476</v>
      </c>
      <c r="Q174">
        <v>1000</v>
      </c>
      <c r="W174">
        <v>0</v>
      </c>
      <c r="X174">
        <v>628974256</v>
      </c>
      <c r="Y174">
        <v>0</v>
      </c>
      <c r="AA174">
        <v>54236.94</v>
      </c>
      <c r="AB174">
        <v>0</v>
      </c>
      <c r="AC174">
        <v>0</v>
      </c>
      <c r="AD174">
        <v>0</v>
      </c>
      <c r="AE174">
        <v>7671.42</v>
      </c>
      <c r="AF174">
        <v>0</v>
      </c>
      <c r="AG174">
        <v>0</v>
      </c>
      <c r="AH174">
        <v>0</v>
      </c>
      <c r="AI174">
        <v>7.07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420</v>
      </c>
      <c r="AT174">
        <v>1.0000000000000001E-5</v>
      </c>
      <c r="AU174" t="s">
        <v>466</v>
      </c>
      <c r="AV174">
        <v>0</v>
      </c>
      <c r="AW174">
        <v>2</v>
      </c>
      <c r="AX174">
        <v>28186819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Y174*Source!I47</f>
        <v>0</v>
      </c>
      <c r="CY174">
        <f t="shared" si="57"/>
        <v>54236.94</v>
      </c>
      <c r="CZ174">
        <f t="shared" si="58"/>
        <v>7671.42</v>
      </c>
      <c r="DA174">
        <f t="shared" si="59"/>
        <v>7.07</v>
      </c>
      <c r="DB174">
        <f t="shared" si="60"/>
        <v>0</v>
      </c>
      <c r="DC174">
        <f t="shared" si="61"/>
        <v>0</v>
      </c>
    </row>
    <row r="175" spans="1:107" x14ac:dyDescent="0.2">
      <c r="A175">
        <f>ROW(Source!A47)</f>
        <v>47</v>
      </c>
      <c r="B175">
        <v>28185841</v>
      </c>
      <c r="C175">
        <v>28186784</v>
      </c>
      <c r="D175">
        <v>27268485</v>
      </c>
      <c r="E175">
        <v>1</v>
      </c>
      <c r="F175">
        <v>1</v>
      </c>
      <c r="G175">
        <v>1</v>
      </c>
      <c r="H175">
        <v>3</v>
      </c>
      <c r="I175" t="s">
        <v>99</v>
      </c>
      <c r="J175" t="s">
        <v>100</v>
      </c>
      <c r="K175" t="s">
        <v>101</v>
      </c>
      <c r="L175">
        <v>1348</v>
      </c>
      <c r="N175">
        <v>1009</v>
      </c>
      <c r="O175" t="s">
        <v>476</v>
      </c>
      <c r="P175" t="s">
        <v>476</v>
      </c>
      <c r="Q175">
        <v>1000</v>
      </c>
      <c r="W175">
        <v>0</v>
      </c>
      <c r="X175">
        <v>-1850711024</v>
      </c>
      <c r="Y175">
        <v>0</v>
      </c>
      <c r="AA175">
        <v>217251.84</v>
      </c>
      <c r="AB175">
        <v>0</v>
      </c>
      <c r="AC175">
        <v>0</v>
      </c>
      <c r="AD175">
        <v>0</v>
      </c>
      <c r="AE175">
        <v>30728.69</v>
      </c>
      <c r="AF175">
        <v>0</v>
      </c>
      <c r="AG175">
        <v>0</v>
      </c>
      <c r="AH175">
        <v>0</v>
      </c>
      <c r="AI175">
        <v>7.07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420</v>
      </c>
      <c r="AT175">
        <v>1E-4</v>
      </c>
      <c r="AU175" t="s">
        <v>466</v>
      </c>
      <c r="AV175">
        <v>0</v>
      </c>
      <c r="AW175">
        <v>2</v>
      </c>
      <c r="AX175">
        <v>28186820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Y175*Source!I47</f>
        <v>0</v>
      </c>
      <c r="CY175">
        <f t="shared" si="57"/>
        <v>217251.84</v>
      </c>
      <c r="CZ175">
        <f t="shared" si="58"/>
        <v>30728.69</v>
      </c>
      <c r="DA175">
        <f t="shared" si="59"/>
        <v>7.07</v>
      </c>
      <c r="DB175">
        <f t="shared" si="60"/>
        <v>0</v>
      </c>
      <c r="DC175">
        <f t="shared" si="61"/>
        <v>0</v>
      </c>
    </row>
    <row r="176" spans="1:107" x14ac:dyDescent="0.2">
      <c r="A176">
        <f>ROW(Source!A47)</f>
        <v>47</v>
      </c>
      <c r="B176">
        <v>28185841</v>
      </c>
      <c r="C176">
        <v>28186784</v>
      </c>
      <c r="D176">
        <v>27287861</v>
      </c>
      <c r="E176">
        <v>1</v>
      </c>
      <c r="F176">
        <v>1</v>
      </c>
      <c r="G176">
        <v>1</v>
      </c>
      <c r="H176">
        <v>3</v>
      </c>
      <c r="I176" t="s">
        <v>102</v>
      </c>
      <c r="J176" t="s">
        <v>103</v>
      </c>
      <c r="K176" t="s">
        <v>104</v>
      </c>
      <c r="L176">
        <v>1348</v>
      </c>
      <c r="N176">
        <v>1009</v>
      </c>
      <c r="O176" t="s">
        <v>476</v>
      </c>
      <c r="P176" t="s">
        <v>476</v>
      </c>
      <c r="Q176">
        <v>1000</v>
      </c>
      <c r="W176">
        <v>0</v>
      </c>
      <c r="X176">
        <v>192534767</v>
      </c>
      <c r="Y176">
        <v>0</v>
      </c>
      <c r="AA176">
        <v>56854.47</v>
      </c>
      <c r="AB176">
        <v>0</v>
      </c>
      <c r="AC176">
        <v>0</v>
      </c>
      <c r="AD176">
        <v>0</v>
      </c>
      <c r="AE176">
        <v>8041.65</v>
      </c>
      <c r="AF176">
        <v>0</v>
      </c>
      <c r="AG176">
        <v>0</v>
      </c>
      <c r="AH176">
        <v>0</v>
      </c>
      <c r="AI176">
        <v>7.07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420</v>
      </c>
      <c r="AT176">
        <v>1E-3</v>
      </c>
      <c r="AU176" t="s">
        <v>466</v>
      </c>
      <c r="AV176">
        <v>0</v>
      </c>
      <c r="AW176">
        <v>2</v>
      </c>
      <c r="AX176">
        <v>28186821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Y176*Source!I47</f>
        <v>0</v>
      </c>
      <c r="CY176">
        <f t="shared" si="57"/>
        <v>56854.47</v>
      </c>
      <c r="CZ176">
        <f t="shared" si="58"/>
        <v>8041.65</v>
      </c>
      <c r="DA176">
        <f t="shared" si="59"/>
        <v>7.07</v>
      </c>
      <c r="DB176">
        <f t="shared" si="60"/>
        <v>0</v>
      </c>
      <c r="DC176">
        <f t="shared" si="61"/>
        <v>0</v>
      </c>
    </row>
    <row r="177" spans="1:107" x14ac:dyDescent="0.2">
      <c r="A177">
        <f>ROW(Source!A47)</f>
        <v>47</v>
      </c>
      <c r="B177">
        <v>28185841</v>
      </c>
      <c r="C177">
        <v>28186784</v>
      </c>
      <c r="D177">
        <v>27289987</v>
      </c>
      <c r="E177">
        <v>1</v>
      </c>
      <c r="F177">
        <v>1</v>
      </c>
      <c r="G177">
        <v>1</v>
      </c>
      <c r="H177">
        <v>3</v>
      </c>
      <c r="I177" t="s">
        <v>105</v>
      </c>
      <c r="J177" t="s">
        <v>106</v>
      </c>
      <c r="K177" t="s">
        <v>107</v>
      </c>
      <c r="L177">
        <v>1302</v>
      </c>
      <c r="N177">
        <v>1003</v>
      </c>
      <c r="O177" t="s">
        <v>108</v>
      </c>
      <c r="P177" t="s">
        <v>108</v>
      </c>
      <c r="Q177">
        <v>10</v>
      </c>
      <c r="W177">
        <v>0</v>
      </c>
      <c r="X177">
        <v>4483628</v>
      </c>
      <c r="Y177">
        <v>0</v>
      </c>
      <c r="AA177">
        <v>455.8</v>
      </c>
      <c r="AB177">
        <v>0</v>
      </c>
      <c r="AC177">
        <v>0</v>
      </c>
      <c r="AD177">
        <v>0</v>
      </c>
      <c r="AE177">
        <v>64.47</v>
      </c>
      <c r="AF177">
        <v>0</v>
      </c>
      <c r="AG177">
        <v>0</v>
      </c>
      <c r="AH177">
        <v>0</v>
      </c>
      <c r="AI177">
        <v>7.07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420</v>
      </c>
      <c r="AT177">
        <v>1.8700000000000001E-2</v>
      </c>
      <c r="AU177" t="s">
        <v>466</v>
      </c>
      <c r="AV177">
        <v>0</v>
      </c>
      <c r="AW177">
        <v>2</v>
      </c>
      <c r="AX177">
        <v>28186823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Y177*Source!I47</f>
        <v>0</v>
      </c>
      <c r="CY177">
        <f t="shared" si="57"/>
        <v>455.8</v>
      </c>
      <c r="CZ177">
        <f t="shared" si="58"/>
        <v>64.47</v>
      </c>
      <c r="DA177">
        <f t="shared" si="59"/>
        <v>7.07</v>
      </c>
      <c r="DB177">
        <f t="shared" si="60"/>
        <v>0</v>
      </c>
      <c r="DC177">
        <f t="shared" si="61"/>
        <v>0</v>
      </c>
    </row>
    <row r="178" spans="1:107" x14ac:dyDescent="0.2">
      <c r="A178">
        <f>ROW(Source!A47)</f>
        <v>47</v>
      </c>
      <c r="B178">
        <v>28185841</v>
      </c>
      <c r="C178">
        <v>28186784</v>
      </c>
      <c r="D178">
        <v>27290346</v>
      </c>
      <c r="E178">
        <v>1</v>
      </c>
      <c r="F178">
        <v>1</v>
      </c>
      <c r="G178">
        <v>1</v>
      </c>
      <c r="H178">
        <v>3</v>
      </c>
      <c r="I178" t="s">
        <v>109</v>
      </c>
      <c r="J178" t="s">
        <v>110</v>
      </c>
      <c r="K178" t="s">
        <v>111</v>
      </c>
      <c r="L178">
        <v>1348</v>
      </c>
      <c r="N178">
        <v>1009</v>
      </c>
      <c r="O178" t="s">
        <v>476</v>
      </c>
      <c r="P178" t="s">
        <v>476</v>
      </c>
      <c r="Q178">
        <v>1000</v>
      </c>
      <c r="W178">
        <v>0</v>
      </c>
      <c r="X178">
        <v>-936363311</v>
      </c>
      <c r="Y178">
        <v>0</v>
      </c>
      <c r="AA178">
        <v>33590.42</v>
      </c>
      <c r="AB178">
        <v>0</v>
      </c>
      <c r="AC178">
        <v>0</v>
      </c>
      <c r="AD178">
        <v>0</v>
      </c>
      <c r="AE178">
        <v>4751.12</v>
      </c>
      <c r="AF178">
        <v>0</v>
      </c>
      <c r="AG178">
        <v>0</v>
      </c>
      <c r="AH178">
        <v>0</v>
      </c>
      <c r="AI178">
        <v>7.07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420</v>
      </c>
      <c r="AT178">
        <v>3.0000000000000001E-5</v>
      </c>
      <c r="AU178" t="s">
        <v>466</v>
      </c>
      <c r="AV178">
        <v>0</v>
      </c>
      <c r="AW178">
        <v>2</v>
      </c>
      <c r="AX178">
        <v>28186824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Y178*Source!I47</f>
        <v>0</v>
      </c>
      <c r="CY178">
        <f t="shared" si="57"/>
        <v>33590.42</v>
      </c>
      <c r="CZ178">
        <f t="shared" si="58"/>
        <v>4751.12</v>
      </c>
      <c r="DA178">
        <f t="shared" si="59"/>
        <v>7.07</v>
      </c>
      <c r="DB178">
        <f t="shared" si="60"/>
        <v>0</v>
      </c>
      <c r="DC178">
        <f t="shared" si="61"/>
        <v>0</v>
      </c>
    </row>
    <row r="179" spans="1:107" x14ac:dyDescent="0.2">
      <c r="A179">
        <f>ROW(Source!A47)</f>
        <v>47</v>
      </c>
      <c r="B179">
        <v>28185841</v>
      </c>
      <c r="C179">
        <v>28186784</v>
      </c>
      <c r="D179">
        <v>27291107</v>
      </c>
      <c r="E179">
        <v>1</v>
      </c>
      <c r="F179">
        <v>1</v>
      </c>
      <c r="G179">
        <v>1</v>
      </c>
      <c r="H179">
        <v>3</v>
      </c>
      <c r="I179" t="s">
        <v>112</v>
      </c>
      <c r="J179" t="s">
        <v>113</v>
      </c>
      <c r="K179" t="s">
        <v>114</v>
      </c>
      <c r="L179">
        <v>1348</v>
      </c>
      <c r="N179">
        <v>1009</v>
      </c>
      <c r="O179" t="s">
        <v>476</v>
      </c>
      <c r="P179" t="s">
        <v>476</v>
      </c>
      <c r="Q179">
        <v>1000</v>
      </c>
      <c r="W179">
        <v>0</v>
      </c>
      <c r="X179">
        <v>1261042718</v>
      </c>
      <c r="Y179">
        <v>0</v>
      </c>
      <c r="AA179">
        <v>44163.18</v>
      </c>
      <c r="AB179">
        <v>0</v>
      </c>
      <c r="AC179">
        <v>0</v>
      </c>
      <c r="AD179">
        <v>0</v>
      </c>
      <c r="AE179">
        <v>6246.56</v>
      </c>
      <c r="AF179">
        <v>0</v>
      </c>
      <c r="AG179">
        <v>0</v>
      </c>
      <c r="AH179">
        <v>0</v>
      </c>
      <c r="AI179">
        <v>7.07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420</v>
      </c>
      <c r="AT179">
        <v>1.9400000000000001E-3</v>
      </c>
      <c r="AU179" t="s">
        <v>466</v>
      </c>
      <c r="AV179">
        <v>0</v>
      </c>
      <c r="AW179">
        <v>2</v>
      </c>
      <c r="AX179">
        <v>28186825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Y179*Source!I47</f>
        <v>0</v>
      </c>
      <c r="CY179">
        <f t="shared" si="57"/>
        <v>44163.18</v>
      </c>
      <c r="CZ179">
        <f t="shared" si="58"/>
        <v>6246.56</v>
      </c>
      <c r="DA179">
        <f t="shared" si="59"/>
        <v>7.07</v>
      </c>
      <c r="DB179">
        <f t="shared" si="60"/>
        <v>0</v>
      </c>
      <c r="DC179">
        <f t="shared" si="61"/>
        <v>0</v>
      </c>
    </row>
    <row r="180" spans="1:107" x14ac:dyDescent="0.2">
      <c r="A180">
        <f>ROW(Source!A47)</f>
        <v>47</v>
      </c>
      <c r="B180">
        <v>28185841</v>
      </c>
      <c r="C180">
        <v>28186784</v>
      </c>
      <c r="D180">
        <v>27295014</v>
      </c>
      <c r="E180">
        <v>1</v>
      </c>
      <c r="F180">
        <v>1</v>
      </c>
      <c r="G180">
        <v>1</v>
      </c>
      <c r="H180">
        <v>3</v>
      </c>
      <c r="I180" t="s">
        <v>115</v>
      </c>
      <c r="J180" t="s">
        <v>116</v>
      </c>
      <c r="K180" t="s">
        <v>117</v>
      </c>
      <c r="L180">
        <v>1339</v>
      </c>
      <c r="N180">
        <v>1007</v>
      </c>
      <c r="O180" t="s">
        <v>444</v>
      </c>
      <c r="P180" t="s">
        <v>444</v>
      </c>
      <c r="Q180">
        <v>1</v>
      </c>
      <c r="W180">
        <v>0</v>
      </c>
      <c r="X180">
        <v>-128313133</v>
      </c>
      <c r="Y180">
        <v>0</v>
      </c>
      <c r="AA180">
        <v>12676.86</v>
      </c>
      <c r="AB180">
        <v>0</v>
      </c>
      <c r="AC180">
        <v>0</v>
      </c>
      <c r="AD180">
        <v>0</v>
      </c>
      <c r="AE180">
        <v>1793.05</v>
      </c>
      <c r="AF180">
        <v>0</v>
      </c>
      <c r="AG180">
        <v>0</v>
      </c>
      <c r="AH180">
        <v>0</v>
      </c>
      <c r="AI180">
        <v>7.07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420</v>
      </c>
      <c r="AT180">
        <v>1.0300000000000001E-3</v>
      </c>
      <c r="AU180" t="s">
        <v>466</v>
      </c>
      <c r="AV180">
        <v>0</v>
      </c>
      <c r="AW180">
        <v>2</v>
      </c>
      <c r="AX180">
        <v>28186826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Y180*Source!I47</f>
        <v>0</v>
      </c>
      <c r="CY180">
        <f t="shared" si="57"/>
        <v>12676.86</v>
      </c>
      <c r="CZ180">
        <f t="shared" si="58"/>
        <v>1793.05</v>
      </c>
      <c r="DA180">
        <f t="shared" si="59"/>
        <v>7.07</v>
      </c>
      <c r="DB180">
        <f t="shared" si="60"/>
        <v>0</v>
      </c>
      <c r="DC180">
        <f t="shared" si="61"/>
        <v>0</v>
      </c>
    </row>
    <row r="181" spans="1:107" x14ac:dyDescent="0.2">
      <c r="A181">
        <f>ROW(Source!A47)</f>
        <v>47</v>
      </c>
      <c r="B181">
        <v>28185841</v>
      </c>
      <c r="C181">
        <v>28186784</v>
      </c>
      <c r="D181">
        <v>27302856</v>
      </c>
      <c r="E181">
        <v>1</v>
      </c>
      <c r="F181">
        <v>1</v>
      </c>
      <c r="G181">
        <v>1</v>
      </c>
      <c r="H181">
        <v>3</v>
      </c>
      <c r="I181" t="s">
        <v>118</v>
      </c>
      <c r="J181" t="s">
        <v>119</v>
      </c>
      <c r="K181" t="s">
        <v>120</v>
      </c>
      <c r="L181">
        <v>1348</v>
      </c>
      <c r="N181">
        <v>1009</v>
      </c>
      <c r="O181" t="s">
        <v>476</v>
      </c>
      <c r="P181" t="s">
        <v>476</v>
      </c>
      <c r="Q181">
        <v>1000</v>
      </c>
      <c r="W181">
        <v>0</v>
      </c>
      <c r="X181">
        <v>1741082987</v>
      </c>
      <c r="Y181">
        <v>0</v>
      </c>
      <c r="AA181">
        <v>88805.21</v>
      </c>
      <c r="AB181">
        <v>0</v>
      </c>
      <c r="AC181">
        <v>0</v>
      </c>
      <c r="AD181">
        <v>0</v>
      </c>
      <c r="AE181">
        <v>12560.85</v>
      </c>
      <c r="AF181">
        <v>0</v>
      </c>
      <c r="AG181">
        <v>0</v>
      </c>
      <c r="AH181">
        <v>0</v>
      </c>
      <c r="AI181">
        <v>7.07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420</v>
      </c>
      <c r="AT181">
        <v>3.1E-4</v>
      </c>
      <c r="AU181" t="s">
        <v>466</v>
      </c>
      <c r="AV181">
        <v>0</v>
      </c>
      <c r="AW181">
        <v>2</v>
      </c>
      <c r="AX181">
        <v>28186827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Y181*Source!I47</f>
        <v>0</v>
      </c>
      <c r="CY181">
        <f t="shared" si="57"/>
        <v>88805.21</v>
      </c>
      <c r="CZ181">
        <f t="shared" si="58"/>
        <v>12560.85</v>
      </c>
      <c r="DA181">
        <f t="shared" si="59"/>
        <v>7.07</v>
      </c>
      <c r="DB181">
        <f t="shared" si="60"/>
        <v>0</v>
      </c>
      <c r="DC181">
        <f t="shared" si="61"/>
        <v>0</v>
      </c>
    </row>
    <row r="182" spans="1:107" x14ac:dyDescent="0.2">
      <c r="A182">
        <f>ROW(Source!A47)</f>
        <v>47</v>
      </c>
      <c r="B182">
        <v>28185841</v>
      </c>
      <c r="C182">
        <v>28186784</v>
      </c>
      <c r="D182">
        <v>27304116</v>
      </c>
      <c r="E182">
        <v>1</v>
      </c>
      <c r="F182">
        <v>1</v>
      </c>
      <c r="G182">
        <v>1</v>
      </c>
      <c r="H182">
        <v>3</v>
      </c>
      <c r="I182" t="s">
        <v>121</v>
      </c>
      <c r="J182" t="s">
        <v>122</v>
      </c>
      <c r="K182" t="s">
        <v>123</v>
      </c>
      <c r="L182">
        <v>1348</v>
      </c>
      <c r="N182">
        <v>1009</v>
      </c>
      <c r="O182" t="s">
        <v>476</v>
      </c>
      <c r="P182" t="s">
        <v>476</v>
      </c>
      <c r="Q182">
        <v>1000</v>
      </c>
      <c r="W182">
        <v>0</v>
      </c>
      <c r="X182">
        <v>-296986458</v>
      </c>
      <c r="Y182">
        <v>0</v>
      </c>
      <c r="AA182">
        <v>78826.47</v>
      </c>
      <c r="AB182">
        <v>0</v>
      </c>
      <c r="AC182">
        <v>0</v>
      </c>
      <c r="AD182">
        <v>0</v>
      </c>
      <c r="AE182">
        <v>11149.43</v>
      </c>
      <c r="AF182">
        <v>0</v>
      </c>
      <c r="AG182">
        <v>0</v>
      </c>
      <c r="AH182">
        <v>0</v>
      </c>
      <c r="AI182">
        <v>7.07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420</v>
      </c>
      <c r="AT182">
        <v>5.9999999999999995E-4</v>
      </c>
      <c r="AU182" t="s">
        <v>466</v>
      </c>
      <c r="AV182">
        <v>0</v>
      </c>
      <c r="AW182">
        <v>2</v>
      </c>
      <c r="AX182">
        <v>28186828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Y182*Source!I47</f>
        <v>0</v>
      </c>
      <c r="CY182">
        <f t="shared" si="57"/>
        <v>78826.47</v>
      </c>
      <c r="CZ182">
        <f t="shared" si="58"/>
        <v>11149.43</v>
      </c>
      <c r="DA182">
        <f t="shared" si="59"/>
        <v>7.07</v>
      </c>
      <c r="DB182">
        <f t="shared" si="60"/>
        <v>0</v>
      </c>
      <c r="DC182">
        <f t="shared" si="61"/>
        <v>0</v>
      </c>
    </row>
    <row r="183" spans="1:107" x14ac:dyDescent="0.2">
      <c r="A183">
        <f>ROW(Source!A48)</f>
        <v>48</v>
      </c>
      <c r="B183">
        <v>28185840</v>
      </c>
      <c r="C183">
        <v>28186829</v>
      </c>
      <c r="D183">
        <v>27437002</v>
      </c>
      <c r="E183">
        <v>1</v>
      </c>
      <c r="F183">
        <v>1</v>
      </c>
      <c r="G183">
        <v>1</v>
      </c>
      <c r="H183">
        <v>1</v>
      </c>
      <c r="I183" t="s">
        <v>124</v>
      </c>
      <c r="J183" t="s">
        <v>420</v>
      </c>
      <c r="K183" t="s">
        <v>125</v>
      </c>
      <c r="L183">
        <v>1191</v>
      </c>
      <c r="N183">
        <v>1013</v>
      </c>
      <c r="O183" t="s">
        <v>817</v>
      </c>
      <c r="P183" t="s">
        <v>817</v>
      </c>
      <c r="Q183">
        <v>1</v>
      </c>
      <c r="W183">
        <v>0</v>
      </c>
      <c r="X183">
        <v>-1853062777</v>
      </c>
      <c r="Y183">
        <v>50.1</v>
      </c>
      <c r="AA183">
        <v>0</v>
      </c>
      <c r="AB183">
        <v>0</v>
      </c>
      <c r="AC183">
        <v>0</v>
      </c>
      <c r="AD183">
        <v>8.59</v>
      </c>
      <c r="AE183">
        <v>0</v>
      </c>
      <c r="AF183">
        <v>0</v>
      </c>
      <c r="AG183">
        <v>0</v>
      </c>
      <c r="AH183">
        <v>8.59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420</v>
      </c>
      <c r="AT183">
        <v>167</v>
      </c>
      <c r="AU183" t="s">
        <v>507</v>
      </c>
      <c r="AV183">
        <v>1</v>
      </c>
      <c r="AW183">
        <v>2</v>
      </c>
      <c r="AX183">
        <v>28186842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Y183*Source!I48</f>
        <v>250.5</v>
      </c>
      <c r="CY183">
        <f>AD183</f>
        <v>8.59</v>
      </c>
      <c r="CZ183">
        <f>AH183</f>
        <v>8.59</v>
      </c>
      <c r="DA183">
        <f>AL183</f>
        <v>1</v>
      </c>
      <c r="DB183">
        <f>ROUND((ROUND(AT183*CZ183,2)*0.3),6)</f>
        <v>430.35899999999998</v>
      </c>
      <c r="DC183">
        <f>ROUND((ROUND(AT183*AG183,2)*0.3),6)</f>
        <v>0</v>
      </c>
    </row>
    <row r="184" spans="1:107" x14ac:dyDescent="0.2">
      <c r="A184">
        <f>ROW(Source!A48)</f>
        <v>48</v>
      </c>
      <c r="B184">
        <v>28185840</v>
      </c>
      <c r="C184">
        <v>28186829</v>
      </c>
      <c r="D184">
        <v>27430841</v>
      </c>
      <c r="E184">
        <v>1</v>
      </c>
      <c r="F184">
        <v>1</v>
      </c>
      <c r="G184">
        <v>1</v>
      </c>
      <c r="H184">
        <v>1</v>
      </c>
      <c r="I184" t="s">
        <v>818</v>
      </c>
      <c r="J184" t="s">
        <v>420</v>
      </c>
      <c r="K184" t="s">
        <v>819</v>
      </c>
      <c r="L184">
        <v>1191</v>
      </c>
      <c r="N184">
        <v>1013</v>
      </c>
      <c r="O184" t="s">
        <v>817</v>
      </c>
      <c r="P184" t="s">
        <v>817</v>
      </c>
      <c r="Q184">
        <v>1</v>
      </c>
      <c r="W184">
        <v>0</v>
      </c>
      <c r="X184">
        <v>-383101862</v>
      </c>
      <c r="Y184">
        <v>21.12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420</v>
      </c>
      <c r="AT184">
        <v>21.12</v>
      </c>
      <c r="AU184" t="s">
        <v>420</v>
      </c>
      <c r="AV184">
        <v>2</v>
      </c>
      <c r="AW184">
        <v>2</v>
      </c>
      <c r="AX184">
        <v>28186843</v>
      </c>
      <c r="AY184">
        <v>1</v>
      </c>
      <c r="AZ184">
        <v>2048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Y184*Source!I48</f>
        <v>105.60000000000001</v>
      </c>
      <c r="CY184">
        <f>AD184</f>
        <v>0</v>
      </c>
      <c r="CZ184">
        <f>AH184</f>
        <v>0</v>
      </c>
      <c r="DA184">
        <f>AL184</f>
        <v>1</v>
      </c>
      <c r="DB184">
        <f>ROUND(ROUND(AT184*CZ184,2),6)</f>
        <v>0</v>
      </c>
      <c r="DC184">
        <f>ROUND(ROUND(AT184*AG184,2),6)</f>
        <v>0</v>
      </c>
    </row>
    <row r="185" spans="1:107" x14ac:dyDescent="0.2">
      <c r="A185">
        <f>ROW(Source!A48)</f>
        <v>48</v>
      </c>
      <c r="B185">
        <v>28185840</v>
      </c>
      <c r="C185">
        <v>28186829</v>
      </c>
      <c r="D185">
        <v>27348001</v>
      </c>
      <c r="E185">
        <v>1</v>
      </c>
      <c r="F185">
        <v>1</v>
      </c>
      <c r="G185">
        <v>1</v>
      </c>
      <c r="H185">
        <v>2</v>
      </c>
      <c r="I185" t="s">
        <v>70</v>
      </c>
      <c r="J185" t="s">
        <v>71</v>
      </c>
      <c r="K185" t="s">
        <v>72</v>
      </c>
      <c r="L185">
        <v>1368</v>
      </c>
      <c r="N185">
        <v>1011</v>
      </c>
      <c r="O185" t="s">
        <v>823</v>
      </c>
      <c r="P185" t="s">
        <v>823</v>
      </c>
      <c r="Q185">
        <v>1</v>
      </c>
      <c r="W185">
        <v>0</v>
      </c>
      <c r="X185">
        <v>903590057</v>
      </c>
      <c r="Y185">
        <v>3.9239999999999999</v>
      </c>
      <c r="AA185">
        <v>0</v>
      </c>
      <c r="AB185">
        <v>112.77</v>
      </c>
      <c r="AC185">
        <v>11.84</v>
      </c>
      <c r="AD185">
        <v>0</v>
      </c>
      <c r="AE185">
        <v>0</v>
      </c>
      <c r="AF185">
        <v>112.77</v>
      </c>
      <c r="AG185">
        <v>11.84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420</v>
      </c>
      <c r="AT185">
        <v>13.08</v>
      </c>
      <c r="AU185" t="s">
        <v>507</v>
      </c>
      <c r="AV185">
        <v>0</v>
      </c>
      <c r="AW185">
        <v>2</v>
      </c>
      <c r="AX185">
        <v>28186844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Y185*Source!I48</f>
        <v>19.62</v>
      </c>
      <c r="CY185">
        <f>AB185</f>
        <v>112.77</v>
      </c>
      <c r="CZ185">
        <f>AF185</f>
        <v>112.77</v>
      </c>
      <c r="DA185">
        <f>AJ185</f>
        <v>1</v>
      </c>
      <c r="DB185">
        <f>ROUND((ROUND(AT185*CZ185,2)*0.3),6)</f>
        <v>442.50900000000001</v>
      </c>
      <c r="DC185">
        <f>ROUND((ROUND(AT185*AG185,2)*0.3),6)</f>
        <v>46.460999999999999</v>
      </c>
    </row>
    <row r="186" spans="1:107" x14ac:dyDescent="0.2">
      <c r="A186">
        <f>ROW(Source!A48)</f>
        <v>48</v>
      </c>
      <c r="B186">
        <v>28185840</v>
      </c>
      <c r="C186">
        <v>28186829</v>
      </c>
      <c r="D186">
        <v>27348885</v>
      </c>
      <c r="E186">
        <v>1</v>
      </c>
      <c r="F186">
        <v>1</v>
      </c>
      <c r="G186">
        <v>1</v>
      </c>
      <c r="H186">
        <v>2</v>
      </c>
      <c r="I186" t="s">
        <v>126</v>
      </c>
      <c r="J186" t="s">
        <v>127</v>
      </c>
      <c r="K186" t="s">
        <v>128</v>
      </c>
      <c r="L186">
        <v>1368</v>
      </c>
      <c r="N186">
        <v>1011</v>
      </c>
      <c r="O186" t="s">
        <v>823</v>
      </c>
      <c r="P186" t="s">
        <v>823</v>
      </c>
      <c r="Q186">
        <v>1</v>
      </c>
      <c r="W186">
        <v>0</v>
      </c>
      <c r="X186">
        <v>1511014073</v>
      </c>
      <c r="Y186">
        <v>2.331</v>
      </c>
      <c r="AA186">
        <v>0</v>
      </c>
      <c r="AB186">
        <v>298.48</v>
      </c>
      <c r="AC186">
        <v>10.130000000000001</v>
      </c>
      <c r="AD186">
        <v>0</v>
      </c>
      <c r="AE186">
        <v>0</v>
      </c>
      <c r="AF186">
        <v>298.48</v>
      </c>
      <c r="AG186">
        <v>10.130000000000001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420</v>
      </c>
      <c r="AT186">
        <v>7.77</v>
      </c>
      <c r="AU186" t="s">
        <v>507</v>
      </c>
      <c r="AV186">
        <v>0</v>
      </c>
      <c r="AW186">
        <v>2</v>
      </c>
      <c r="AX186">
        <v>28186845</v>
      </c>
      <c r="AY186">
        <v>1</v>
      </c>
      <c r="AZ186">
        <v>0</v>
      </c>
      <c r="BA186">
        <v>190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Y186*Source!I48</f>
        <v>11.654999999999999</v>
      </c>
      <c r="CY186">
        <f>AB186</f>
        <v>298.48</v>
      </c>
      <c r="CZ186">
        <f>AF186</f>
        <v>298.48</v>
      </c>
      <c r="DA186">
        <f>AJ186</f>
        <v>1</v>
      </c>
      <c r="DB186">
        <f>ROUND((ROUND(AT186*CZ186,2)*0.3),6)</f>
        <v>695.75699999999995</v>
      </c>
      <c r="DC186">
        <f>ROUND((ROUND(AT186*AG186,2)*0.3),6)</f>
        <v>23.613</v>
      </c>
    </row>
    <row r="187" spans="1:107" x14ac:dyDescent="0.2">
      <c r="A187">
        <f>ROW(Source!A48)</f>
        <v>48</v>
      </c>
      <c r="B187">
        <v>28185840</v>
      </c>
      <c r="C187">
        <v>28186829</v>
      </c>
      <c r="D187">
        <v>27349183</v>
      </c>
      <c r="E187">
        <v>1</v>
      </c>
      <c r="F187">
        <v>1</v>
      </c>
      <c r="G187">
        <v>1</v>
      </c>
      <c r="H187">
        <v>2</v>
      </c>
      <c r="I187" t="s">
        <v>19</v>
      </c>
      <c r="J187" t="s">
        <v>20</v>
      </c>
      <c r="K187" t="s">
        <v>21</v>
      </c>
      <c r="L187">
        <v>1368</v>
      </c>
      <c r="N187">
        <v>1011</v>
      </c>
      <c r="O187" t="s">
        <v>823</v>
      </c>
      <c r="P187" t="s">
        <v>823</v>
      </c>
      <c r="Q187">
        <v>1</v>
      </c>
      <c r="W187">
        <v>0</v>
      </c>
      <c r="X187">
        <v>-2019686133</v>
      </c>
      <c r="Y187">
        <v>8.1000000000000003E-2</v>
      </c>
      <c r="AA187">
        <v>0</v>
      </c>
      <c r="AB187">
        <v>127.86</v>
      </c>
      <c r="AC187">
        <v>11.84</v>
      </c>
      <c r="AD187">
        <v>0</v>
      </c>
      <c r="AE187">
        <v>0</v>
      </c>
      <c r="AF187">
        <v>127.86</v>
      </c>
      <c r="AG187">
        <v>11.84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420</v>
      </c>
      <c r="AT187">
        <v>0.27</v>
      </c>
      <c r="AU187" t="s">
        <v>507</v>
      </c>
      <c r="AV187">
        <v>0</v>
      </c>
      <c r="AW187">
        <v>2</v>
      </c>
      <c r="AX187">
        <v>28186846</v>
      </c>
      <c r="AY187">
        <v>1</v>
      </c>
      <c r="AZ187">
        <v>0</v>
      </c>
      <c r="BA187">
        <v>191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Y187*Source!I48</f>
        <v>0.40500000000000003</v>
      </c>
      <c r="CY187">
        <f>AB187</f>
        <v>127.86</v>
      </c>
      <c r="CZ187">
        <f>AF187</f>
        <v>127.86</v>
      </c>
      <c r="DA187">
        <f>AJ187</f>
        <v>1</v>
      </c>
      <c r="DB187">
        <f>ROUND((ROUND(AT187*CZ187,2)*0.3),6)</f>
        <v>10.356</v>
      </c>
      <c r="DC187">
        <f>ROUND((ROUND(AT187*AG187,2)*0.3),6)</f>
        <v>0.96</v>
      </c>
    </row>
    <row r="188" spans="1:107" x14ac:dyDescent="0.2">
      <c r="A188">
        <f>ROW(Source!A48)</f>
        <v>48</v>
      </c>
      <c r="B188">
        <v>28185840</v>
      </c>
      <c r="C188">
        <v>28186829</v>
      </c>
      <c r="D188">
        <v>27349192</v>
      </c>
      <c r="E188">
        <v>1</v>
      </c>
      <c r="F188">
        <v>1</v>
      </c>
      <c r="G188">
        <v>1</v>
      </c>
      <c r="H188">
        <v>2</v>
      </c>
      <c r="I188" t="s">
        <v>22</v>
      </c>
      <c r="J188" t="s">
        <v>23</v>
      </c>
      <c r="K188" t="s">
        <v>24</v>
      </c>
      <c r="L188">
        <v>1368</v>
      </c>
      <c r="N188">
        <v>1011</v>
      </c>
      <c r="O188" t="s">
        <v>823</v>
      </c>
      <c r="P188" t="s">
        <v>823</v>
      </c>
      <c r="Q188">
        <v>1</v>
      </c>
      <c r="W188">
        <v>0</v>
      </c>
      <c r="X188">
        <v>1232549298</v>
      </c>
      <c r="Y188">
        <v>8.1000000000000003E-2</v>
      </c>
      <c r="AA188">
        <v>0</v>
      </c>
      <c r="AB188">
        <v>12</v>
      </c>
      <c r="AC188">
        <v>0</v>
      </c>
      <c r="AD188">
        <v>0</v>
      </c>
      <c r="AE188">
        <v>0</v>
      </c>
      <c r="AF188">
        <v>12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420</v>
      </c>
      <c r="AT188">
        <v>0.27</v>
      </c>
      <c r="AU188" t="s">
        <v>507</v>
      </c>
      <c r="AV188">
        <v>0</v>
      </c>
      <c r="AW188">
        <v>2</v>
      </c>
      <c r="AX188">
        <v>28186847</v>
      </c>
      <c r="AY188">
        <v>1</v>
      </c>
      <c r="AZ188">
        <v>0</v>
      </c>
      <c r="BA188">
        <v>192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Y188*Source!I48</f>
        <v>0.40500000000000003</v>
      </c>
      <c r="CY188">
        <f>AB188</f>
        <v>12</v>
      </c>
      <c r="CZ188">
        <f>AF188</f>
        <v>12</v>
      </c>
      <c r="DA188">
        <f>AJ188</f>
        <v>1</v>
      </c>
      <c r="DB188">
        <f>ROUND((ROUND(AT188*CZ188,2)*0.3),6)</f>
        <v>0.97199999999999998</v>
      </c>
      <c r="DC188">
        <f>ROUND((ROUND(AT188*AG188,2)*0.3),6)</f>
        <v>0</v>
      </c>
    </row>
    <row r="189" spans="1:107" x14ac:dyDescent="0.2">
      <c r="A189">
        <f>ROW(Source!A48)</f>
        <v>48</v>
      </c>
      <c r="B189">
        <v>28185840</v>
      </c>
      <c r="C189">
        <v>28186829</v>
      </c>
      <c r="D189">
        <v>27349462</v>
      </c>
      <c r="E189">
        <v>1</v>
      </c>
      <c r="F189">
        <v>1</v>
      </c>
      <c r="G189">
        <v>1</v>
      </c>
      <c r="H189">
        <v>2</v>
      </c>
      <c r="I189" t="s">
        <v>28</v>
      </c>
      <c r="J189" t="s">
        <v>29</v>
      </c>
      <c r="K189" t="s">
        <v>30</v>
      </c>
      <c r="L189">
        <v>1368</v>
      </c>
      <c r="N189">
        <v>1011</v>
      </c>
      <c r="O189" t="s">
        <v>823</v>
      </c>
      <c r="P189" t="s">
        <v>823</v>
      </c>
      <c r="Q189">
        <v>1</v>
      </c>
      <c r="W189">
        <v>0</v>
      </c>
      <c r="X189">
        <v>-1277097320</v>
      </c>
      <c r="Y189">
        <v>9.3209999999999997</v>
      </c>
      <c r="AA189">
        <v>0</v>
      </c>
      <c r="AB189">
        <v>8.68</v>
      </c>
      <c r="AC189">
        <v>0</v>
      </c>
      <c r="AD189">
        <v>0</v>
      </c>
      <c r="AE189">
        <v>0</v>
      </c>
      <c r="AF189">
        <v>8.68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420</v>
      </c>
      <c r="AT189">
        <v>31.07</v>
      </c>
      <c r="AU189" t="s">
        <v>507</v>
      </c>
      <c r="AV189">
        <v>0</v>
      </c>
      <c r="AW189">
        <v>2</v>
      </c>
      <c r="AX189">
        <v>28186848</v>
      </c>
      <c r="AY189">
        <v>1</v>
      </c>
      <c r="AZ189">
        <v>0</v>
      </c>
      <c r="BA189">
        <v>193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Y189*Source!I48</f>
        <v>46.604999999999997</v>
      </c>
      <c r="CY189">
        <f>AB189</f>
        <v>8.68</v>
      </c>
      <c r="CZ189">
        <f>AF189</f>
        <v>8.68</v>
      </c>
      <c r="DA189">
        <f>AJ189</f>
        <v>1</v>
      </c>
      <c r="DB189">
        <f>ROUND((ROUND(AT189*CZ189,2)*0.3),6)</f>
        <v>80.906999999999996</v>
      </c>
      <c r="DC189">
        <f>ROUND((ROUND(AT189*AG189,2)*0.3),6)</f>
        <v>0</v>
      </c>
    </row>
    <row r="190" spans="1:107" x14ac:dyDescent="0.2">
      <c r="A190">
        <f>ROW(Source!A48)</f>
        <v>48</v>
      </c>
      <c r="B190">
        <v>28185840</v>
      </c>
      <c r="C190">
        <v>28186829</v>
      </c>
      <c r="D190">
        <v>27262805</v>
      </c>
      <c r="E190">
        <v>1</v>
      </c>
      <c r="F190">
        <v>1</v>
      </c>
      <c r="G190">
        <v>1</v>
      </c>
      <c r="H190">
        <v>3</v>
      </c>
      <c r="I190" t="s">
        <v>47</v>
      </c>
      <c r="J190" t="s">
        <v>48</v>
      </c>
      <c r="K190" t="s">
        <v>49</v>
      </c>
      <c r="L190">
        <v>1339</v>
      </c>
      <c r="N190">
        <v>1007</v>
      </c>
      <c r="O190" t="s">
        <v>444</v>
      </c>
      <c r="P190" t="s">
        <v>444</v>
      </c>
      <c r="Q190">
        <v>1</v>
      </c>
      <c r="W190">
        <v>0</v>
      </c>
      <c r="X190">
        <v>1597319531</v>
      </c>
      <c r="Y190">
        <v>0</v>
      </c>
      <c r="AA190">
        <v>8.7899999999999991</v>
      </c>
      <c r="AB190">
        <v>0</v>
      </c>
      <c r="AC190">
        <v>0</v>
      </c>
      <c r="AD190">
        <v>0</v>
      </c>
      <c r="AE190">
        <v>8.7899999999999991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420</v>
      </c>
      <c r="AT190">
        <v>4</v>
      </c>
      <c r="AU190" t="s">
        <v>466</v>
      </c>
      <c r="AV190">
        <v>0</v>
      </c>
      <c r="AW190">
        <v>2</v>
      </c>
      <c r="AX190">
        <v>28186849</v>
      </c>
      <c r="AY190">
        <v>1</v>
      </c>
      <c r="AZ190">
        <v>0</v>
      </c>
      <c r="BA190">
        <v>194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Y190*Source!I48</f>
        <v>0</v>
      </c>
      <c r="CY190">
        <f>AA190</f>
        <v>8.7899999999999991</v>
      </c>
      <c r="CZ190">
        <f>AE190</f>
        <v>8.7899999999999991</v>
      </c>
      <c r="DA190">
        <f>AI190</f>
        <v>1</v>
      </c>
      <c r="DB190">
        <f>ROUND((ROUND(AT190*CZ190,2)*0),6)</f>
        <v>0</v>
      </c>
      <c r="DC190">
        <f>ROUND((ROUND(AT190*AG190,2)*0),6)</f>
        <v>0</v>
      </c>
    </row>
    <row r="191" spans="1:107" x14ac:dyDescent="0.2">
      <c r="A191">
        <f>ROW(Source!A48)</f>
        <v>48</v>
      </c>
      <c r="B191">
        <v>28185840</v>
      </c>
      <c r="C191">
        <v>28186829</v>
      </c>
      <c r="D191">
        <v>27262812</v>
      </c>
      <c r="E191">
        <v>1</v>
      </c>
      <c r="F191">
        <v>1</v>
      </c>
      <c r="G191">
        <v>1</v>
      </c>
      <c r="H191">
        <v>3</v>
      </c>
      <c r="I191" t="s">
        <v>50</v>
      </c>
      <c r="J191" t="s">
        <v>51</v>
      </c>
      <c r="K191" t="s">
        <v>52</v>
      </c>
      <c r="L191">
        <v>1346</v>
      </c>
      <c r="N191">
        <v>1009</v>
      </c>
      <c r="O191" t="s">
        <v>40</v>
      </c>
      <c r="P191" t="s">
        <v>40</v>
      </c>
      <c r="Q191">
        <v>1</v>
      </c>
      <c r="W191">
        <v>0</v>
      </c>
      <c r="X191">
        <v>-1411127917</v>
      </c>
      <c r="Y191">
        <v>0</v>
      </c>
      <c r="AA191">
        <v>4.47</v>
      </c>
      <c r="AB191">
        <v>0</v>
      </c>
      <c r="AC191">
        <v>0</v>
      </c>
      <c r="AD191">
        <v>0</v>
      </c>
      <c r="AE191">
        <v>4.47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420</v>
      </c>
      <c r="AT191">
        <v>1.1000000000000001</v>
      </c>
      <c r="AU191" t="s">
        <v>466</v>
      </c>
      <c r="AV191">
        <v>0</v>
      </c>
      <c r="AW191">
        <v>2</v>
      </c>
      <c r="AX191">
        <v>28186850</v>
      </c>
      <c r="AY191">
        <v>1</v>
      </c>
      <c r="AZ191">
        <v>0</v>
      </c>
      <c r="BA191">
        <v>195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Y191*Source!I48</f>
        <v>0</v>
      </c>
      <c r="CY191">
        <f>AA191</f>
        <v>4.47</v>
      </c>
      <c r="CZ191">
        <f>AE191</f>
        <v>4.47</v>
      </c>
      <c r="DA191">
        <f>AI191</f>
        <v>1</v>
      </c>
      <c r="DB191">
        <f>ROUND((ROUND(AT191*CZ191,2)*0),6)</f>
        <v>0</v>
      </c>
      <c r="DC191">
        <f>ROUND((ROUND(AT191*AG191,2)*0),6)</f>
        <v>0</v>
      </c>
    </row>
    <row r="192" spans="1:107" x14ac:dyDescent="0.2">
      <c r="A192">
        <f>ROW(Source!A48)</f>
        <v>48</v>
      </c>
      <c r="B192">
        <v>28185840</v>
      </c>
      <c r="C192">
        <v>28186829</v>
      </c>
      <c r="D192">
        <v>27264508</v>
      </c>
      <c r="E192">
        <v>1</v>
      </c>
      <c r="F192">
        <v>1</v>
      </c>
      <c r="G192">
        <v>1</v>
      </c>
      <c r="H192">
        <v>3</v>
      </c>
      <c r="I192" t="s">
        <v>129</v>
      </c>
      <c r="J192" t="s">
        <v>130</v>
      </c>
      <c r="K192" t="s">
        <v>131</v>
      </c>
      <c r="L192">
        <v>1339</v>
      </c>
      <c r="N192">
        <v>1007</v>
      </c>
      <c r="O192" t="s">
        <v>444</v>
      </c>
      <c r="P192" t="s">
        <v>444</v>
      </c>
      <c r="Q192">
        <v>1</v>
      </c>
      <c r="W192">
        <v>0</v>
      </c>
      <c r="X192">
        <v>1490861376</v>
      </c>
      <c r="Y192">
        <v>0</v>
      </c>
      <c r="AA192">
        <v>3.15</v>
      </c>
      <c r="AB192">
        <v>0</v>
      </c>
      <c r="AC192">
        <v>0</v>
      </c>
      <c r="AD192">
        <v>0</v>
      </c>
      <c r="AE192">
        <v>3.15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420</v>
      </c>
      <c r="AT192">
        <v>2</v>
      </c>
      <c r="AU192" t="s">
        <v>466</v>
      </c>
      <c r="AV192">
        <v>0</v>
      </c>
      <c r="AW192">
        <v>2</v>
      </c>
      <c r="AX192">
        <v>28186851</v>
      </c>
      <c r="AY192">
        <v>1</v>
      </c>
      <c r="AZ192">
        <v>0</v>
      </c>
      <c r="BA192">
        <v>196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Y192*Source!I48</f>
        <v>0</v>
      </c>
      <c r="CY192">
        <f>AA192</f>
        <v>3.15</v>
      </c>
      <c r="CZ192">
        <f>AE192</f>
        <v>3.15</v>
      </c>
      <c r="DA192">
        <f>AI192</f>
        <v>1</v>
      </c>
      <c r="DB192">
        <f>ROUND((ROUND(AT192*CZ192,2)*0),6)</f>
        <v>0</v>
      </c>
      <c r="DC192">
        <f>ROUND((ROUND(AT192*AG192,2)*0),6)</f>
        <v>0</v>
      </c>
    </row>
    <row r="193" spans="1:107" x14ac:dyDescent="0.2">
      <c r="A193">
        <f>ROW(Source!A48)</f>
        <v>48</v>
      </c>
      <c r="B193">
        <v>28185840</v>
      </c>
      <c r="C193">
        <v>28186829</v>
      </c>
      <c r="D193">
        <v>27266048</v>
      </c>
      <c r="E193">
        <v>1</v>
      </c>
      <c r="F193">
        <v>1</v>
      </c>
      <c r="G193">
        <v>1</v>
      </c>
      <c r="H193">
        <v>3</v>
      </c>
      <c r="I193" t="s">
        <v>132</v>
      </c>
      <c r="J193" t="s">
        <v>133</v>
      </c>
      <c r="K193" t="s">
        <v>134</v>
      </c>
      <c r="L193">
        <v>1348</v>
      </c>
      <c r="N193">
        <v>1009</v>
      </c>
      <c r="O193" t="s">
        <v>476</v>
      </c>
      <c r="P193" t="s">
        <v>476</v>
      </c>
      <c r="Q193">
        <v>1000</v>
      </c>
      <c r="W193">
        <v>0</v>
      </c>
      <c r="X193">
        <v>-1570597375</v>
      </c>
      <c r="Y193">
        <v>0</v>
      </c>
      <c r="AA193">
        <v>13245.25</v>
      </c>
      <c r="AB193">
        <v>0</v>
      </c>
      <c r="AC193">
        <v>0</v>
      </c>
      <c r="AD193">
        <v>0</v>
      </c>
      <c r="AE193">
        <v>13245.25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420</v>
      </c>
      <c r="AT193">
        <v>1.2999999999999999E-2</v>
      </c>
      <c r="AU193" t="s">
        <v>466</v>
      </c>
      <c r="AV193">
        <v>0</v>
      </c>
      <c r="AW193">
        <v>2</v>
      </c>
      <c r="AX193">
        <v>28186852</v>
      </c>
      <c r="AY193">
        <v>1</v>
      </c>
      <c r="AZ193">
        <v>0</v>
      </c>
      <c r="BA193">
        <v>197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Y193*Source!I48</f>
        <v>0</v>
      </c>
      <c r="CY193">
        <f>AA193</f>
        <v>13245.25</v>
      </c>
      <c r="CZ193">
        <f>AE193</f>
        <v>13245.25</v>
      </c>
      <c r="DA193">
        <f>AI193</f>
        <v>1</v>
      </c>
      <c r="DB193">
        <f>ROUND((ROUND(AT193*CZ193,2)*0),6)</f>
        <v>0</v>
      </c>
      <c r="DC193">
        <f>ROUND((ROUND(AT193*AG193,2)*0),6)</f>
        <v>0</v>
      </c>
    </row>
    <row r="194" spans="1:107" x14ac:dyDescent="0.2">
      <c r="A194">
        <f>ROW(Source!A48)</f>
        <v>48</v>
      </c>
      <c r="B194">
        <v>28185840</v>
      </c>
      <c r="C194">
        <v>28186829</v>
      </c>
      <c r="D194">
        <v>27258857</v>
      </c>
      <c r="E194">
        <v>21</v>
      </c>
      <c r="F194">
        <v>1</v>
      </c>
      <c r="G194">
        <v>1</v>
      </c>
      <c r="H194">
        <v>3</v>
      </c>
      <c r="I194" t="s">
        <v>65</v>
      </c>
      <c r="J194" t="s">
        <v>420</v>
      </c>
      <c r="K194" t="s">
        <v>66</v>
      </c>
      <c r="L194">
        <v>1374</v>
      </c>
      <c r="N194">
        <v>1013</v>
      </c>
      <c r="O194" t="s">
        <v>67</v>
      </c>
      <c r="P194" t="s">
        <v>67</v>
      </c>
      <c r="Q194">
        <v>1</v>
      </c>
      <c r="W194">
        <v>0</v>
      </c>
      <c r="X194">
        <v>-1731369543</v>
      </c>
      <c r="Y194">
        <v>0</v>
      </c>
      <c r="AA194">
        <v>1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420</v>
      </c>
      <c r="AT194">
        <v>28.69</v>
      </c>
      <c r="AU194" t="s">
        <v>466</v>
      </c>
      <c r="AV194">
        <v>0</v>
      </c>
      <c r="AW194">
        <v>2</v>
      </c>
      <c r="AX194">
        <v>28186854</v>
      </c>
      <c r="AY194">
        <v>1</v>
      </c>
      <c r="AZ194">
        <v>0</v>
      </c>
      <c r="BA194">
        <v>199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Y194*Source!I48</f>
        <v>0</v>
      </c>
      <c r="CY194">
        <f>AA194</f>
        <v>1</v>
      </c>
      <c r="CZ194">
        <f>AE194</f>
        <v>1</v>
      </c>
      <c r="DA194">
        <f>AI194</f>
        <v>1</v>
      </c>
      <c r="DB194">
        <f>ROUND((ROUND(AT194*CZ194,2)*0),6)</f>
        <v>0</v>
      </c>
      <c r="DC194">
        <f>ROUND((ROUND(AT194*AG194,2)*0),6)</f>
        <v>0</v>
      </c>
    </row>
    <row r="195" spans="1:107" x14ac:dyDescent="0.2">
      <c r="A195">
        <f>ROW(Source!A49)</f>
        <v>49</v>
      </c>
      <c r="B195">
        <v>28185841</v>
      </c>
      <c r="C195">
        <v>28186829</v>
      </c>
      <c r="D195">
        <v>27437002</v>
      </c>
      <c r="E195">
        <v>1</v>
      </c>
      <c r="F195">
        <v>1</v>
      </c>
      <c r="G195">
        <v>1</v>
      </c>
      <c r="H195">
        <v>1</v>
      </c>
      <c r="I195" t="s">
        <v>124</v>
      </c>
      <c r="J195" t="s">
        <v>420</v>
      </c>
      <c r="K195" t="s">
        <v>125</v>
      </c>
      <c r="L195">
        <v>1191</v>
      </c>
      <c r="N195">
        <v>1013</v>
      </c>
      <c r="O195" t="s">
        <v>817</v>
      </c>
      <c r="P195" t="s">
        <v>817</v>
      </c>
      <c r="Q195">
        <v>1</v>
      </c>
      <c r="W195">
        <v>0</v>
      </c>
      <c r="X195">
        <v>-1853062777</v>
      </c>
      <c r="Y195">
        <v>50.1</v>
      </c>
      <c r="AA195">
        <v>0</v>
      </c>
      <c r="AB195">
        <v>0</v>
      </c>
      <c r="AC195">
        <v>0</v>
      </c>
      <c r="AD195">
        <v>60.73</v>
      </c>
      <c r="AE195">
        <v>0</v>
      </c>
      <c r="AF195">
        <v>0</v>
      </c>
      <c r="AG195">
        <v>0</v>
      </c>
      <c r="AH195">
        <v>8.59</v>
      </c>
      <c r="AI195">
        <v>1</v>
      </c>
      <c r="AJ195">
        <v>1</v>
      </c>
      <c r="AK195">
        <v>1</v>
      </c>
      <c r="AL195">
        <v>7.07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420</v>
      </c>
      <c r="AT195">
        <v>167</v>
      </c>
      <c r="AU195" t="s">
        <v>507</v>
      </c>
      <c r="AV195">
        <v>1</v>
      </c>
      <c r="AW195">
        <v>2</v>
      </c>
      <c r="AX195">
        <v>28186842</v>
      </c>
      <c r="AY195">
        <v>1</v>
      </c>
      <c r="AZ195">
        <v>0</v>
      </c>
      <c r="BA195">
        <v>200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Y195*Source!I49</f>
        <v>250.5</v>
      </c>
      <c r="CY195">
        <f>AD195</f>
        <v>60.73</v>
      </c>
      <c r="CZ195">
        <f>AH195</f>
        <v>8.59</v>
      </c>
      <c r="DA195">
        <f>AL195</f>
        <v>7.07</v>
      </c>
      <c r="DB195">
        <f>ROUND((ROUND(AT195*CZ195,2)*0.3),6)</f>
        <v>430.35899999999998</v>
      </c>
      <c r="DC195">
        <f>ROUND((ROUND(AT195*AG195,2)*0.3),6)</f>
        <v>0</v>
      </c>
    </row>
    <row r="196" spans="1:107" x14ac:dyDescent="0.2">
      <c r="A196">
        <f>ROW(Source!A49)</f>
        <v>49</v>
      </c>
      <c r="B196">
        <v>28185841</v>
      </c>
      <c r="C196">
        <v>28186829</v>
      </c>
      <c r="D196">
        <v>27430841</v>
      </c>
      <c r="E196">
        <v>1</v>
      </c>
      <c r="F196">
        <v>1</v>
      </c>
      <c r="G196">
        <v>1</v>
      </c>
      <c r="H196">
        <v>1</v>
      </c>
      <c r="I196" t="s">
        <v>818</v>
      </c>
      <c r="J196" t="s">
        <v>420</v>
      </c>
      <c r="K196" t="s">
        <v>819</v>
      </c>
      <c r="L196">
        <v>1191</v>
      </c>
      <c r="N196">
        <v>1013</v>
      </c>
      <c r="O196" t="s">
        <v>817</v>
      </c>
      <c r="P196" t="s">
        <v>817</v>
      </c>
      <c r="Q196">
        <v>1</v>
      </c>
      <c r="W196">
        <v>0</v>
      </c>
      <c r="X196">
        <v>-383101862</v>
      </c>
      <c r="Y196">
        <v>21.12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7.07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420</v>
      </c>
      <c r="AT196">
        <v>21.12</v>
      </c>
      <c r="AU196" t="s">
        <v>420</v>
      </c>
      <c r="AV196">
        <v>2</v>
      </c>
      <c r="AW196">
        <v>2</v>
      </c>
      <c r="AX196">
        <v>28186843</v>
      </c>
      <c r="AY196">
        <v>1</v>
      </c>
      <c r="AZ196">
        <v>2048</v>
      </c>
      <c r="BA196">
        <v>201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Y196*Source!I49</f>
        <v>105.60000000000001</v>
      </c>
      <c r="CY196">
        <f>AD196</f>
        <v>0</v>
      </c>
      <c r="CZ196">
        <f>AH196</f>
        <v>0</v>
      </c>
      <c r="DA196">
        <f>AL196</f>
        <v>1</v>
      </c>
      <c r="DB196">
        <f>ROUND(ROUND(AT196*CZ196,2),6)</f>
        <v>0</v>
      </c>
      <c r="DC196">
        <f>ROUND(ROUND(AT196*AG196,2),6)</f>
        <v>0</v>
      </c>
    </row>
    <row r="197" spans="1:107" x14ac:dyDescent="0.2">
      <c r="A197">
        <f>ROW(Source!A49)</f>
        <v>49</v>
      </c>
      <c r="B197">
        <v>28185841</v>
      </c>
      <c r="C197">
        <v>28186829</v>
      </c>
      <c r="D197">
        <v>27348001</v>
      </c>
      <c r="E197">
        <v>1</v>
      </c>
      <c r="F197">
        <v>1</v>
      </c>
      <c r="G197">
        <v>1</v>
      </c>
      <c r="H197">
        <v>2</v>
      </c>
      <c r="I197" t="s">
        <v>70</v>
      </c>
      <c r="J197" t="s">
        <v>71</v>
      </c>
      <c r="K197" t="s">
        <v>72</v>
      </c>
      <c r="L197">
        <v>1368</v>
      </c>
      <c r="N197">
        <v>1011</v>
      </c>
      <c r="O197" t="s">
        <v>823</v>
      </c>
      <c r="P197" t="s">
        <v>823</v>
      </c>
      <c r="Q197">
        <v>1</v>
      </c>
      <c r="W197">
        <v>0</v>
      </c>
      <c r="X197">
        <v>903590057</v>
      </c>
      <c r="Y197">
        <v>3.9239999999999999</v>
      </c>
      <c r="AA197">
        <v>0</v>
      </c>
      <c r="AB197">
        <v>797.28</v>
      </c>
      <c r="AC197">
        <v>11.84</v>
      </c>
      <c r="AD197">
        <v>0</v>
      </c>
      <c r="AE197">
        <v>0</v>
      </c>
      <c r="AF197">
        <v>112.77</v>
      </c>
      <c r="AG197">
        <v>11.84</v>
      </c>
      <c r="AH197">
        <v>0</v>
      </c>
      <c r="AI197">
        <v>1</v>
      </c>
      <c r="AJ197">
        <v>7.07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420</v>
      </c>
      <c r="AT197">
        <v>13.08</v>
      </c>
      <c r="AU197" t="s">
        <v>507</v>
      </c>
      <c r="AV197">
        <v>0</v>
      </c>
      <c r="AW197">
        <v>2</v>
      </c>
      <c r="AX197">
        <v>28186844</v>
      </c>
      <c r="AY197">
        <v>1</v>
      </c>
      <c r="AZ197">
        <v>0</v>
      </c>
      <c r="BA197">
        <v>202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Y197*Source!I49</f>
        <v>19.62</v>
      </c>
      <c r="CY197">
        <f>AB197</f>
        <v>797.28</v>
      </c>
      <c r="CZ197">
        <f>AF197</f>
        <v>112.77</v>
      </c>
      <c r="DA197">
        <f>AJ197</f>
        <v>7.07</v>
      </c>
      <c r="DB197">
        <f>ROUND((ROUND(AT197*CZ197,2)*0.3),6)</f>
        <v>442.50900000000001</v>
      </c>
      <c r="DC197">
        <f>ROUND((ROUND(AT197*AG197,2)*0.3),6)</f>
        <v>46.460999999999999</v>
      </c>
    </row>
    <row r="198" spans="1:107" x14ac:dyDescent="0.2">
      <c r="A198">
        <f>ROW(Source!A49)</f>
        <v>49</v>
      </c>
      <c r="B198">
        <v>28185841</v>
      </c>
      <c r="C198">
        <v>28186829</v>
      </c>
      <c r="D198">
        <v>27348885</v>
      </c>
      <c r="E198">
        <v>1</v>
      </c>
      <c r="F198">
        <v>1</v>
      </c>
      <c r="G198">
        <v>1</v>
      </c>
      <c r="H198">
        <v>2</v>
      </c>
      <c r="I198" t="s">
        <v>126</v>
      </c>
      <c r="J198" t="s">
        <v>127</v>
      </c>
      <c r="K198" t="s">
        <v>128</v>
      </c>
      <c r="L198">
        <v>1368</v>
      </c>
      <c r="N198">
        <v>1011</v>
      </c>
      <c r="O198" t="s">
        <v>823</v>
      </c>
      <c r="P198" t="s">
        <v>823</v>
      </c>
      <c r="Q198">
        <v>1</v>
      </c>
      <c r="W198">
        <v>0</v>
      </c>
      <c r="X198">
        <v>1511014073</v>
      </c>
      <c r="Y198">
        <v>2.331</v>
      </c>
      <c r="AA198">
        <v>0</v>
      </c>
      <c r="AB198">
        <v>2110.25</v>
      </c>
      <c r="AC198">
        <v>10.130000000000001</v>
      </c>
      <c r="AD198">
        <v>0</v>
      </c>
      <c r="AE198">
        <v>0</v>
      </c>
      <c r="AF198">
        <v>298.48</v>
      </c>
      <c r="AG198">
        <v>10.130000000000001</v>
      </c>
      <c r="AH198">
        <v>0</v>
      </c>
      <c r="AI198">
        <v>1</v>
      </c>
      <c r="AJ198">
        <v>7.07</v>
      </c>
      <c r="AK198">
        <v>1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420</v>
      </c>
      <c r="AT198">
        <v>7.77</v>
      </c>
      <c r="AU198" t="s">
        <v>507</v>
      </c>
      <c r="AV198">
        <v>0</v>
      </c>
      <c r="AW198">
        <v>2</v>
      </c>
      <c r="AX198">
        <v>28186845</v>
      </c>
      <c r="AY198">
        <v>1</v>
      </c>
      <c r="AZ198">
        <v>0</v>
      </c>
      <c r="BA198">
        <v>203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Y198*Source!I49</f>
        <v>11.654999999999999</v>
      </c>
      <c r="CY198">
        <f>AB198</f>
        <v>2110.25</v>
      </c>
      <c r="CZ198">
        <f>AF198</f>
        <v>298.48</v>
      </c>
      <c r="DA198">
        <f>AJ198</f>
        <v>7.07</v>
      </c>
      <c r="DB198">
        <f>ROUND((ROUND(AT198*CZ198,2)*0.3),6)</f>
        <v>695.75699999999995</v>
      </c>
      <c r="DC198">
        <f>ROUND((ROUND(AT198*AG198,2)*0.3),6)</f>
        <v>23.613</v>
      </c>
    </row>
    <row r="199" spans="1:107" x14ac:dyDescent="0.2">
      <c r="A199">
        <f>ROW(Source!A49)</f>
        <v>49</v>
      </c>
      <c r="B199">
        <v>28185841</v>
      </c>
      <c r="C199">
        <v>28186829</v>
      </c>
      <c r="D199">
        <v>27349183</v>
      </c>
      <c r="E199">
        <v>1</v>
      </c>
      <c r="F199">
        <v>1</v>
      </c>
      <c r="G199">
        <v>1</v>
      </c>
      <c r="H199">
        <v>2</v>
      </c>
      <c r="I199" t="s">
        <v>19</v>
      </c>
      <c r="J199" t="s">
        <v>20</v>
      </c>
      <c r="K199" t="s">
        <v>21</v>
      </c>
      <c r="L199">
        <v>1368</v>
      </c>
      <c r="N199">
        <v>1011</v>
      </c>
      <c r="O199" t="s">
        <v>823</v>
      </c>
      <c r="P199" t="s">
        <v>823</v>
      </c>
      <c r="Q199">
        <v>1</v>
      </c>
      <c r="W199">
        <v>0</v>
      </c>
      <c r="X199">
        <v>-2019686133</v>
      </c>
      <c r="Y199">
        <v>8.1000000000000003E-2</v>
      </c>
      <c r="AA199">
        <v>0</v>
      </c>
      <c r="AB199">
        <v>903.97</v>
      </c>
      <c r="AC199">
        <v>11.84</v>
      </c>
      <c r="AD199">
        <v>0</v>
      </c>
      <c r="AE199">
        <v>0</v>
      </c>
      <c r="AF199">
        <v>127.86</v>
      </c>
      <c r="AG199">
        <v>11.84</v>
      </c>
      <c r="AH199">
        <v>0</v>
      </c>
      <c r="AI199">
        <v>1</v>
      </c>
      <c r="AJ199">
        <v>7.07</v>
      </c>
      <c r="AK199">
        <v>1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420</v>
      </c>
      <c r="AT199">
        <v>0.27</v>
      </c>
      <c r="AU199" t="s">
        <v>507</v>
      </c>
      <c r="AV199">
        <v>0</v>
      </c>
      <c r="AW199">
        <v>2</v>
      </c>
      <c r="AX199">
        <v>28186846</v>
      </c>
      <c r="AY199">
        <v>1</v>
      </c>
      <c r="AZ199">
        <v>0</v>
      </c>
      <c r="BA199">
        <v>204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Y199*Source!I49</f>
        <v>0.40500000000000003</v>
      </c>
      <c r="CY199">
        <f>AB199</f>
        <v>903.97</v>
      </c>
      <c r="CZ199">
        <f>AF199</f>
        <v>127.86</v>
      </c>
      <c r="DA199">
        <f>AJ199</f>
        <v>7.07</v>
      </c>
      <c r="DB199">
        <f>ROUND((ROUND(AT199*CZ199,2)*0.3),6)</f>
        <v>10.356</v>
      </c>
      <c r="DC199">
        <f>ROUND((ROUND(AT199*AG199,2)*0.3),6)</f>
        <v>0.96</v>
      </c>
    </row>
    <row r="200" spans="1:107" x14ac:dyDescent="0.2">
      <c r="A200">
        <f>ROW(Source!A49)</f>
        <v>49</v>
      </c>
      <c r="B200">
        <v>28185841</v>
      </c>
      <c r="C200">
        <v>28186829</v>
      </c>
      <c r="D200">
        <v>27349192</v>
      </c>
      <c r="E200">
        <v>1</v>
      </c>
      <c r="F200">
        <v>1</v>
      </c>
      <c r="G200">
        <v>1</v>
      </c>
      <c r="H200">
        <v>2</v>
      </c>
      <c r="I200" t="s">
        <v>22</v>
      </c>
      <c r="J200" t="s">
        <v>23</v>
      </c>
      <c r="K200" t="s">
        <v>24</v>
      </c>
      <c r="L200">
        <v>1368</v>
      </c>
      <c r="N200">
        <v>1011</v>
      </c>
      <c r="O200" t="s">
        <v>823</v>
      </c>
      <c r="P200" t="s">
        <v>823</v>
      </c>
      <c r="Q200">
        <v>1</v>
      </c>
      <c r="W200">
        <v>0</v>
      </c>
      <c r="X200">
        <v>1232549298</v>
      </c>
      <c r="Y200">
        <v>8.1000000000000003E-2</v>
      </c>
      <c r="AA200">
        <v>0</v>
      </c>
      <c r="AB200">
        <v>84.84</v>
      </c>
      <c r="AC200">
        <v>0</v>
      </c>
      <c r="AD200">
        <v>0</v>
      </c>
      <c r="AE200">
        <v>0</v>
      </c>
      <c r="AF200">
        <v>12</v>
      </c>
      <c r="AG200">
        <v>0</v>
      </c>
      <c r="AH200">
        <v>0</v>
      </c>
      <c r="AI200">
        <v>1</v>
      </c>
      <c r="AJ200">
        <v>7.07</v>
      </c>
      <c r="AK200">
        <v>1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420</v>
      </c>
      <c r="AT200">
        <v>0.27</v>
      </c>
      <c r="AU200" t="s">
        <v>507</v>
      </c>
      <c r="AV200">
        <v>0</v>
      </c>
      <c r="AW200">
        <v>2</v>
      </c>
      <c r="AX200">
        <v>28186847</v>
      </c>
      <c r="AY200">
        <v>1</v>
      </c>
      <c r="AZ200">
        <v>0</v>
      </c>
      <c r="BA200">
        <v>205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Y200*Source!I49</f>
        <v>0.40500000000000003</v>
      </c>
      <c r="CY200">
        <f>AB200</f>
        <v>84.84</v>
      </c>
      <c r="CZ200">
        <f>AF200</f>
        <v>12</v>
      </c>
      <c r="DA200">
        <f>AJ200</f>
        <v>7.07</v>
      </c>
      <c r="DB200">
        <f>ROUND((ROUND(AT200*CZ200,2)*0.3),6)</f>
        <v>0.97199999999999998</v>
      </c>
      <c r="DC200">
        <f>ROUND((ROUND(AT200*AG200,2)*0.3),6)</f>
        <v>0</v>
      </c>
    </row>
    <row r="201" spans="1:107" x14ac:dyDescent="0.2">
      <c r="A201">
        <f>ROW(Source!A49)</f>
        <v>49</v>
      </c>
      <c r="B201">
        <v>28185841</v>
      </c>
      <c r="C201">
        <v>28186829</v>
      </c>
      <c r="D201">
        <v>27349462</v>
      </c>
      <c r="E201">
        <v>1</v>
      </c>
      <c r="F201">
        <v>1</v>
      </c>
      <c r="G201">
        <v>1</v>
      </c>
      <c r="H201">
        <v>2</v>
      </c>
      <c r="I201" t="s">
        <v>28</v>
      </c>
      <c r="J201" t="s">
        <v>29</v>
      </c>
      <c r="K201" t="s">
        <v>30</v>
      </c>
      <c r="L201">
        <v>1368</v>
      </c>
      <c r="N201">
        <v>1011</v>
      </c>
      <c r="O201" t="s">
        <v>823</v>
      </c>
      <c r="P201" t="s">
        <v>823</v>
      </c>
      <c r="Q201">
        <v>1</v>
      </c>
      <c r="W201">
        <v>0</v>
      </c>
      <c r="X201">
        <v>-1277097320</v>
      </c>
      <c r="Y201">
        <v>9.3209999999999997</v>
      </c>
      <c r="AA201">
        <v>0</v>
      </c>
      <c r="AB201">
        <v>61.37</v>
      </c>
      <c r="AC201">
        <v>0</v>
      </c>
      <c r="AD201">
        <v>0</v>
      </c>
      <c r="AE201">
        <v>0</v>
      </c>
      <c r="AF201">
        <v>8.68</v>
      </c>
      <c r="AG201">
        <v>0</v>
      </c>
      <c r="AH201">
        <v>0</v>
      </c>
      <c r="AI201">
        <v>1</v>
      </c>
      <c r="AJ201">
        <v>7.07</v>
      </c>
      <c r="AK201">
        <v>1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420</v>
      </c>
      <c r="AT201">
        <v>31.07</v>
      </c>
      <c r="AU201" t="s">
        <v>507</v>
      </c>
      <c r="AV201">
        <v>0</v>
      </c>
      <c r="AW201">
        <v>2</v>
      </c>
      <c r="AX201">
        <v>28186848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Y201*Source!I49</f>
        <v>46.604999999999997</v>
      </c>
      <c r="CY201">
        <f>AB201</f>
        <v>61.37</v>
      </c>
      <c r="CZ201">
        <f>AF201</f>
        <v>8.68</v>
      </c>
      <c r="DA201">
        <f>AJ201</f>
        <v>7.07</v>
      </c>
      <c r="DB201">
        <f>ROUND((ROUND(AT201*CZ201,2)*0.3),6)</f>
        <v>80.906999999999996</v>
      </c>
      <c r="DC201">
        <f>ROUND((ROUND(AT201*AG201,2)*0.3),6)</f>
        <v>0</v>
      </c>
    </row>
    <row r="202" spans="1:107" x14ac:dyDescent="0.2">
      <c r="A202">
        <f>ROW(Source!A49)</f>
        <v>49</v>
      </c>
      <c r="B202">
        <v>28185841</v>
      </c>
      <c r="C202">
        <v>28186829</v>
      </c>
      <c r="D202">
        <v>27262805</v>
      </c>
      <c r="E202">
        <v>1</v>
      </c>
      <c r="F202">
        <v>1</v>
      </c>
      <c r="G202">
        <v>1</v>
      </c>
      <c r="H202">
        <v>3</v>
      </c>
      <c r="I202" t="s">
        <v>47</v>
      </c>
      <c r="J202" t="s">
        <v>48</v>
      </c>
      <c r="K202" t="s">
        <v>49</v>
      </c>
      <c r="L202">
        <v>1339</v>
      </c>
      <c r="N202">
        <v>1007</v>
      </c>
      <c r="O202" t="s">
        <v>444</v>
      </c>
      <c r="P202" t="s">
        <v>444</v>
      </c>
      <c r="Q202">
        <v>1</v>
      </c>
      <c r="W202">
        <v>0</v>
      </c>
      <c r="X202">
        <v>1597319531</v>
      </c>
      <c r="Y202">
        <v>0</v>
      </c>
      <c r="AA202">
        <v>62.15</v>
      </c>
      <c r="AB202">
        <v>0</v>
      </c>
      <c r="AC202">
        <v>0</v>
      </c>
      <c r="AD202">
        <v>0</v>
      </c>
      <c r="AE202">
        <v>8.7899999999999991</v>
      </c>
      <c r="AF202">
        <v>0</v>
      </c>
      <c r="AG202">
        <v>0</v>
      </c>
      <c r="AH202">
        <v>0</v>
      </c>
      <c r="AI202">
        <v>7.07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420</v>
      </c>
      <c r="AT202">
        <v>4</v>
      </c>
      <c r="AU202" t="s">
        <v>466</v>
      </c>
      <c r="AV202">
        <v>0</v>
      </c>
      <c r="AW202">
        <v>2</v>
      </c>
      <c r="AX202">
        <v>28186849</v>
      </c>
      <c r="AY202">
        <v>1</v>
      </c>
      <c r="AZ202">
        <v>0</v>
      </c>
      <c r="BA202">
        <v>207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Y202*Source!I49</f>
        <v>0</v>
      </c>
      <c r="CY202">
        <f>AA202</f>
        <v>62.15</v>
      </c>
      <c r="CZ202">
        <f>AE202</f>
        <v>8.7899999999999991</v>
      </c>
      <c r="DA202">
        <f>AI202</f>
        <v>7.07</v>
      </c>
      <c r="DB202">
        <f>ROUND((ROUND(AT202*CZ202,2)*0),6)</f>
        <v>0</v>
      </c>
      <c r="DC202">
        <f>ROUND((ROUND(AT202*AG202,2)*0),6)</f>
        <v>0</v>
      </c>
    </row>
    <row r="203" spans="1:107" x14ac:dyDescent="0.2">
      <c r="A203">
        <f>ROW(Source!A49)</f>
        <v>49</v>
      </c>
      <c r="B203">
        <v>28185841</v>
      </c>
      <c r="C203">
        <v>28186829</v>
      </c>
      <c r="D203">
        <v>27262812</v>
      </c>
      <c r="E203">
        <v>1</v>
      </c>
      <c r="F203">
        <v>1</v>
      </c>
      <c r="G203">
        <v>1</v>
      </c>
      <c r="H203">
        <v>3</v>
      </c>
      <c r="I203" t="s">
        <v>50</v>
      </c>
      <c r="J203" t="s">
        <v>51</v>
      </c>
      <c r="K203" t="s">
        <v>52</v>
      </c>
      <c r="L203">
        <v>1346</v>
      </c>
      <c r="N203">
        <v>1009</v>
      </c>
      <c r="O203" t="s">
        <v>40</v>
      </c>
      <c r="P203" t="s">
        <v>40</v>
      </c>
      <c r="Q203">
        <v>1</v>
      </c>
      <c r="W203">
        <v>0</v>
      </c>
      <c r="X203">
        <v>-1411127917</v>
      </c>
      <c r="Y203">
        <v>0</v>
      </c>
      <c r="AA203">
        <v>31.6</v>
      </c>
      <c r="AB203">
        <v>0</v>
      </c>
      <c r="AC203">
        <v>0</v>
      </c>
      <c r="AD203">
        <v>0</v>
      </c>
      <c r="AE203">
        <v>4.47</v>
      </c>
      <c r="AF203">
        <v>0</v>
      </c>
      <c r="AG203">
        <v>0</v>
      </c>
      <c r="AH203">
        <v>0</v>
      </c>
      <c r="AI203">
        <v>7.07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420</v>
      </c>
      <c r="AT203">
        <v>1.1000000000000001</v>
      </c>
      <c r="AU203" t="s">
        <v>466</v>
      </c>
      <c r="AV203">
        <v>0</v>
      </c>
      <c r="AW203">
        <v>2</v>
      </c>
      <c r="AX203">
        <v>28186850</v>
      </c>
      <c r="AY203">
        <v>1</v>
      </c>
      <c r="AZ203">
        <v>0</v>
      </c>
      <c r="BA203">
        <v>208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Y203*Source!I49</f>
        <v>0</v>
      </c>
      <c r="CY203">
        <f>AA203</f>
        <v>31.6</v>
      </c>
      <c r="CZ203">
        <f>AE203</f>
        <v>4.47</v>
      </c>
      <c r="DA203">
        <f>AI203</f>
        <v>7.07</v>
      </c>
      <c r="DB203">
        <f>ROUND((ROUND(AT203*CZ203,2)*0),6)</f>
        <v>0</v>
      </c>
      <c r="DC203">
        <f>ROUND((ROUND(AT203*AG203,2)*0),6)</f>
        <v>0</v>
      </c>
    </row>
    <row r="204" spans="1:107" x14ac:dyDescent="0.2">
      <c r="A204">
        <f>ROW(Source!A49)</f>
        <v>49</v>
      </c>
      <c r="B204">
        <v>28185841</v>
      </c>
      <c r="C204">
        <v>28186829</v>
      </c>
      <c r="D204">
        <v>27264508</v>
      </c>
      <c r="E204">
        <v>1</v>
      </c>
      <c r="F204">
        <v>1</v>
      </c>
      <c r="G204">
        <v>1</v>
      </c>
      <c r="H204">
        <v>3</v>
      </c>
      <c r="I204" t="s">
        <v>129</v>
      </c>
      <c r="J204" t="s">
        <v>130</v>
      </c>
      <c r="K204" t="s">
        <v>131</v>
      </c>
      <c r="L204">
        <v>1339</v>
      </c>
      <c r="N204">
        <v>1007</v>
      </c>
      <c r="O204" t="s">
        <v>444</v>
      </c>
      <c r="P204" t="s">
        <v>444</v>
      </c>
      <c r="Q204">
        <v>1</v>
      </c>
      <c r="W204">
        <v>0</v>
      </c>
      <c r="X204">
        <v>1490861376</v>
      </c>
      <c r="Y204">
        <v>0</v>
      </c>
      <c r="AA204">
        <v>22.27</v>
      </c>
      <c r="AB204">
        <v>0</v>
      </c>
      <c r="AC204">
        <v>0</v>
      </c>
      <c r="AD204">
        <v>0</v>
      </c>
      <c r="AE204">
        <v>3.15</v>
      </c>
      <c r="AF204">
        <v>0</v>
      </c>
      <c r="AG204">
        <v>0</v>
      </c>
      <c r="AH204">
        <v>0</v>
      </c>
      <c r="AI204">
        <v>7.07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420</v>
      </c>
      <c r="AT204">
        <v>2</v>
      </c>
      <c r="AU204" t="s">
        <v>466</v>
      </c>
      <c r="AV204">
        <v>0</v>
      </c>
      <c r="AW204">
        <v>2</v>
      </c>
      <c r="AX204">
        <v>28186851</v>
      </c>
      <c r="AY204">
        <v>1</v>
      </c>
      <c r="AZ204">
        <v>0</v>
      </c>
      <c r="BA204">
        <v>209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Y204*Source!I49</f>
        <v>0</v>
      </c>
      <c r="CY204">
        <f>AA204</f>
        <v>22.27</v>
      </c>
      <c r="CZ204">
        <f>AE204</f>
        <v>3.15</v>
      </c>
      <c r="DA204">
        <f>AI204</f>
        <v>7.07</v>
      </c>
      <c r="DB204">
        <f>ROUND((ROUND(AT204*CZ204,2)*0),6)</f>
        <v>0</v>
      </c>
      <c r="DC204">
        <f>ROUND((ROUND(AT204*AG204,2)*0),6)</f>
        <v>0</v>
      </c>
    </row>
    <row r="205" spans="1:107" x14ac:dyDescent="0.2">
      <c r="A205">
        <f>ROW(Source!A49)</f>
        <v>49</v>
      </c>
      <c r="B205">
        <v>28185841</v>
      </c>
      <c r="C205">
        <v>28186829</v>
      </c>
      <c r="D205">
        <v>27266048</v>
      </c>
      <c r="E205">
        <v>1</v>
      </c>
      <c r="F205">
        <v>1</v>
      </c>
      <c r="G205">
        <v>1</v>
      </c>
      <c r="H205">
        <v>3</v>
      </c>
      <c r="I205" t="s">
        <v>132</v>
      </c>
      <c r="J205" t="s">
        <v>133</v>
      </c>
      <c r="K205" t="s">
        <v>134</v>
      </c>
      <c r="L205">
        <v>1348</v>
      </c>
      <c r="N205">
        <v>1009</v>
      </c>
      <c r="O205" t="s">
        <v>476</v>
      </c>
      <c r="P205" t="s">
        <v>476</v>
      </c>
      <c r="Q205">
        <v>1000</v>
      </c>
      <c r="W205">
        <v>0</v>
      </c>
      <c r="X205">
        <v>-1570597375</v>
      </c>
      <c r="Y205">
        <v>0</v>
      </c>
      <c r="AA205">
        <v>93643.92</v>
      </c>
      <c r="AB205">
        <v>0</v>
      </c>
      <c r="AC205">
        <v>0</v>
      </c>
      <c r="AD205">
        <v>0</v>
      </c>
      <c r="AE205">
        <v>13245.25</v>
      </c>
      <c r="AF205">
        <v>0</v>
      </c>
      <c r="AG205">
        <v>0</v>
      </c>
      <c r="AH205">
        <v>0</v>
      </c>
      <c r="AI205">
        <v>7.07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420</v>
      </c>
      <c r="AT205">
        <v>1.2999999999999999E-2</v>
      </c>
      <c r="AU205" t="s">
        <v>466</v>
      </c>
      <c r="AV205">
        <v>0</v>
      </c>
      <c r="AW205">
        <v>2</v>
      </c>
      <c r="AX205">
        <v>28186852</v>
      </c>
      <c r="AY205">
        <v>1</v>
      </c>
      <c r="AZ205">
        <v>0</v>
      </c>
      <c r="BA205">
        <v>210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Y205*Source!I49</f>
        <v>0</v>
      </c>
      <c r="CY205">
        <f>AA205</f>
        <v>93643.92</v>
      </c>
      <c r="CZ205">
        <f>AE205</f>
        <v>13245.25</v>
      </c>
      <c r="DA205">
        <f>AI205</f>
        <v>7.07</v>
      </c>
      <c r="DB205">
        <f>ROUND((ROUND(AT205*CZ205,2)*0),6)</f>
        <v>0</v>
      </c>
      <c r="DC205">
        <f>ROUND((ROUND(AT205*AG205,2)*0),6)</f>
        <v>0</v>
      </c>
    </row>
    <row r="206" spans="1:107" x14ac:dyDescent="0.2">
      <c r="A206">
        <f>ROW(Source!A49)</f>
        <v>49</v>
      </c>
      <c r="B206">
        <v>28185841</v>
      </c>
      <c r="C206">
        <v>28186829</v>
      </c>
      <c r="D206">
        <v>27258857</v>
      </c>
      <c r="E206">
        <v>21</v>
      </c>
      <c r="F206">
        <v>1</v>
      </c>
      <c r="G206">
        <v>1</v>
      </c>
      <c r="H206">
        <v>3</v>
      </c>
      <c r="I206" t="s">
        <v>65</v>
      </c>
      <c r="J206" t="s">
        <v>420</v>
      </c>
      <c r="K206" t="s">
        <v>66</v>
      </c>
      <c r="L206">
        <v>1374</v>
      </c>
      <c r="N206">
        <v>1013</v>
      </c>
      <c r="O206" t="s">
        <v>67</v>
      </c>
      <c r="P206" t="s">
        <v>67</v>
      </c>
      <c r="Q206">
        <v>1</v>
      </c>
      <c r="W206">
        <v>0</v>
      </c>
      <c r="X206">
        <v>-1731369543</v>
      </c>
      <c r="Y206">
        <v>0</v>
      </c>
      <c r="AA206">
        <v>1</v>
      </c>
      <c r="AB206">
        <v>0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420</v>
      </c>
      <c r="AT206">
        <v>28.69</v>
      </c>
      <c r="AU206" t="s">
        <v>466</v>
      </c>
      <c r="AV206">
        <v>0</v>
      </c>
      <c r="AW206">
        <v>2</v>
      </c>
      <c r="AX206">
        <v>28186854</v>
      </c>
      <c r="AY206">
        <v>1</v>
      </c>
      <c r="AZ206">
        <v>0</v>
      </c>
      <c r="BA206">
        <v>212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Y206*Source!I49</f>
        <v>0</v>
      </c>
      <c r="CY206">
        <f>AA206</f>
        <v>1</v>
      </c>
      <c r="CZ206">
        <f>AE206</f>
        <v>1</v>
      </c>
      <c r="DA206">
        <f>AI206</f>
        <v>1</v>
      </c>
      <c r="DB206">
        <f>ROUND((ROUND(AT206*CZ206,2)*0),6)</f>
        <v>0</v>
      </c>
      <c r="DC206">
        <f>ROUND((ROUND(AT206*AG206,2)*0),6)</f>
        <v>0</v>
      </c>
    </row>
    <row r="207" spans="1:107" x14ac:dyDescent="0.2">
      <c r="A207">
        <f>ROW(Source!A84)</f>
        <v>84</v>
      </c>
      <c r="B207">
        <v>28185840</v>
      </c>
      <c r="C207">
        <v>28186855</v>
      </c>
      <c r="D207">
        <v>27430843</v>
      </c>
      <c r="E207">
        <v>1</v>
      </c>
      <c r="F207">
        <v>1</v>
      </c>
      <c r="G207">
        <v>1</v>
      </c>
      <c r="H207">
        <v>1</v>
      </c>
      <c r="I207" t="s">
        <v>68</v>
      </c>
      <c r="J207" t="s">
        <v>420</v>
      </c>
      <c r="K207" t="s">
        <v>69</v>
      </c>
      <c r="L207">
        <v>1191</v>
      </c>
      <c r="N207">
        <v>1013</v>
      </c>
      <c r="O207" t="s">
        <v>817</v>
      </c>
      <c r="P207" t="s">
        <v>817</v>
      </c>
      <c r="Q207">
        <v>1</v>
      </c>
      <c r="W207">
        <v>0</v>
      </c>
      <c r="X207">
        <v>300547253</v>
      </c>
      <c r="Y207">
        <v>247</v>
      </c>
      <c r="AA207">
        <v>0</v>
      </c>
      <c r="AB207">
        <v>0</v>
      </c>
      <c r="AC207">
        <v>0</v>
      </c>
      <c r="AD207">
        <v>8.4</v>
      </c>
      <c r="AE207">
        <v>0</v>
      </c>
      <c r="AF207">
        <v>0</v>
      </c>
      <c r="AG207">
        <v>0</v>
      </c>
      <c r="AH207">
        <v>8.4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420</v>
      </c>
      <c r="AT207">
        <v>247</v>
      </c>
      <c r="AU207" t="s">
        <v>420</v>
      </c>
      <c r="AV207">
        <v>1</v>
      </c>
      <c r="AW207">
        <v>2</v>
      </c>
      <c r="AX207">
        <v>28186871</v>
      </c>
      <c r="AY207">
        <v>1</v>
      </c>
      <c r="AZ207">
        <v>0</v>
      </c>
      <c r="BA207">
        <v>213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Y207*Source!I84</f>
        <v>1148.5500000000002</v>
      </c>
      <c r="CY207">
        <f>AD207</f>
        <v>8.4</v>
      </c>
      <c r="CZ207">
        <f>AH207</f>
        <v>8.4</v>
      </c>
      <c r="DA207">
        <f>AL207</f>
        <v>1</v>
      </c>
      <c r="DB207">
        <f t="shared" ref="DB207:DB270" si="62">ROUND(ROUND(AT207*CZ207,2),6)</f>
        <v>2074.8000000000002</v>
      </c>
      <c r="DC207">
        <f t="shared" ref="DC207:DC270" si="63">ROUND(ROUND(AT207*AG207,2),6)</f>
        <v>0</v>
      </c>
    </row>
    <row r="208" spans="1:107" x14ac:dyDescent="0.2">
      <c r="A208">
        <f>ROW(Source!A84)</f>
        <v>84</v>
      </c>
      <c r="B208">
        <v>28185840</v>
      </c>
      <c r="C208">
        <v>28186855</v>
      </c>
      <c r="D208">
        <v>27430841</v>
      </c>
      <c r="E208">
        <v>1</v>
      </c>
      <c r="F208">
        <v>1</v>
      </c>
      <c r="G208">
        <v>1</v>
      </c>
      <c r="H208">
        <v>1</v>
      </c>
      <c r="I208" t="s">
        <v>818</v>
      </c>
      <c r="J208" t="s">
        <v>420</v>
      </c>
      <c r="K208" t="s">
        <v>819</v>
      </c>
      <c r="L208">
        <v>1191</v>
      </c>
      <c r="N208">
        <v>1013</v>
      </c>
      <c r="O208" t="s">
        <v>817</v>
      </c>
      <c r="P208" t="s">
        <v>817</v>
      </c>
      <c r="Q208">
        <v>1</v>
      </c>
      <c r="W208">
        <v>0</v>
      </c>
      <c r="X208">
        <v>-383101862</v>
      </c>
      <c r="Y208">
        <v>5.78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420</v>
      </c>
      <c r="AT208">
        <v>5.78</v>
      </c>
      <c r="AU208" t="s">
        <v>420</v>
      </c>
      <c r="AV208">
        <v>2</v>
      </c>
      <c r="AW208">
        <v>2</v>
      </c>
      <c r="AX208">
        <v>28186872</v>
      </c>
      <c r="AY208">
        <v>1</v>
      </c>
      <c r="AZ208">
        <v>0</v>
      </c>
      <c r="BA208">
        <v>214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Y208*Source!I84</f>
        <v>26.877000000000002</v>
      </c>
      <c r="CY208">
        <f>AD208</f>
        <v>0</v>
      </c>
      <c r="CZ208">
        <f>AH208</f>
        <v>0</v>
      </c>
      <c r="DA208">
        <f>AL208</f>
        <v>1</v>
      </c>
      <c r="DB208">
        <f t="shared" si="62"/>
        <v>0</v>
      </c>
      <c r="DC208">
        <f t="shared" si="63"/>
        <v>0</v>
      </c>
    </row>
    <row r="209" spans="1:107" x14ac:dyDescent="0.2">
      <c r="A209">
        <f>ROW(Source!A84)</f>
        <v>84</v>
      </c>
      <c r="B209">
        <v>28185840</v>
      </c>
      <c r="C209">
        <v>28186855</v>
      </c>
      <c r="D209">
        <v>27348001</v>
      </c>
      <c r="E209">
        <v>1</v>
      </c>
      <c r="F209">
        <v>1</v>
      </c>
      <c r="G209">
        <v>1</v>
      </c>
      <c r="H209">
        <v>2</v>
      </c>
      <c r="I209" t="s">
        <v>70</v>
      </c>
      <c r="J209" t="s">
        <v>71</v>
      </c>
      <c r="K209" t="s">
        <v>72</v>
      </c>
      <c r="L209">
        <v>1368</v>
      </c>
      <c r="N209">
        <v>1011</v>
      </c>
      <c r="O209" t="s">
        <v>823</v>
      </c>
      <c r="P209" t="s">
        <v>823</v>
      </c>
      <c r="Q209">
        <v>1</v>
      </c>
      <c r="W209">
        <v>0</v>
      </c>
      <c r="X209">
        <v>903590057</v>
      </c>
      <c r="Y209">
        <v>4.7300000000000004</v>
      </c>
      <c r="AA209">
        <v>0</v>
      </c>
      <c r="AB209">
        <v>112.77</v>
      </c>
      <c r="AC209">
        <v>11.84</v>
      </c>
      <c r="AD209">
        <v>0</v>
      </c>
      <c r="AE209">
        <v>0</v>
      </c>
      <c r="AF209">
        <v>112.77</v>
      </c>
      <c r="AG209">
        <v>11.84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420</v>
      </c>
      <c r="AT209">
        <v>4.7300000000000004</v>
      </c>
      <c r="AU209" t="s">
        <v>420</v>
      </c>
      <c r="AV209">
        <v>0</v>
      </c>
      <c r="AW209">
        <v>2</v>
      </c>
      <c r="AX209">
        <v>28186873</v>
      </c>
      <c r="AY209">
        <v>1</v>
      </c>
      <c r="AZ209">
        <v>0</v>
      </c>
      <c r="BA209">
        <v>215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Y209*Source!I84</f>
        <v>21.994500000000002</v>
      </c>
      <c r="CY209">
        <f t="shared" ref="CY209:CY216" si="64">AB209</f>
        <v>112.77</v>
      </c>
      <c r="CZ209">
        <f t="shared" ref="CZ209:CZ216" si="65">AF209</f>
        <v>112.77</v>
      </c>
      <c r="DA209">
        <f t="shared" ref="DA209:DA216" si="66">AJ209</f>
        <v>1</v>
      </c>
      <c r="DB209">
        <f t="shared" si="62"/>
        <v>533.4</v>
      </c>
      <c r="DC209">
        <f t="shared" si="63"/>
        <v>56</v>
      </c>
    </row>
    <row r="210" spans="1:107" x14ac:dyDescent="0.2">
      <c r="A210">
        <f>ROW(Source!A84)</f>
        <v>84</v>
      </c>
      <c r="B210">
        <v>28185840</v>
      </c>
      <c r="C210">
        <v>28186855</v>
      </c>
      <c r="D210">
        <v>27348188</v>
      </c>
      <c r="E210">
        <v>1</v>
      </c>
      <c r="F210">
        <v>1</v>
      </c>
      <c r="G210">
        <v>1</v>
      </c>
      <c r="H210">
        <v>2</v>
      </c>
      <c r="I210" t="s">
        <v>16</v>
      </c>
      <c r="J210" t="s">
        <v>17</v>
      </c>
      <c r="K210" t="s">
        <v>18</v>
      </c>
      <c r="L210">
        <v>1368</v>
      </c>
      <c r="N210">
        <v>1011</v>
      </c>
      <c r="O210" t="s">
        <v>823</v>
      </c>
      <c r="P210" t="s">
        <v>823</v>
      </c>
      <c r="Q210">
        <v>1</v>
      </c>
      <c r="W210">
        <v>0</v>
      </c>
      <c r="X210">
        <v>-1684488578</v>
      </c>
      <c r="Y210">
        <v>12.9</v>
      </c>
      <c r="AA210">
        <v>0</v>
      </c>
      <c r="AB210">
        <v>6.99</v>
      </c>
      <c r="AC210">
        <v>0</v>
      </c>
      <c r="AD210">
        <v>0</v>
      </c>
      <c r="AE210">
        <v>0</v>
      </c>
      <c r="AF210">
        <v>6.99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420</v>
      </c>
      <c r="AT210">
        <v>12.9</v>
      </c>
      <c r="AU210" t="s">
        <v>420</v>
      </c>
      <c r="AV210">
        <v>0</v>
      </c>
      <c r="AW210">
        <v>2</v>
      </c>
      <c r="AX210">
        <v>28186874</v>
      </c>
      <c r="AY210">
        <v>1</v>
      </c>
      <c r="AZ210">
        <v>0</v>
      </c>
      <c r="BA210">
        <v>216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Y210*Source!I84</f>
        <v>59.985000000000007</v>
      </c>
      <c r="CY210">
        <f t="shared" si="64"/>
        <v>6.99</v>
      </c>
      <c r="CZ210">
        <f t="shared" si="65"/>
        <v>6.99</v>
      </c>
      <c r="DA210">
        <f t="shared" si="66"/>
        <v>1</v>
      </c>
      <c r="DB210">
        <f t="shared" si="62"/>
        <v>90.17</v>
      </c>
      <c r="DC210">
        <f t="shared" si="63"/>
        <v>0</v>
      </c>
    </row>
    <row r="211" spans="1:107" x14ac:dyDescent="0.2">
      <c r="A211">
        <f>ROW(Source!A84)</f>
        <v>84</v>
      </c>
      <c r="B211">
        <v>28185840</v>
      </c>
      <c r="C211">
        <v>28186855</v>
      </c>
      <c r="D211">
        <v>27349183</v>
      </c>
      <c r="E211">
        <v>1</v>
      </c>
      <c r="F211">
        <v>1</v>
      </c>
      <c r="G211">
        <v>1</v>
      </c>
      <c r="H211">
        <v>2</v>
      </c>
      <c r="I211" t="s">
        <v>19</v>
      </c>
      <c r="J211" t="s">
        <v>20</v>
      </c>
      <c r="K211" t="s">
        <v>21</v>
      </c>
      <c r="L211">
        <v>1368</v>
      </c>
      <c r="N211">
        <v>1011</v>
      </c>
      <c r="O211" t="s">
        <v>823</v>
      </c>
      <c r="P211" t="s">
        <v>823</v>
      </c>
      <c r="Q211">
        <v>1</v>
      </c>
      <c r="W211">
        <v>0</v>
      </c>
      <c r="X211">
        <v>-2019686133</v>
      </c>
      <c r="Y211">
        <v>0.13</v>
      </c>
      <c r="AA211">
        <v>0</v>
      </c>
      <c r="AB211">
        <v>127.86</v>
      </c>
      <c r="AC211">
        <v>11.84</v>
      </c>
      <c r="AD211">
        <v>0</v>
      </c>
      <c r="AE211">
        <v>0</v>
      </c>
      <c r="AF211">
        <v>127.86</v>
      </c>
      <c r="AG211">
        <v>11.84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420</v>
      </c>
      <c r="AT211">
        <v>0.13</v>
      </c>
      <c r="AU211" t="s">
        <v>420</v>
      </c>
      <c r="AV211">
        <v>0</v>
      </c>
      <c r="AW211">
        <v>2</v>
      </c>
      <c r="AX211">
        <v>28186875</v>
      </c>
      <c r="AY211">
        <v>1</v>
      </c>
      <c r="AZ211">
        <v>0</v>
      </c>
      <c r="BA211">
        <v>217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Y211*Source!I84</f>
        <v>0.60450000000000004</v>
      </c>
      <c r="CY211">
        <f t="shared" si="64"/>
        <v>127.86</v>
      </c>
      <c r="CZ211">
        <f t="shared" si="65"/>
        <v>127.86</v>
      </c>
      <c r="DA211">
        <f t="shared" si="66"/>
        <v>1</v>
      </c>
      <c r="DB211">
        <f t="shared" si="62"/>
        <v>16.62</v>
      </c>
      <c r="DC211">
        <f t="shared" si="63"/>
        <v>1.54</v>
      </c>
    </row>
    <row r="212" spans="1:107" x14ac:dyDescent="0.2">
      <c r="A212">
        <f>ROW(Source!A84)</f>
        <v>84</v>
      </c>
      <c r="B212">
        <v>28185840</v>
      </c>
      <c r="C212">
        <v>28186855</v>
      </c>
      <c r="D212">
        <v>27349192</v>
      </c>
      <c r="E212">
        <v>1</v>
      </c>
      <c r="F212">
        <v>1</v>
      </c>
      <c r="G212">
        <v>1</v>
      </c>
      <c r="H212">
        <v>2</v>
      </c>
      <c r="I212" t="s">
        <v>22</v>
      </c>
      <c r="J212" t="s">
        <v>23</v>
      </c>
      <c r="K212" t="s">
        <v>24</v>
      </c>
      <c r="L212">
        <v>1368</v>
      </c>
      <c r="N212">
        <v>1011</v>
      </c>
      <c r="O212" t="s">
        <v>823</v>
      </c>
      <c r="P212" t="s">
        <v>823</v>
      </c>
      <c r="Q212">
        <v>1</v>
      </c>
      <c r="W212">
        <v>0</v>
      </c>
      <c r="X212">
        <v>1232549298</v>
      </c>
      <c r="Y212">
        <v>0.13</v>
      </c>
      <c r="AA212">
        <v>0</v>
      </c>
      <c r="AB212">
        <v>12</v>
      </c>
      <c r="AC212">
        <v>0</v>
      </c>
      <c r="AD212">
        <v>0</v>
      </c>
      <c r="AE212">
        <v>0</v>
      </c>
      <c r="AF212">
        <v>12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420</v>
      </c>
      <c r="AT212">
        <v>0.13</v>
      </c>
      <c r="AU212" t="s">
        <v>420</v>
      </c>
      <c r="AV212">
        <v>0</v>
      </c>
      <c r="AW212">
        <v>2</v>
      </c>
      <c r="AX212">
        <v>28186876</v>
      </c>
      <c r="AY212">
        <v>1</v>
      </c>
      <c r="AZ212">
        <v>0</v>
      </c>
      <c r="BA212">
        <v>218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Y212*Source!I84</f>
        <v>0.60450000000000004</v>
      </c>
      <c r="CY212">
        <f t="shared" si="64"/>
        <v>12</v>
      </c>
      <c r="CZ212">
        <f t="shared" si="65"/>
        <v>12</v>
      </c>
      <c r="DA212">
        <f t="shared" si="66"/>
        <v>1</v>
      </c>
      <c r="DB212">
        <f t="shared" si="62"/>
        <v>1.56</v>
      </c>
      <c r="DC212">
        <f t="shared" si="63"/>
        <v>0</v>
      </c>
    </row>
    <row r="213" spans="1:107" x14ac:dyDescent="0.2">
      <c r="A213">
        <f>ROW(Source!A84)</f>
        <v>84</v>
      </c>
      <c r="B213">
        <v>28185840</v>
      </c>
      <c r="C213">
        <v>28186855</v>
      </c>
      <c r="D213">
        <v>27349322</v>
      </c>
      <c r="E213">
        <v>1</v>
      </c>
      <c r="F213">
        <v>1</v>
      </c>
      <c r="G213">
        <v>1</v>
      </c>
      <c r="H213">
        <v>2</v>
      </c>
      <c r="I213" t="s">
        <v>25</v>
      </c>
      <c r="J213" t="s">
        <v>26</v>
      </c>
      <c r="K213" t="s">
        <v>27</v>
      </c>
      <c r="L213">
        <v>1368</v>
      </c>
      <c r="N213">
        <v>1011</v>
      </c>
      <c r="O213" t="s">
        <v>823</v>
      </c>
      <c r="P213" t="s">
        <v>823</v>
      </c>
      <c r="Q213">
        <v>1</v>
      </c>
      <c r="W213">
        <v>0</v>
      </c>
      <c r="X213">
        <v>2006915083</v>
      </c>
      <c r="Y213">
        <v>3.58</v>
      </c>
      <c r="AA213">
        <v>0</v>
      </c>
      <c r="AB213">
        <v>7.52</v>
      </c>
      <c r="AC213">
        <v>0</v>
      </c>
      <c r="AD213">
        <v>0</v>
      </c>
      <c r="AE213">
        <v>0</v>
      </c>
      <c r="AF213">
        <v>7.52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420</v>
      </c>
      <c r="AT213">
        <v>3.58</v>
      </c>
      <c r="AU213" t="s">
        <v>420</v>
      </c>
      <c r="AV213">
        <v>0</v>
      </c>
      <c r="AW213">
        <v>2</v>
      </c>
      <c r="AX213">
        <v>28186877</v>
      </c>
      <c r="AY213">
        <v>1</v>
      </c>
      <c r="AZ213">
        <v>0</v>
      </c>
      <c r="BA213">
        <v>219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Y213*Source!I84</f>
        <v>16.647000000000002</v>
      </c>
      <c r="CY213">
        <f t="shared" si="64"/>
        <v>7.52</v>
      </c>
      <c r="CZ213">
        <f t="shared" si="65"/>
        <v>7.52</v>
      </c>
      <c r="DA213">
        <f t="shared" si="66"/>
        <v>1</v>
      </c>
      <c r="DB213">
        <f t="shared" si="62"/>
        <v>26.92</v>
      </c>
      <c r="DC213">
        <f t="shared" si="63"/>
        <v>0</v>
      </c>
    </row>
    <row r="214" spans="1:107" x14ac:dyDescent="0.2">
      <c r="A214">
        <f>ROW(Source!A84)</f>
        <v>84</v>
      </c>
      <c r="B214">
        <v>28185840</v>
      </c>
      <c r="C214">
        <v>28186855</v>
      </c>
      <c r="D214">
        <v>27349462</v>
      </c>
      <c r="E214">
        <v>1</v>
      </c>
      <c r="F214">
        <v>1</v>
      </c>
      <c r="G214">
        <v>1</v>
      </c>
      <c r="H214">
        <v>2</v>
      </c>
      <c r="I214" t="s">
        <v>28</v>
      </c>
      <c r="J214" t="s">
        <v>29</v>
      </c>
      <c r="K214" t="s">
        <v>30</v>
      </c>
      <c r="L214">
        <v>1368</v>
      </c>
      <c r="N214">
        <v>1011</v>
      </c>
      <c r="O214" t="s">
        <v>823</v>
      </c>
      <c r="P214" t="s">
        <v>823</v>
      </c>
      <c r="Q214">
        <v>1</v>
      </c>
      <c r="W214">
        <v>0</v>
      </c>
      <c r="X214">
        <v>-1277097320</v>
      </c>
      <c r="Y214">
        <v>16.100000000000001</v>
      </c>
      <c r="AA214">
        <v>0</v>
      </c>
      <c r="AB214">
        <v>8.68</v>
      </c>
      <c r="AC214">
        <v>0</v>
      </c>
      <c r="AD214">
        <v>0</v>
      </c>
      <c r="AE214">
        <v>0</v>
      </c>
      <c r="AF214">
        <v>8.68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420</v>
      </c>
      <c r="AT214">
        <v>16.100000000000001</v>
      </c>
      <c r="AU214" t="s">
        <v>420</v>
      </c>
      <c r="AV214">
        <v>0</v>
      </c>
      <c r="AW214">
        <v>2</v>
      </c>
      <c r="AX214">
        <v>28186878</v>
      </c>
      <c r="AY214">
        <v>1</v>
      </c>
      <c r="AZ214">
        <v>0</v>
      </c>
      <c r="BA214">
        <v>220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Y214*Source!I84</f>
        <v>74.865000000000009</v>
      </c>
      <c r="CY214">
        <f t="shared" si="64"/>
        <v>8.68</v>
      </c>
      <c r="CZ214">
        <f t="shared" si="65"/>
        <v>8.68</v>
      </c>
      <c r="DA214">
        <f t="shared" si="66"/>
        <v>1</v>
      </c>
      <c r="DB214">
        <f t="shared" si="62"/>
        <v>139.75</v>
      </c>
      <c r="DC214">
        <f t="shared" si="63"/>
        <v>0</v>
      </c>
    </row>
    <row r="215" spans="1:107" x14ac:dyDescent="0.2">
      <c r="A215">
        <f>ROW(Source!A84)</f>
        <v>84</v>
      </c>
      <c r="B215">
        <v>28185840</v>
      </c>
      <c r="C215">
        <v>28186855</v>
      </c>
      <c r="D215">
        <v>27349486</v>
      </c>
      <c r="E215">
        <v>1</v>
      </c>
      <c r="F215">
        <v>1</v>
      </c>
      <c r="G215">
        <v>1</v>
      </c>
      <c r="H215">
        <v>2</v>
      </c>
      <c r="I215" t="s">
        <v>31</v>
      </c>
      <c r="J215" t="s">
        <v>32</v>
      </c>
      <c r="K215" t="s">
        <v>33</v>
      </c>
      <c r="L215">
        <v>1368</v>
      </c>
      <c r="N215">
        <v>1011</v>
      </c>
      <c r="O215" t="s">
        <v>823</v>
      </c>
      <c r="P215" t="s">
        <v>823</v>
      </c>
      <c r="Q215">
        <v>1</v>
      </c>
      <c r="W215">
        <v>0</v>
      </c>
      <c r="X215">
        <v>1758804053</v>
      </c>
      <c r="Y215">
        <v>75.400000000000006</v>
      </c>
      <c r="AA215">
        <v>0</v>
      </c>
      <c r="AB215">
        <v>32.76</v>
      </c>
      <c r="AC215">
        <v>0</v>
      </c>
      <c r="AD215">
        <v>0</v>
      </c>
      <c r="AE215">
        <v>0</v>
      </c>
      <c r="AF215">
        <v>32.76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420</v>
      </c>
      <c r="AT215">
        <v>75.400000000000006</v>
      </c>
      <c r="AU215" t="s">
        <v>420</v>
      </c>
      <c r="AV215">
        <v>0</v>
      </c>
      <c r="AW215">
        <v>2</v>
      </c>
      <c r="AX215">
        <v>28186879</v>
      </c>
      <c r="AY215">
        <v>1</v>
      </c>
      <c r="AZ215">
        <v>0</v>
      </c>
      <c r="BA215">
        <v>221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Y215*Source!I84</f>
        <v>350.61000000000007</v>
      </c>
      <c r="CY215">
        <f t="shared" si="64"/>
        <v>32.76</v>
      </c>
      <c r="CZ215">
        <f t="shared" si="65"/>
        <v>32.76</v>
      </c>
      <c r="DA215">
        <f t="shared" si="66"/>
        <v>1</v>
      </c>
      <c r="DB215">
        <f t="shared" si="62"/>
        <v>2470.1</v>
      </c>
      <c r="DC215">
        <f t="shared" si="63"/>
        <v>0</v>
      </c>
    </row>
    <row r="216" spans="1:107" x14ac:dyDescent="0.2">
      <c r="A216">
        <f>ROW(Source!A84)</f>
        <v>84</v>
      </c>
      <c r="B216">
        <v>28185840</v>
      </c>
      <c r="C216">
        <v>28186855</v>
      </c>
      <c r="D216">
        <v>27350107</v>
      </c>
      <c r="E216">
        <v>1</v>
      </c>
      <c r="F216">
        <v>1</v>
      </c>
      <c r="G216">
        <v>1</v>
      </c>
      <c r="H216">
        <v>2</v>
      </c>
      <c r="I216" t="s">
        <v>34</v>
      </c>
      <c r="J216" t="s">
        <v>35</v>
      </c>
      <c r="K216" t="s">
        <v>36</v>
      </c>
      <c r="L216">
        <v>1368</v>
      </c>
      <c r="N216">
        <v>1011</v>
      </c>
      <c r="O216" t="s">
        <v>823</v>
      </c>
      <c r="P216" t="s">
        <v>823</v>
      </c>
      <c r="Q216">
        <v>1</v>
      </c>
      <c r="W216">
        <v>0</v>
      </c>
      <c r="X216">
        <v>1984034196</v>
      </c>
      <c r="Y216">
        <v>0.92</v>
      </c>
      <c r="AA216">
        <v>0</v>
      </c>
      <c r="AB216">
        <v>18.489999999999998</v>
      </c>
      <c r="AC216">
        <v>10.130000000000001</v>
      </c>
      <c r="AD216">
        <v>0</v>
      </c>
      <c r="AE216">
        <v>0</v>
      </c>
      <c r="AF216">
        <v>18.489999999999998</v>
      </c>
      <c r="AG216">
        <v>10.130000000000001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420</v>
      </c>
      <c r="AT216">
        <v>0.92</v>
      </c>
      <c r="AU216" t="s">
        <v>420</v>
      </c>
      <c r="AV216">
        <v>0</v>
      </c>
      <c r="AW216">
        <v>2</v>
      </c>
      <c r="AX216">
        <v>28186880</v>
      </c>
      <c r="AY216">
        <v>1</v>
      </c>
      <c r="AZ216">
        <v>0</v>
      </c>
      <c r="BA216">
        <v>222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Y216*Source!I84</f>
        <v>4.2780000000000005</v>
      </c>
      <c r="CY216">
        <f t="shared" si="64"/>
        <v>18.489999999999998</v>
      </c>
      <c r="CZ216">
        <f t="shared" si="65"/>
        <v>18.489999999999998</v>
      </c>
      <c r="DA216">
        <f t="shared" si="66"/>
        <v>1</v>
      </c>
      <c r="DB216">
        <f t="shared" si="62"/>
        <v>17.010000000000002</v>
      </c>
      <c r="DC216">
        <f t="shared" si="63"/>
        <v>9.32</v>
      </c>
    </row>
    <row r="217" spans="1:107" x14ac:dyDescent="0.2">
      <c r="A217">
        <f>ROW(Source!A84)</f>
        <v>84</v>
      </c>
      <c r="B217">
        <v>28185840</v>
      </c>
      <c r="C217">
        <v>28186855</v>
      </c>
      <c r="D217">
        <v>27262805</v>
      </c>
      <c r="E217">
        <v>1</v>
      </c>
      <c r="F217">
        <v>1</v>
      </c>
      <c r="G217">
        <v>1</v>
      </c>
      <c r="H217">
        <v>3</v>
      </c>
      <c r="I217" t="s">
        <v>47</v>
      </c>
      <c r="J217" t="s">
        <v>48</v>
      </c>
      <c r="K217" t="s">
        <v>49</v>
      </c>
      <c r="L217">
        <v>1339</v>
      </c>
      <c r="N217">
        <v>1007</v>
      </c>
      <c r="O217" t="s">
        <v>444</v>
      </c>
      <c r="P217" t="s">
        <v>444</v>
      </c>
      <c r="Q217">
        <v>1</v>
      </c>
      <c r="W217">
        <v>0</v>
      </c>
      <c r="X217">
        <v>1597319531</v>
      </c>
      <c r="Y217">
        <v>22.9</v>
      </c>
      <c r="AA217">
        <v>8.7899999999999991</v>
      </c>
      <c r="AB217">
        <v>0</v>
      </c>
      <c r="AC217">
        <v>0</v>
      </c>
      <c r="AD217">
        <v>0</v>
      </c>
      <c r="AE217">
        <v>8.7899999999999991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420</v>
      </c>
      <c r="AT217">
        <v>22.9</v>
      </c>
      <c r="AU217" t="s">
        <v>420</v>
      </c>
      <c r="AV217">
        <v>0</v>
      </c>
      <c r="AW217">
        <v>2</v>
      </c>
      <c r="AX217">
        <v>28186881</v>
      </c>
      <c r="AY217">
        <v>1</v>
      </c>
      <c r="AZ217">
        <v>0</v>
      </c>
      <c r="BA217">
        <v>223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Y217*Source!I84</f>
        <v>106.485</v>
      </c>
      <c r="CY217">
        <f>AA217</f>
        <v>8.7899999999999991</v>
      </c>
      <c r="CZ217">
        <f>AE217</f>
        <v>8.7899999999999991</v>
      </c>
      <c r="DA217">
        <f>AI217</f>
        <v>1</v>
      </c>
      <c r="DB217">
        <f t="shared" si="62"/>
        <v>201.29</v>
      </c>
      <c r="DC217">
        <f t="shared" si="63"/>
        <v>0</v>
      </c>
    </row>
    <row r="218" spans="1:107" x14ac:dyDescent="0.2">
      <c r="A218">
        <f>ROW(Source!A84)</f>
        <v>84</v>
      </c>
      <c r="B218">
        <v>28185840</v>
      </c>
      <c r="C218">
        <v>28186855</v>
      </c>
      <c r="D218">
        <v>27262812</v>
      </c>
      <c r="E218">
        <v>1</v>
      </c>
      <c r="F218">
        <v>1</v>
      </c>
      <c r="G218">
        <v>1</v>
      </c>
      <c r="H218">
        <v>3</v>
      </c>
      <c r="I218" t="s">
        <v>50</v>
      </c>
      <c r="J218" t="s">
        <v>51</v>
      </c>
      <c r="K218" t="s">
        <v>52</v>
      </c>
      <c r="L218">
        <v>1346</v>
      </c>
      <c r="N218">
        <v>1009</v>
      </c>
      <c r="O218" t="s">
        <v>40</v>
      </c>
      <c r="P218" t="s">
        <v>40</v>
      </c>
      <c r="Q218">
        <v>1</v>
      </c>
      <c r="W218">
        <v>0</v>
      </c>
      <c r="X218">
        <v>-1411127917</v>
      </c>
      <c r="Y218">
        <v>12.2</v>
      </c>
      <c r="AA218">
        <v>4.47</v>
      </c>
      <c r="AB218">
        <v>0</v>
      </c>
      <c r="AC218">
        <v>0</v>
      </c>
      <c r="AD218">
        <v>0</v>
      </c>
      <c r="AE218">
        <v>4.47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420</v>
      </c>
      <c r="AT218">
        <v>12.2</v>
      </c>
      <c r="AU218" t="s">
        <v>420</v>
      </c>
      <c r="AV218">
        <v>0</v>
      </c>
      <c r="AW218">
        <v>2</v>
      </c>
      <c r="AX218">
        <v>28186882</v>
      </c>
      <c r="AY218">
        <v>1</v>
      </c>
      <c r="AZ218">
        <v>0</v>
      </c>
      <c r="BA218">
        <v>224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Y218*Source!I84</f>
        <v>56.730000000000004</v>
      </c>
      <c r="CY218">
        <f>AA218</f>
        <v>4.47</v>
      </c>
      <c r="CZ218">
        <f>AE218</f>
        <v>4.47</v>
      </c>
      <c r="DA218">
        <f>AI218</f>
        <v>1</v>
      </c>
      <c r="DB218">
        <f t="shared" si="62"/>
        <v>54.53</v>
      </c>
      <c r="DC218">
        <f t="shared" si="63"/>
        <v>0</v>
      </c>
    </row>
    <row r="219" spans="1:107" x14ac:dyDescent="0.2">
      <c r="A219">
        <f>ROW(Source!A84)</f>
        <v>84</v>
      </c>
      <c r="B219">
        <v>28185840</v>
      </c>
      <c r="C219">
        <v>28186855</v>
      </c>
      <c r="D219">
        <v>27266047</v>
      </c>
      <c r="E219">
        <v>1</v>
      </c>
      <c r="F219">
        <v>1</v>
      </c>
      <c r="G219">
        <v>1</v>
      </c>
      <c r="H219">
        <v>3</v>
      </c>
      <c r="I219" t="s">
        <v>56</v>
      </c>
      <c r="J219" t="s">
        <v>57</v>
      </c>
      <c r="K219" t="s">
        <v>58</v>
      </c>
      <c r="L219">
        <v>1348</v>
      </c>
      <c r="N219">
        <v>1009</v>
      </c>
      <c r="O219" t="s">
        <v>476</v>
      </c>
      <c r="P219" t="s">
        <v>476</v>
      </c>
      <c r="Q219">
        <v>1000</v>
      </c>
      <c r="W219">
        <v>0</v>
      </c>
      <c r="X219">
        <v>-1204589871</v>
      </c>
      <c r="Y219">
        <v>7.4000000000000003E-3</v>
      </c>
      <c r="AA219">
        <v>12824.48</v>
      </c>
      <c r="AB219">
        <v>0</v>
      </c>
      <c r="AC219">
        <v>0</v>
      </c>
      <c r="AD219">
        <v>0</v>
      </c>
      <c r="AE219">
        <v>12824.48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420</v>
      </c>
      <c r="AT219">
        <v>7.4000000000000003E-3</v>
      </c>
      <c r="AU219" t="s">
        <v>420</v>
      </c>
      <c r="AV219">
        <v>0</v>
      </c>
      <c r="AW219">
        <v>2</v>
      </c>
      <c r="AX219">
        <v>28186883</v>
      </c>
      <c r="AY219">
        <v>1</v>
      </c>
      <c r="AZ219">
        <v>0</v>
      </c>
      <c r="BA219">
        <v>225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Y219*Source!I84</f>
        <v>3.4410000000000003E-2</v>
      </c>
      <c r="CY219">
        <f>AA219</f>
        <v>12824.48</v>
      </c>
      <c r="CZ219">
        <f>AE219</f>
        <v>12824.48</v>
      </c>
      <c r="DA219">
        <f>AI219</f>
        <v>1</v>
      </c>
      <c r="DB219">
        <f t="shared" si="62"/>
        <v>94.9</v>
      </c>
      <c r="DC219">
        <f t="shared" si="63"/>
        <v>0</v>
      </c>
    </row>
    <row r="220" spans="1:107" x14ac:dyDescent="0.2">
      <c r="A220">
        <f>ROW(Source!A84)</f>
        <v>84</v>
      </c>
      <c r="B220">
        <v>28185840</v>
      </c>
      <c r="C220">
        <v>28186855</v>
      </c>
      <c r="D220">
        <v>27287737</v>
      </c>
      <c r="E220">
        <v>1</v>
      </c>
      <c r="F220">
        <v>1</v>
      </c>
      <c r="G220">
        <v>1</v>
      </c>
      <c r="H220">
        <v>3</v>
      </c>
      <c r="I220" t="s">
        <v>59</v>
      </c>
      <c r="J220" t="s">
        <v>60</v>
      </c>
      <c r="K220" t="s">
        <v>61</v>
      </c>
      <c r="L220">
        <v>1348</v>
      </c>
      <c r="N220">
        <v>1009</v>
      </c>
      <c r="O220" t="s">
        <v>476</v>
      </c>
      <c r="P220" t="s">
        <v>476</v>
      </c>
      <c r="Q220">
        <v>1000</v>
      </c>
      <c r="W220">
        <v>0</v>
      </c>
      <c r="X220">
        <v>-1377340231</v>
      </c>
      <c r="Y220">
        <v>0.01</v>
      </c>
      <c r="AA220">
        <v>10175.83</v>
      </c>
      <c r="AB220">
        <v>0</v>
      </c>
      <c r="AC220">
        <v>0</v>
      </c>
      <c r="AD220">
        <v>0</v>
      </c>
      <c r="AE220">
        <v>10175.83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420</v>
      </c>
      <c r="AT220">
        <v>0.01</v>
      </c>
      <c r="AU220" t="s">
        <v>420</v>
      </c>
      <c r="AV220">
        <v>0</v>
      </c>
      <c r="AW220">
        <v>2</v>
      </c>
      <c r="AX220">
        <v>28186884</v>
      </c>
      <c r="AY220">
        <v>1</v>
      </c>
      <c r="AZ220">
        <v>0</v>
      </c>
      <c r="BA220">
        <v>226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Y220*Source!I84</f>
        <v>4.6500000000000007E-2</v>
      </c>
      <c r="CY220">
        <f>AA220</f>
        <v>10175.83</v>
      </c>
      <c r="CZ220">
        <f>AE220</f>
        <v>10175.83</v>
      </c>
      <c r="DA220">
        <f>AI220</f>
        <v>1</v>
      </c>
      <c r="DB220">
        <f t="shared" si="62"/>
        <v>101.76</v>
      </c>
      <c r="DC220">
        <f t="shared" si="63"/>
        <v>0</v>
      </c>
    </row>
    <row r="221" spans="1:107" x14ac:dyDescent="0.2">
      <c r="A221">
        <f>ROW(Source!A84)</f>
        <v>84</v>
      </c>
      <c r="B221">
        <v>28185840</v>
      </c>
      <c r="C221">
        <v>28186855</v>
      </c>
      <c r="D221">
        <v>27258857</v>
      </c>
      <c r="E221">
        <v>21</v>
      </c>
      <c r="F221">
        <v>1</v>
      </c>
      <c r="G221">
        <v>1</v>
      </c>
      <c r="H221">
        <v>3</v>
      </c>
      <c r="I221" t="s">
        <v>65</v>
      </c>
      <c r="J221" t="s">
        <v>420</v>
      </c>
      <c r="K221" t="s">
        <v>66</v>
      </c>
      <c r="L221">
        <v>1374</v>
      </c>
      <c r="N221">
        <v>1013</v>
      </c>
      <c r="O221" t="s">
        <v>67</v>
      </c>
      <c r="P221" t="s">
        <v>67</v>
      </c>
      <c r="Q221">
        <v>1</v>
      </c>
      <c r="W221">
        <v>0</v>
      </c>
      <c r="X221">
        <v>-1731369543</v>
      </c>
      <c r="Y221">
        <v>41.5</v>
      </c>
      <c r="AA221">
        <v>1</v>
      </c>
      <c r="AB221">
        <v>0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420</v>
      </c>
      <c r="AT221">
        <v>41.5</v>
      </c>
      <c r="AU221" t="s">
        <v>420</v>
      </c>
      <c r="AV221">
        <v>0</v>
      </c>
      <c r="AW221">
        <v>2</v>
      </c>
      <c r="AX221">
        <v>28186885</v>
      </c>
      <c r="AY221">
        <v>1</v>
      </c>
      <c r="AZ221">
        <v>0</v>
      </c>
      <c r="BA221">
        <v>227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Y221*Source!I84</f>
        <v>192.97500000000002</v>
      </c>
      <c r="CY221">
        <f>AA221</f>
        <v>1</v>
      </c>
      <c r="CZ221">
        <f>AE221</f>
        <v>1</v>
      </c>
      <c r="DA221">
        <f>AI221</f>
        <v>1</v>
      </c>
      <c r="DB221">
        <f t="shared" si="62"/>
        <v>41.5</v>
      </c>
      <c r="DC221">
        <f t="shared" si="63"/>
        <v>0</v>
      </c>
    </row>
    <row r="222" spans="1:107" x14ac:dyDescent="0.2">
      <c r="A222">
        <f>ROW(Source!A85)</f>
        <v>85</v>
      </c>
      <c r="B222">
        <v>28185841</v>
      </c>
      <c r="C222">
        <v>28186855</v>
      </c>
      <c r="D222">
        <v>27430843</v>
      </c>
      <c r="E222">
        <v>1</v>
      </c>
      <c r="F222">
        <v>1</v>
      </c>
      <c r="G222">
        <v>1</v>
      </c>
      <c r="H222">
        <v>1</v>
      </c>
      <c r="I222" t="s">
        <v>68</v>
      </c>
      <c r="J222" t="s">
        <v>420</v>
      </c>
      <c r="K222" t="s">
        <v>69</v>
      </c>
      <c r="L222">
        <v>1191</v>
      </c>
      <c r="N222">
        <v>1013</v>
      </c>
      <c r="O222" t="s">
        <v>817</v>
      </c>
      <c r="P222" t="s">
        <v>817</v>
      </c>
      <c r="Q222">
        <v>1</v>
      </c>
      <c r="W222">
        <v>0</v>
      </c>
      <c r="X222">
        <v>300547253</v>
      </c>
      <c r="Y222">
        <v>247</v>
      </c>
      <c r="AA222">
        <v>0</v>
      </c>
      <c r="AB222">
        <v>0</v>
      </c>
      <c r="AC222">
        <v>0</v>
      </c>
      <c r="AD222">
        <v>59.39</v>
      </c>
      <c r="AE222">
        <v>0</v>
      </c>
      <c r="AF222">
        <v>0</v>
      </c>
      <c r="AG222">
        <v>0</v>
      </c>
      <c r="AH222">
        <v>8.4</v>
      </c>
      <c r="AI222">
        <v>1</v>
      </c>
      <c r="AJ222">
        <v>1</v>
      </c>
      <c r="AK222">
        <v>1</v>
      </c>
      <c r="AL222">
        <v>7.07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420</v>
      </c>
      <c r="AT222">
        <v>247</v>
      </c>
      <c r="AU222" t="s">
        <v>420</v>
      </c>
      <c r="AV222">
        <v>1</v>
      </c>
      <c r="AW222">
        <v>2</v>
      </c>
      <c r="AX222">
        <v>28186871</v>
      </c>
      <c r="AY222">
        <v>1</v>
      </c>
      <c r="AZ222">
        <v>0</v>
      </c>
      <c r="BA222">
        <v>228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Y222*Source!I85</f>
        <v>1148.5500000000002</v>
      </c>
      <c r="CY222">
        <f>AD222</f>
        <v>59.39</v>
      </c>
      <c r="CZ222">
        <f>AH222</f>
        <v>8.4</v>
      </c>
      <c r="DA222">
        <f>AL222</f>
        <v>7.07</v>
      </c>
      <c r="DB222">
        <f t="shared" si="62"/>
        <v>2074.8000000000002</v>
      </c>
      <c r="DC222">
        <f t="shared" si="63"/>
        <v>0</v>
      </c>
    </row>
    <row r="223" spans="1:107" x14ac:dyDescent="0.2">
      <c r="A223">
        <f>ROW(Source!A85)</f>
        <v>85</v>
      </c>
      <c r="B223">
        <v>28185841</v>
      </c>
      <c r="C223">
        <v>28186855</v>
      </c>
      <c r="D223">
        <v>27430841</v>
      </c>
      <c r="E223">
        <v>1</v>
      </c>
      <c r="F223">
        <v>1</v>
      </c>
      <c r="G223">
        <v>1</v>
      </c>
      <c r="H223">
        <v>1</v>
      </c>
      <c r="I223" t="s">
        <v>818</v>
      </c>
      <c r="J223" t="s">
        <v>420</v>
      </c>
      <c r="K223" t="s">
        <v>819</v>
      </c>
      <c r="L223">
        <v>1191</v>
      </c>
      <c r="N223">
        <v>1013</v>
      </c>
      <c r="O223" t="s">
        <v>817</v>
      </c>
      <c r="P223" t="s">
        <v>817</v>
      </c>
      <c r="Q223">
        <v>1</v>
      </c>
      <c r="W223">
        <v>0</v>
      </c>
      <c r="X223">
        <v>-383101862</v>
      </c>
      <c r="Y223">
        <v>5.78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7.07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420</v>
      </c>
      <c r="AT223">
        <v>5.78</v>
      </c>
      <c r="AU223" t="s">
        <v>420</v>
      </c>
      <c r="AV223">
        <v>2</v>
      </c>
      <c r="AW223">
        <v>2</v>
      </c>
      <c r="AX223">
        <v>28186872</v>
      </c>
      <c r="AY223">
        <v>1</v>
      </c>
      <c r="AZ223">
        <v>0</v>
      </c>
      <c r="BA223">
        <v>229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Y223*Source!I85</f>
        <v>26.877000000000002</v>
      </c>
      <c r="CY223">
        <f>AD223</f>
        <v>0</v>
      </c>
      <c r="CZ223">
        <f>AH223</f>
        <v>0</v>
      </c>
      <c r="DA223">
        <f>AL223</f>
        <v>1</v>
      </c>
      <c r="DB223">
        <f t="shared" si="62"/>
        <v>0</v>
      </c>
      <c r="DC223">
        <f t="shared" si="63"/>
        <v>0</v>
      </c>
    </row>
    <row r="224" spans="1:107" x14ac:dyDescent="0.2">
      <c r="A224">
        <f>ROW(Source!A85)</f>
        <v>85</v>
      </c>
      <c r="B224">
        <v>28185841</v>
      </c>
      <c r="C224">
        <v>28186855</v>
      </c>
      <c r="D224">
        <v>27348001</v>
      </c>
      <c r="E224">
        <v>1</v>
      </c>
      <c r="F224">
        <v>1</v>
      </c>
      <c r="G224">
        <v>1</v>
      </c>
      <c r="H224">
        <v>2</v>
      </c>
      <c r="I224" t="s">
        <v>70</v>
      </c>
      <c r="J224" t="s">
        <v>71</v>
      </c>
      <c r="K224" t="s">
        <v>72</v>
      </c>
      <c r="L224">
        <v>1368</v>
      </c>
      <c r="N224">
        <v>1011</v>
      </c>
      <c r="O224" t="s">
        <v>823</v>
      </c>
      <c r="P224" t="s">
        <v>823</v>
      </c>
      <c r="Q224">
        <v>1</v>
      </c>
      <c r="W224">
        <v>0</v>
      </c>
      <c r="X224">
        <v>903590057</v>
      </c>
      <c r="Y224">
        <v>4.7300000000000004</v>
      </c>
      <c r="AA224">
        <v>0</v>
      </c>
      <c r="AB224">
        <v>797.28</v>
      </c>
      <c r="AC224">
        <v>11.84</v>
      </c>
      <c r="AD224">
        <v>0</v>
      </c>
      <c r="AE224">
        <v>0</v>
      </c>
      <c r="AF224">
        <v>112.77</v>
      </c>
      <c r="AG224">
        <v>11.84</v>
      </c>
      <c r="AH224">
        <v>0</v>
      </c>
      <c r="AI224">
        <v>1</v>
      </c>
      <c r="AJ224">
        <v>7.07</v>
      </c>
      <c r="AK224">
        <v>1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420</v>
      </c>
      <c r="AT224">
        <v>4.7300000000000004</v>
      </c>
      <c r="AU224" t="s">
        <v>420</v>
      </c>
      <c r="AV224">
        <v>0</v>
      </c>
      <c r="AW224">
        <v>2</v>
      </c>
      <c r="AX224">
        <v>28186873</v>
      </c>
      <c r="AY224">
        <v>1</v>
      </c>
      <c r="AZ224">
        <v>0</v>
      </c>
      <c r="BA224">
        <v>230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Y224*Source!I85</f>
        <v>21.994500000000002</v>
      </c>
      <c r="CY224">
        <f t="shared" ref="CY224:CY231" si="67">AB224</f>
        <v>797.28</v>
      </c>
      <c r="CZ224">
        <f t="shared" ref="CZ224:CZ231" si="68">AF224</f>
        <v>112.77</v>
      </c>
      <c r="DA224">
        <f t="shared" ref="DA224:DA231" si="69">AJ224</f>
        <v>7.07</v>
      </c>
      <c r="DB224">
        <f t="shared" si="62"/>
        <v>533.4</v>
      </c>
      <c r="DC224">
        <f t="shared" si="63"/>
        <v>56</v>
      </c>
    </row>
    <row r="225" spans="1:107" x14ac:dyDescent="0.2">
      <c r="A225">
        <f>ROW(Source!A85)</f>
        <v>85</v>
      </c>
      <c r="B225">
        <v>28185841</v>
      </c>
      <c r="C225">
        <v>28186855</v>
      </c>
      <c r="D225">
        <v>27348188</v>
      </c>
      <c r="E225">
        <v>1</v>
      </c>
      <c r="F225">
        <v>1</v>
      </c>
      <c r="G225">
        <v>1</v>
      </c>
      <c r="H225">
        <v>2</v>
      </c>
      <c r="I225" t="s">
        <v>16</v>
      </c>
      <c r="J225" t="s">
        <v>17</v>
      </c>
      <c r="K225" t="s">
        <v>18</v>
      </c>
      <c r="L225">
        <v>1368</v>
      </c>
      <c r="N225">
        <v>1011</v>
      </c>
      <c r="O225" t="s">
        <v>823</v>
      </c>
      <c r="P225" t="s">
        <v>823</v>
      </c>
      <c r="Q225">
        <v>1</v>
      </c>
      <c r="W225">
        <v>0</v>
      </c>
      <c r="X225">
        <v>-1684488578</v>
      </c>
      <c r="Y225">
        <v>12.9</v>
      </c>
      <c r="AA225">
        <v>0</v>
      </c>
      <c r="AB225">
        <v>49.42</v>
      </c>
      <c r="AC225">
        <v>0</v>
      </c>
      <c r="AD225">
        <v>0</v>
      </c>
      <c r="AE225">
        <v>0</v>
      </c>
      <c r="AF225">
        <v>6.99</v>
      </c>
      <c r="AG225">
        <v>0</v>
      </c>
      <c r="AH225">
        <v>0</v>
      </c>
      <c r="AI225">
        <v>1</v>
      </c>
      <c r="AJ225">
        <v>7.07</v>
      </c>
      <c r="AK225">
        <v>1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420</v>
      </c>
      <c r="AT225">
        <v>12.9</v>
      </c>
      <c r="AU225" t="s">
        <v>420</v>
      </c>
      <c r="AV225">
        <v>0</v>
      </c>
      <c r="AW225">
        <v>2</v>
      </c>
      <c r="AX225">
        <v>28186874</v>
      </c>
      <c r="AY225">
        <v>1</v>
      </c>
      <c r="AZ225">
        <v>0</v>
      </c>
      <c r="BA225">
        <v>231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Y225*Source!I85</f>
        <v>59.985000000000007</v>
      </c>
      <c r="CY225">
        <f t="shared" si="67"/>
        <v>49.42</v>
      </c>
      <c r="CZ225">
        <f t="shared" si="68"/>
        <v>6.99</v>
      </c>
      <c r="DA225">
        <f t="shared" si="69"/>
        <v>7.07</v>
      </c>
      <c r="DB225">
        <f t="shared" si="62"/>
        <v>90.17</v>
      </c>
      <c r="DC225">
        <f t="shared" si="63"/>
        <v>0</v>
      </c>
    </row>
    <row r="226" spans="1:107" x14ac:dyDescent="0.2">
      <c r="A226">
        <f>ROW(Source!A85)</f>
        <v>85</v>
      </c>
      <c r="B226">
        <v>28185841</v>
      </c>
      <c r="C226">
        <v>28186855</v>
      </c>
      <c r="D226">
        <v>27349183</v>
      </c>
      <c r="E226">
        <v>1</v>
      </c>
      <c r="F226">
        <v>1</v>
      </c>
      <c r="G226">
        <v>1</v>
      </c>
      <c r="H226">
        <v>2</v>
      </c>
      <c r="I226" t="s">
        <v>19</v>
      </c>
      <c r="J226" t="s">
        <v>20</v>
      </c>
      <c r="K226" t="s">
        <v>21</v>
      </c>
      <c r="L226">
        <v>1368</v>
      </c>
      <c r="N226">
        <v>1011</v>
      </c>
      <c r="O226" t="s">
        <v>823</v>
      </c>
      <c r="P226" t="s">
        <v>823</v>
      </c>
      <c r="Q226">
        <v>1</v>
      </c>
      <c r="W226">
        <v>0</v>
      </c>
      <c r="X226">
        <v>-2019686133</v>
      </c>
      <c r="Y226">
        <v>0.13</v>
      </c>
      <c r="AA226">
        <v>0</v>
      </c>
      <c r="AB226">
        <v>903.97</v>
      </c>
      <c r="AC226">
        <v>11.84</v>
      </c>
      <c r="AD226">
        <v>0</v>
      </c>
      <c r="AE226">
        <v>0</v>
      </c>
      <c r="AF226">
        <v>127.86</v>
      </c>
      <c r="AG226">
        <v>11.84</v>
      </c>
      <c r="AH226">
        <v>0</v>
      </c>
      <c r="AI226">
        <v>1</v>
      </c>
      <c r="AJ226">
        <v>7.07</v>
      </c>
      <c r="AK226">
        <v>1</v>
      </c>
      <c r="AL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420</v>
      </c>
      <c r="AT226">
        <v>0.13</v>
      </c>
      <c r="AU226" t="s">
        <v>420</v>
      </c>
      <c r="AV226">
        <v>0</v>
      </c>
      <c r="AW226">
        <v>2</v>
      </c>
      <c r="AX226">
        <v>28186875</v>
      </c>
      <c r="AY226">
        <v>1</v>
      </c>
      <c r="AZ226">
        <v>0</v>
      </c>
      <c r="BA226">
        <v>232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Y226*Source!I85</f>
        <v>0.60450000000000004</v>
      </c>
      <c r="CY226">
        <f t="shared" si="67"/>
        <v>903.97</v>
      </c>
      <c r="CZ226">
        <f t="shared" si="68"/>
        <v>127.86</v>
      </c>
      <c r="DA226">
        <f t="shared" si="69"/>
        <v>7.07</v>
      </c>
      <c r="DB226">
        <f t="shared" si="62"/>
        <v>16.62</v>
      </c>
      <c r="DC226">
        <f t="shared" si="63"/>
        <v>1.54</v>
      </c>
    </row>
    <row r="227" spans="1:107" x14ac:dyDescent="0.2">
      <c r="A227">
        <f>ROW(Source!A85)</f>
        <v>85</v>
      </c>
      <c r="B227">
        <v>28185841</v>
      </c>
      <c r="C227">
        <v>28186855</v>
      </c>
      <c r="D227">
        <v>27349192</v>
      </c>
      <c r="E227">
        <v>1</v>
      </c>
      <c r="F227">
        <v>1</v>
      </c>
      <c r="G227">
        <v>1</v>
      </c>
      <c r="H227">
        <v>2</v>
      </c>
      <c r="I227" t="s">
        <v>22</v>
      </c>
      <c r="J227" t="s">
        <v>23</v>
      </c>
      <c r="K227" t="s">
        <v>24</v>
      </c>
      <c r="L227">
        <v>1368</v>
      </c>
      <c r="N227">
        <v>1011</v>
      </c>
      <c r="O227" t="s">
        <v>823</v>
      </c>
      <c r="P227" t="s">
        <v>823</v>
      </c>
      <c r="Q227">
        <v>1</v>
      </c>
      <c r="W227">
        <v>0</v>
      </c>
      <c r="X227">
        <v>1232549298</v>
      </c>
      <c r="Y227">
        <v>0.13</v>
      </c>
      <c r="AA227">
        <v>0</v>
      </c>
      <c r="AB227">
        <v>84.84</v>
      </c>
      <c r="AC227">
        <v>0</v>
      </c>
      <c r="AD227">
        <v>0</v>
      </c>
      <c r="AE227">
        <v>0</v>
      </c>
      <c r="AF227">
        <v>12</v>
      </c>
      <c r="AG227">
        <v>0</v>
      </c>
      <c r="AH227">
        <v>0</v>
      </c>
      <c r="AI227">
        <v>1</v>
      </c>
      <c r="AJ227">
        <v>7.07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420</v>
      </c>
      <c r="AT227">
        <v>0.13</v>
      </c>
      <c r="AU227" t="s">
        <v>420</v>
      </c>
      <c r="AV227">
        <v>0</v>
      </c>
      <c r="AW227">
        <v>2</v>
      </c>
      <c r="AX227">
        <v>28186876</v>
      </c>
      <c r="AY227">
        <v>1</v>
      </c>
      <c r="AZ227">
        <v>0</v>
      </c>
      <c r="BA227">
        <v>233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Y227*Source!I85</f>
        <v>0.60450000000000004</v>
      </c>
      <c r="CY227">
        <f t="shared" si="67"/>
        <v>84.84</v>
      </c>
      <c r="CZ227">
        <f t="shared" si="68"/>
        <v>12</v>
      </c>
      <c r="DA227">
        <f t="shared" si="69"/>
        <v>7.07</v>
      </c>
      <c r="DB227">
        <f t="shared" si="62"/>
        <v>1.56</v>
      </c>
      <c r="DC227">
        <f t="shared" si="63"/>
        <v>0</v>
      </c>
    </row>
    <row r="228" spans="1:107" x14ac:dyDescent="0.2">
      <c r="A228">
        <f>ROW(Source!A85)</f>
        <v>85</v>
      </c>
      <c r="B228">
        <v>28185841</v>
      </c>
      <c r="C228">
        <v>28186855</v>
      </c>
      <c r="D228">
        <v>27349322</v>
      </c>
      <c r="E228">
        <v>1</v>
      </c>
      <c r="F228">
        <v>1</v>
      </c>
      <c r="G228">
        <v>1</v>
      </c>
      <c r="H228">
        <v>2</v>
      </c>
      <c r="I228" t="s">
        <v>25</v>
      </c>
      <c r="J228" t="s">
        <v>26</v>
      </c>
      <c r="K228" t="s">
        <v>27</v>
      </c>
      <c r="L228">
        <v>1368</v>
      </c>
      <c r="N228">
        <v>1011</v>
      </c>
      <c r="O228" t="s">
        <v>823</v>
      </c>
      <c r="P228" t="s">
        <v>823</v>
      </c>
      <c r="Q228">
        <v>1</v>
      </c>
      <c r="W228">
        <v>0</v>
      </c>
      <c r="X228">
        <v>2006915083</v>
      </c>
      <c r="Y228">
        <v>3.58</v>
      </c>
      <c r="AA228">
        <v>0</v>
      </c>
      <c r="AB228">
        <v>53.17</v>
      </c>
      <c r="AC228">
        <v>0</v>
      </c>
      <c r="AD228">
        <v>0</v>
      </c>
      <c r="AE228">
        <v>0</v>
      </c>
      <c r="AF228">
        <v>7.52</v>
      </c>
      <c r="AG228">
        <v>0</v>
      </c>
      <c r="AH228">
        <v>0</v>
      </c>
      <c r="AI228">
        <v>1</v>
      </c>
      <c r="AJ228">
        <v>7.07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420</v>
      </c>
      <c r="AT228">
        <v>3.58</v>
      </c>
      <c r="AU228" t="s">
        <v>420</v>
      </c>
      <c r="AV228">
        <v>0</v>
      </c>
      <c r="AW228">
        <v>2</v>
      </c>
      <c r="AX228">
        <v>28186877</v>
      </c>
      <c r="AY228">
        <v>1</v>
      </c>
      <c r="AZ228">
        <v>0</v>
      </c>
      <c r="BA228">
        <v>234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Y228*Source!I85</f>
        <v>16.647000000000002</v>
      </c>
      <c r="CY228">
        <f t="shared" si="67"/>
        <v>53.17</v>
      </c>
      <c r="CZ228">
        <f t="shared" si="68"/>
        <v>7.52</v>
      </c>
      <c r="DA228">
        <f t="shared" si="69"/>
        <v>7.07</v>
      </c>
      <c r="DB228">
        <f t="shared" si="62"/>
        <v>26.92</v>
      </c>
      <c r="DC228">
        <f t="shared" si="63"/>
        <v>0</v>
      </c>
    </row>
    <row r="229" spans="1:107" x14ac:dyDescent="0.2">
      <c r="A229">
        <f>ROW(Source!A85)</f>
        <v>85</v>
      </c>
      <c r="B229">
        <v>28185841</v>
      </c>
      <c r="C229">
        <v>28186855</v>
      </c>
      <c r="D229">
        <v>27349462</v>
      </c>
      <c r="E229">
        <v>1</v>
      </c>
      <c r="F229">
        <v>1</v>
      </c>
      <c r="G229">
        <v>1</v>
      </c>
      <c r="H229">
        <v>2</v>
      </c>
      <c r="I229" t="s">
        <v>28</v>
      </c>
      <c r="J229" t="s">
        <v>29</v>
      </c>
      <c r="K229" t="s">
        <v>30</v>
      </c>
      <c r="L229">
        <v>1368</v>
      </c>
      <c r="N229">
        <v>1011</v>
      </c>
      <c r="O229" t="s">
        <v>823</v>
      </c>
      <c r="P229" t="s">
        <v>823</v>
      </c>
      <c r="Q229">
        <v>1</v>
      </c>
      <c r="W229">
        <v>0</v>
      </c>
      <c r="X229">
        <v>-1277097320</v>
      </c>
      <c r="Y229">
        <v>16.100000000000001</v>
      </c>
      <c r="AA229">
        <v>0</v>
      </c>
      <c r="AB229">
        <v>61.37</v>
      </c>
      <c r="AC229">
        <v>0</v>
      </c>
      <c r="AD229">
        <v>0</v>
      </c>
      <c r="AE229">
        <v>0</v>
      </c>
      <c r="AF229">
        <v>8.68</v>
      </c>
      <c r="AG229">
        <v>0</v>
      </c>
      <c r="AH229">
        <v>0</v>
      </c>
      <c r="AI229">
        <v>1</v>
      </c>
      <c r="AJ229">
        <v>7.07</v>
      </c>
      <c r="AK229">
        <v>1</v>
      </c>
      <c r="AL229">
        <v>1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420</v>
      </c>
      <c r="AT229">
        <v>16.100000000000001</v>
      </c>
      <c r="AU229" t="s">
        <v>420</v>
      </c>
      <c r="AV229">
        <v>0</v>
      </c>
      <c r="AW229">
        <v>2</v>
      </c>
      <c r="AX229">
        <v>28186878</v>
      </c>
      <c r="AY229">
        <v>1</v>
      </c>
      <c r="AZ229">
        <v>0</v>
      </c>
      <c r="BA229">
        <v>235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Y229*Source!I85</f>
        <v>74.865000000000009</v>
      </c>
      <c r="CY229">
        <f t="shared" si="67"/>
        <v>61.37</v>
      </c>
      <c r="CZ229">
        <f t="shared" si="68"/>
        <v>8.68</v>
      </c>
      <c r="DA229">
        <f t="shared" si="69"/>
        <v>7.07</v>
      </c>
      <c r="DB229">
        <f t="shared" si="62"/>
        <v>139.75</v>
      </c>
      <c r="DC229">
        <f t="shared" si="63"/>
        <v>0</v>
      </c>
    </row>
    <row r="230" spans="1:107" x14ac:dyDescent="0.2">
      <c r="A230">
        <f>ROW(Source!A85)</f>
        <v>85</v>
      </c>
      <c r="B230">
        <v>28185841</v>
      </c>
      <c r="C230">
        <v>28186855</v>
      </c>
      <c r="D230">
        <v>27349486</v>
      </c>
      <c r="E230">
        <v>1</v>
      </c>
      <c r="F230">
        <v>1</v>
      </c>
      <c r="G230">
        <v>1</v>
      </c>
      <c r="H230">
        <v>2</v>
      </c>
      <c r="I230" t="s">
        <v>31</v>
      </c>
      <c r="J230" t="s">
        <v>32</v>
      </c>
      <c r="K230" t="s">
        <v>33</v>
      </c>
      <c r="L230">
        <v>1368</v>
      </c>
      <c r="N230">
        <v>1011</v>
      </c>
      <c r="O230" t="s">
        <v>823</v>
      </c>
      <c r="P230" t="s">
        <v>823</v>
      </c>
      <c r="Q230">
        <v>1</v>
      </c>
      <c r="W230">
        <v>0</v>
      </c>
      <c r="X230">
        <v>1758804053</v>
      </c>
      <c r="Y230">
        <v>75.400000000000006</v>
      </c>
      <c r="AA230">
        <v>0</v>
      </c>
      <c r="AB230">
        <v>231.61</v>
      </c>
      <c r="AC230">
        <v>0</v>
      </c>
      <c r="AD230">
        <v>0</v>
      </c>
      <c r="AE230">
        <v>0</v>
      </c>
      <c r="AF230">
        <v>32.76</v>
      </c>
      <c r="AG230">
        <v>0</v>
      </c>
      <c r="AH230">
        <v>0</v>
      </c>
      <c r="AI230">
        <v>1</v>
      </c>
      <c r="AJ230">
        <v>7.07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420</v>
      </c>
      <c r="AT230">
        <v>75.400000000000006</v>
      </c>
      <c r="AU230" t="s">
        <v>420</v>
      </c>
      <c r="AV230">
        <v>0</v>
      </c>
      <c r="AW230">
        <v>2</v>
      </c>
      <c r="AX230">
        <v>28186879</v>
      </c>
      <c r="AY230">
        <v>1</v>
      </c>
      <c r="AZ230">
        <v>0</v>
      </c>
      <c r="BA230">
        <v>236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Y230*Source!I85</f>
        <v>350.61000000000007</v>
      </c>
      <c r="CY230">
        <f t="shared" si="67"/>
        <v>231.61</v>
      </c>
      <c r="CZ230">
        <f t="shared" si="68"/>
        <v>32.76</v>
      </c>
      <c r="DA230">
        <f t="shared" si="69"/>
        <v>7.07</v>
      </c>
      <c r="DB230">
        <f t="shared" si="62"/>
        <v>2470.1</v>
      </c>
      <c r="DC230">
        <f t="shared" si="63"/>
        <v>0</v>
      </c>
    </row>
    <row r="231" spans="1:107" x14ac:dyDescent="0.2">
      <c r="A231">
        <f>ROW(Source!A85)</f>
        <v>85</v>
      </c>
      <c r="B231">
        <v>28185841</v>
      </c>
      <c r="C231">
        <v>28186855</v>
      </c>
      <c r="D231">
        <v>27350107</v>
      </c>
      <c r="E231">
        <v>1</v>
      </c>
      <c r="F231">
        <v>1</v>
      </c>
      <c r="G231">
        <v>1</v>
      </c>
      <c r="H231">
        <v>2</v>
      </c>
      <c r="I231" t="s">
        <v>34</v>
      </c>
      <c r="J231" t="s">
        <v>35</v>
      </c>
      <c r="K231" t="s">
        <v>36</v>
      </c>
      <c r="L231">
        <v>1368</v>
      </c>
      <c r="N231">
        <v>1011</v>
      </c>
      <c r="O231" t="s">
        <v>823</v>
      </c>
      <c r="P231" t="s">
        <v>823</v>
      </c>
      <c r="Q231">
        <v>1</v>
      </c>
      <c r="W231">
        <v>0</v>
      </c>
      <c r="X231">
        <v>1984034196</v>
      </c>
      <c r="Y231">
        <v>0.92</v>
      </c>
      <c r="AA231">
        <v>0</v>
      </c>
      <c r="AB231">
        <v>130.72</v>
      </c>
      <c r="AC231">
        <v>10.130000000000001</v>
      </c>
      <c r="AD231">
        <v>0</v>
      </c>
      <c r="AE231">
        <v>0</v>
      </c>
      <c r="AF231">
        <v>18.489999999999998</v>
      </c>
      <c r="AG231">
        <v>10.130000000000001</v>
      </c>
      <c r="AH231">
        <v>0</v>
      </c>
      <c r="AI231">
        <v>1</v>
      </c>
      <c r="AJ231">
        <v>7.07</v>
      </c>
      <c r="AK231">
        <v>1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420</v>
      </c>
      <c r="AT231">
        <v>0.92</v>
      </c>
      <c r="AU231" t="s">
        <v>420</v>
      </c>
      <c r="AV231">
        <v>0</v>
      </c>
      <c r="AW231">
        <v>2</v>
      </c>
      <c r="AX231">
        <v>28186880</v>
      </c>
      <c r="AY231">
        <v>1</v>
      </c>
      <c r="AZ231">
        <v>0</v>
      </c>
      <c r="BA231">
        <v>237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Y231*Source!I85</f>
        <v>4.2780000000000005</v>
      </c>
      <c r="CY231">
        <f t="shared" si="67"/>
        <v>130.72</v>
      </c>
      <c r="CZ231">
        <f t="shared" si="68"/>
        <v>18.489999999999998</v>
      </c>
      <c r="DA231">
        <f t="shared" si="69"/>
        <v>7.07</v>
      </c>
      <c r="DB231">
        <f t="shared" si="62"/>
        <v>17.010000000000002</v>
      </c>
      <c r="DC231">
        <f t="shared" si="63"/>
        <v>9.32</v>
      </c>
    </row>
    <row r="232" spans="1:107" x14ac:dyDescent="0.2">
      <c r="A232">
        <f>ROW(Source!A85)</f>
        <v>85</v>
      </c>
      <c r="B232">
        <v>28185841</v>
      </c>
      <c r="C232">
        <v>28186855</v>
      </c>
      <c r="D232">
        <v>27262805</v>
      </c>
      <c r="E232">
        <v>1</v>
      </c>
      <c r="F232">
        <v>1</v>
      </c>
      <c r="G232">
        <v>1</v>
      </c>
      <c r="H232">
        <v>3</v>
      </c>
      <c r="I232" t="s">
        <v>47</v>
      </c>
      <c r="J232" t="s">
        <v>48</v>
      </c>
      <c r="K232" t="s">
        <v>49</v>
      </c>
      <c r="L232">
        <v>1339</v>
      </c>
      <c r="N232">
        <v>1007</v>
      </c>
      <c r="O232" t="s">
        <v>444</v>
      </c>
      <c r="P232" t="s">
        <v>444</v>
      </c>
      <c r="Q232">
        <v>1</v>
      </c>
      <c r="W232">
        <v>0</v>
      </c>
      <c r="X232">
        <v>1597319531</v>
      </c>
      <c r="Y232">
        <v>22.9</v>
      </c>
      <c r="AA232">
        <v>62.15</v>
      </c>
      <c r="AB232">
        <v>0</v>
      </c>
      <c r="AC232">
        <v>0</v>
      </c>
      <c r="AD232">
        <v>0</v>
      </c>
      <c r="AE232">
        <v>8.7899999999999991</v>
      </c>
      <c r="AF232">
        <v>0</v>
      </c>
      <c r="AG232">
        <v>0</v>
      </c>
      <c r="AH232">
        <v>0</v>
      </c>
      <c r="AI232">
        <v>7.07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420</v>
      </c>
      <c r="AT232">
        <v>22.9</v>
      </c>
      <c r="AU232" t="s">
        <v>420</v>
      </c>
      <c r="AV232">
        <v>0</v>
      </c>
      <c r="AW232">
        <v>2</v>
      </c>
      <c r="AX232">
        <v>28186881</v>
      </c>
      <c r="AY232">
        <v>1</v>
      </c>
      <c r="AZ232">
        <v>0</v>
      </c>
      <c r="BA232">
        <v>238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Y232*Source!I85</f>
        <v>106.485</v>
      </c>
      <c r="CY232">
        <f>AA232</f>
        <v>62.15</v>
      </c>
      <c r="CZ232">
        <f>AE232</f>
        <v>8.7899999999999991</v>
      </c>
      <c r="DA232">
        <f>AI232</f>
        <v>7.07</v>
      </c>
      <c r="DB232">
        <f t="shared" si="62"/>
        <v>201.29</v>
      </c>
      <c r="DC232">
        <f t="shared" si="63"/>
        <v>0</v>
      </c>
    </row>
    <row r="233" spans="1:107" x14ac:dyDescent="0.2">
      <c r="A233">
        <f>ROW(Source!A85)</f>
        <v>85</v>
      </c>
      <c r="B233">
        <v>28185841</v>
      </c>
      <c r="C233">
        <v>28186855</v>
      </c>
      <c r="D233">
        <v>27262812</v>
      </c>
      <c r="E233">
        <v>1</v>
      </c>
      <c r="F233">
        <v>1</v>
      </c>
      <c r="G233">
        <v>1</v>
      </c>
      <c r="H233">
        <v>3</v>
      </c>
      <c r="I233" t="s">
        <v>50</v>
      </c>
      <c r="J233" t="s">
        <v>51</v>
      </c>
      <c r="K233" t="s">
        <v>52</v>
      </c>
      <c r="L233">
        <v>1346</v>
      </c>
      <c r="N233">
        <v>1009</v>
      </c>
      <c r="O233" t="s">
        <v>40</v>
      </c>
      <c r="P233" t="s">
        <v>40</v>
      </c>
      <c r="Q233">
        <v>1</v>
      </c>
      <c r="W233">
        <v>0</v>
      </c>
      <c r="X233">
        <v>-1411127917</v>
      </c>
      <c r="Y233">
        <v>12.2</v>
      </c>
      <c r="AA233">
        <v>31.6</v>
      </c>
      <c r="AB233">
        <v>0</v>
      </c>
      <c r="AC233">
        <v>0</v>
      </c>
      <c r="AD233">
        <v>0</v>
      </c>
      <c r="AE233">
        <v>4.47</v>
      </c>
      <c r="AF233">
        <v>0</v>
      </c>
      <c r="AG233">
        <v>0</v>
      </c>
      <c r="AH233">
        <v>0</v>
      </c>
      <c r="AI233">
        <v>7.07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420</v>
      </c>
      <c r="AT233">
        <v>12.2</v>
      </c>
      <c r="AU233" t="s">
        <v>420</v>
      </c>
      <c r="AV233">
        <v>0</v>
      </c>
      <c r="AW233">
        <v>2</v>
      </c>
      <c r="AX233">
        <v>28186882</v>
      </c>
      <c r="AY233">
        <v>1</v>
      </c>
      <c r="AZ233">
        <v>0</v>
      </c>
      <c r="BA233">
        <v>239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Y233*Source!I85</f>
        <v>56.730000000000004</v>
      </c>
      <c r="CY233">
        <f>AA233</f>
        <v>31.6</v>
      </c>
      <c r="CZ233">
        <f>AE233</f>
        <v>4.47</v>
      </c>
      <c r="DA233">
        <f>AI233</f>
        <v>7.07</v>
      </c>
      <c r="DB233">
        <f t="shared" si="62"/>
        <v>54.53</v>
      </c>
      <c r="DC233">
        <f t="shared" si="63"/>
        <v>0</v>
      </c>
    </row>
    <row r="234" spans="1:107" x14ac:dyDescent="0.2">
      <c r="A234">
        <f>ROW(Source!A85)</f>
        <v>85</v>
      </c>
      <c r="B234">
        <v>28185841</v>
      </c>
      <c r="C234">
        <v>28186855</v>
      </c>
      <c r="D234">
        <v>27266047</v>
      </c>
      <c r="E234">
        <v>1</v>
      </c>
      <c r="F234">
        <v>1</v>
      </c>
      <c r="G234">
        <v>1</v>
      </c>
      <c r="H234">
        <v>3</v>
      </c>
      <c r="I234" t="s">
        <v>56</v>
      </c>
      <c r="J234" t="s">
        <v>57</v>
      </c>
      <c r="K234" t="s">
        <v>58</v>
      </c>
      <c r="L234">
        <v>1348</v>
      </c>
      <c r="N234">
        <v>1009</v>
      </c>
      <c r="O234" t="s">
        <v>476</v>
      </c>
      <c r="P234" t="s">
        <v>476</v>
      </c>
      <c r="Q234">
        <v>1000</v>
      </c>
      <c r="W234">
        <v>0</v>
      </c>
      <c r="X234">
        <v>-1204589871</v>
      </c>
      <c r="Y234">
        <v>7.4000000000000003E-3</v>
      </c>
      <c r="AA234">
        <v>90669.07</v>
      </c>
      <c r="AB234">
        <v>0</v>
      </c>
      <c r="AC234">
        <v>0</v>
      </c>
      <c r="AD234">
        <v>0</v>
      </c>
      <c r="AE234">
        <v>12824.48</v>
      </c>
      <c r="AF234">
        <v>0</v>
      </c>
      <c r="AG234">
        <v>0</v>
      </c>
      <c r="AH234">
        <v>0</v>
      </c>
      <c r="AI234">
        <v>7.07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420</v>
      </c>
      <c r="AT234">
        <v>7.4000000000000003E-3</v>
      </c>
      <c r="AU234" t="s">
        <v>420</v>
      </c>
      <c r="AV234">
        <v>0</v>
      </c>
      <c r="AW234">
        <v>2</v>
      </c>
      <c r="AX234">
        <v>28186883</v>
      </c>
      <c r="AY234">
        <v>1</v>
      </c>
      <c r="AZ234">
        <v>0</v>
      </c>
      <c r="BA234">
        <v>240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Y234*Source!I85</f>
        <v>3.4410000000000003E-2</v>
      </c>
      <c r="CY234">
        <f>AA234</f>
        <v>90669.07</v>
      </c>
      <c r="CZ234">
        <f>AE234</f>
        <v>12824.48</v>
      </c>
      <c r="DA234">
        <f>AI234</f>
        <v>7.07</v>
      </c>
      <c r="DB234">
        <f t="shared" si="62"/>
        <v>94.9</v>
      </c>
      <c r="DC234">
        <f t="shared" si="63"/>
        <v>0</v>
      </c>
    </row>
    <row r="235" spans="1:107" x14ac:dyDescent="0.2">
      <c r="A235">
        <f>ROW(Source!A85)</f>
        <v>85</v>
      </c>
      <c r="B235">
        <v>28185841</v>
      </c>
      <c r="C235">
        <v>28186855</v>
      </c>
      <c r="D235">
        <v>27287737</v>
      </c>
      <c r="E235">
        <v>1</v>
      </c>
      <c r="F235">
        <v>1</v>
      </c>
      <c r="G235">
        <v>1</v>
      </c>
      <c r="H235">
        <v>3</v>
      </c>
      <c r="I235" t="s">
        <v>59</v>
      </c>
      <c r="J235" t="s">
        <v>60</v>
      </c>
      <c r="K235" t="s">
        <v>61</v>
      </c>
      <c r="L235">
        <v>1348</v>
      </c>
      <c r="N235">
        <v>1009</v>
      </c>
      <c r="O235" t="s">
        <v>476</v>
      </c>
      <c r="P235" t="s">
        <v>476</v>
      </c>
      <c r="Q235">
        <v>1000</v>
      </c>
      <c r="W235">
        <v>0</v>
      </c>
      <c r="X235">
        <v>-1377340231</v>
      </c>
      <c r="Y235">
        <v>0.01</v>
      </c>
      <c r="AA235">
        <v>71943.12</v>
      </c>
      <c r="AB235">
        <v>0</v>
      </c>
      <c r="AC235">
        <v>0</v>
      </c>
      <c r="AD235">
        <v>0</v>
      </c>
      <c r="AE235">
        <v>10175.83</v>
      </c>
      <c r="AF235">
        <v>0</v>
      </c>
      <c r="AG235">
        <v>0</v>
      </c>
      <c r="AH235">
        <v>0</v>
      </c>
      <c r="AI235">
        <v>7.07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420</v>
      </c>
      <c r="AT235">
        <v>0.01</v>
      </c>
      <c r="AU235" t="s">
        <v>420</v>
      </c>
      <c r="AV235">
        <v>0</v>
      </c>
      <c r="AW235">
        <v>2</v>
      </c>
      <c r="AX235">
        <v>28186884</v>
      </c>
      <c r="AY235">
        <v>1</v>
      </c>
      <c r="AZ235">
        <v>0</v>
      </c>
      <c r="BA235">
        <v>241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Y235*Source!I85</f>
        <v>4.6500000000000007E-2</v>
      </c>
      <c r="CY235">
        <f>AA235</f>
        <v>71943.12</v>
      </c>
      <c r="CZ235">
        <f>AE235</f>
        <v>10175.83</v>
      </c>
      <c r="DA235">
        <f>AI235</f>
        <v>7.07</v>
      </c>
      <c r="DB235">
        <f t="shared" si="62"/>
        <v>101.76</v>
      </c>
      <c r="DC235">
        <f t="shared" si="63"/>
        <v>0</v>
      </c>
    </row>
    <row r="236" spans="1:107" x14ac:dyDescent="0.2">
      <c r="A236">
        <f>ROW(Source!A85)</f>
        <v>85</v>
      </c>
      <c r="B236">
        <v>28185841</v>
      </c>
      <c r="C236">
        <v>28186855</v>
      </c>
      <c r="D236">
        <v>27258857</v>
      </c>
      <c r="E236">
        <v>21</v>
      </c>
      <c r="F236">
        <v>1</v>
      </c>
      <c r="G236">
        <v>1</v>
      </c>
      <c r="H236">
        <v>3</v>
      </c>
      <c r="I236" t="s">
        <v>65</v>
      </c>
      <c r="J236" t="s">
        <v>420</v>
      </c>
      <c r="K236" t="s">
        <v>66</v>
      </c>
      <c r="L236">
        <v>1374</v>
      </c>
      <c r="N236">
        <v>1013</v>
      </c>
      <c r="O236" t="s">
        <v>67</v>
      </c>
      <c r="P236" t="s">
        <v>67</v>
      </c>
      <c r="Q236">
        <v>1</v>
      </c>
      <c r="W236">
        <v>0</v>
      </c>
      <c r="X236">
        <v>-1731369543</v>
      </c>
      <c r="Y236">
        <v>41.5</v>
      </c>
      <c r="AA236">
        <v>1</v>
      </c>
      <c r="AB236">
        <v>0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420</v>
      </c>
      <c r="AT236">
        <v>41.5</v>
      </c>
      <c r="AU236" t="s">
        <v>420</v>
      </c>
      <c r="AV236">
        <v>0</v>
      </c>
      <c r="AW236">
        <v>2</v>
      </c>
      <c r="AX236">
        <v>28186885</v>
      </c>
      <c r="AY236">
        <v>1</v>
      </c>
      <c r="AZ236">
        <v>0</v>
      </c>
      <c r="BA236">
        <v>242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Y236*Source!I85</f>
        <v>192.97500000000002</v>
      </c>
      <c r="CY236">
        <f>AA236</f>
        <v>1</v>
      </c>
      <c r="CZ236">
        <f>AE236</f>
        <v>1</v>
      </c>
      <c r="DA236">
        <f>AI236</f>
        <v>1</v>
      </c>
      <c r="DB236">
        <f t="shared" si="62"/>
        <v>41.5</v>
      </c>
      <c r="DC236">
        <f t="shared" si="63"/>
        <v>0</v>
      </c>
    </row>
    <row r="237" spans="1:107" x14ac:dyDescent="0.2">
      <c r="A237">
        <f>ROW(Source!A86)</f>
        <v>86</v>
      </c>
      <c r="B237">
        <v>28185840</v>
      </c>
      <c r="C237">
        <v>28186886</v>
      </c>
      <c r="D237">
        <v>27436141</v>
      </c>
      <c r="E237">
        <v>1</v>
      </c>
      <c r="F237">
        <v>1</v>
      </c>
      <c r="G237">
        <v>1</v>
      </c>
      <c r="H237">
        <v>1</v>
      </c>
      <c r="I237" t="s">
        <v>11</v>
      </c>
      <c r="J237" t="s">
        <v>420</v>
      </c>
      <c r="K237" t="s">
        <v>12</v>
      </c>
      <c r="L237">
        <v>1191</v>
      </c>
      <c r="N237">
        <v>1013</v>
      </c>
      <c r="O237" t="s">
        <v>817</v>
      </c>
      <c r="P237" t="s">
        <v>817</v>
      </c>
      <c r="Q237">
        <v>1</v>
      </c>
      <c r="W237">
        <v>0</v>
      </c>
      <c r="X237">
        <v>-1674563382</v>
      </c>
      <c r="Y237">
        <v>253</v>
      </c>
      <c r="AA237">
        <v>0</v>
      </c>
      <c r="AB237">
        <v>0</v>
      </c>
      <c r="AC237">
        <v>0</v>
      </c>
      <c r="AD237">
        <v>9.77</v>
      </c>
      <c r="AE237">
        <v>0</v>
      </c>
      <c r="AF237">
        <v>0</v>
      </c>
      <c r="AG237">
        <v>0</v>
      </c>
      <c r="AH237">
        <v>9.77</v>
      </c>
      <c r="AI237">
        <v>1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420</v>
      </c>
      <c r="AT237">
        <v>253</v>
      </c>
      <c r="AU237" t="s">
        <v>420</v>
      </c>
      <c r="AV237">
        <v>1</v>
      </c>
      <c r="AW237">
        <v>2</v>
      </c>
      <c r="AX237">
        <v>28186907</v>
      </c>
      <c r="AY237">
        <v>1</v>
      </c>
      <c r="AZ237">
        <v>0</v>
      </c>
      <c r="BA237">
        <v>243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Y237*Source!I86</f>
        <v>379.5</v>
      </c>
      <c r="CY237">
        <f>AD237</f>
        <v>9.77</v>
      </c>
      <c r="CZ237">
        <f>AH237</f>
        <v>9.77</v>
      </c>
      <c r="DA237">
        <f>AL237</f>
        <v>1</v>
      </c>
      <c r="DB237">
        <f t="shared" si="62"/>
        <v>2471.81</v>
      </c>
      <c r="DC237">
        <f t="shared" si="63"/>
        <v>0</v>
      </c>
    </row>
    <row r="238" spans="1:107" x14ac:dyDescent="0.2">
      <c r="A238">
        <f>ROW(Source!A86)</f>
        <v>86</v>
      </c>
      <c r="B238">
        <v>28185840</v>
      </c>
      <c r="C238">
        <v>28186886</v>
      </c>
      <c r="D238">
        <v>27430841</v>
      </c>
      <c r="E238">
        <v>1</v>
      </c>
      <c r="F238">
        <v>1</v>
      </c>
      <c r="G238">
        <v>1</v>
      </c>
      <c r="H238">
        <v>1</v>
      </c>
      <c r="I238" t="s">
        <v>818</v>
      </c>
      <c r="J238" t="s">
        <v>420</v>
      </c>
      <c r="K238" t="s">
        <v>819</v>
      </c>
      <c r="L238">
        <v>1191</v>
      </c>
      <c r="N238">
        <v>1013</v>
      </c>
      <c r="O238" t="s">
        <v>817</v>
      </c>
      <c r="P238" t="s">
        <v>817</v>
      </c>
      <c r="Q238">
        <v>1</v>
      </c>
      <c r="W238">
        <v>0</v>
      </c>
      <c r="X238">
        <v>-383101862</v>
      </c>
      <c r="Y238">
        <v>5.85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420</v>
      </c>
      <c r="AT238">
        <v>5.85</v>
      </c>
      <c r="AU238" t="s">
        <v>420</v>
      </c>
      <c r="AV238">
        <v>2</v>
      </c>
      <c r="AW238">
        <v>2</v>
      </c>
      <c r="AX238">
        <v>28186908</v>
      </c>
      <c r="AY238">
        <v>1</v>
      </c>
      <c r="AZ238">
        <v>0</v>
      </c>
      <c r="BA238">
        <v>244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Y238*Source!I86</f>
        <v>8.7749999999999986</v>
      </c>
      <c r="CY238">
        <f>AD238</f>
        <v>0</v>
      </c>
      <c r="CZ238">
        <f>AH238</f>
        <v>0</v>
      </c>
      <c r="DA238">
        <f>AL238</f>
        <v>1</v>
      </c>
      <c r="DB238">
        <f t="shared" si="62"/>
        <v>0</v>
      </c>
      <c r="DC238">
        <f t="shared" si="63"/>
        <v>0</v>
      </c>
    </row>
    <row r="239" spans="1:107" x14ac:dyDescent="0.2">
      <c r="A239">
        <f>ROW(Source!A86)</f>
        <v>86</v>
      </c>
      <c r="B239">
        <v>28185840</v>
      </c>
      <c r="C239">
        <v>28186886</v>
      </c>
      <c r="D239">
        <v>27348013</v>
      </c>
      <c r="E239">
        <v>1</v>
      </c>
      <c r="F239">
        <v>1</v>
      </c>
      <c r="G239">
        <v>1</v>
      </c>
      <c r="H239">
        <v>2</v>
      </c>
      <c r="I239" t="s">
        <v>13</v>
      </c>
      <c r="J239" t="s">
        <v>14</v>
      </c>
      <c r="K239" t="s">
        <v>15</v>
      </c>
      <c r="L239">
        <v>1368</v>
      </c>
      <c r="N239">
        <v>1011</v>
      </c>
      <c r="O239" t="s">
        <v>823</v>
      </c>
      <c r="P239" t="s">
        <v>823</v>
      </c>
      <c r="Q239">
        <v>1</v>
      </c>
      <c r="W239">
        <v>0</v>
      </c>
      <c r="X239">
        <v>1922779253</v>
      </c>
      <c r="Y239">
        <v>4.75</v>
      </c>
      <c r="AA239">
        <v>0</v>
      </c>
      <c r="AB239">
        <v>113.19</v>
      </c>
      <c r="AC239">
        <v>11.84</v>
      </c>
      <c r="AD239">
        <v>0</v>
      </c>
      <c r="AE239">
        <v>0</v>
      </c>
      <c r="AF239">
        <v>113.19</v>
      </c>
      <c r="AG239">
        <v>11.84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420</v>
      </c>
      <c r="AT239">
        <v>4.75</v>
      </c>
      <c r="AU239" t="s">
        <v>420</v>
      </c>
      <c r="AV239">
        <v>0</v>
      </c>
      <c r="AW239">
        <v>2</v>
      </c>
      <c r="AX239">
        <v>28186909</v>
      </c>
      <c r="AY239">
        <v>1</v>
      </c>
      <c r="AZ239">
        <v>0</v>
      </c>
      <c r="BA239">
        <v>245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Y239*Source!I86</f>
        <v>7.125</v>
      </c>
      <c r="CY239">
        <f t="shared" ref="CY239:CY246" si="70">AB239</f>
        <v>113.19</v>
      </c>
      <c r="CZ239">
        <f t="shared" ref="CZ239:CZ246" si="71">AF239</f>
        <v>113.19</v>
      </c>
      <c r="DA239">
        <f t="shared" ref="DA239:DA246" si="72">AJ239</f>
        <v>1</v>
      </c>
      <c r="DB239">
        <f t="shared" si="62"/>
        <v>537.65</v>
      </c>
      <c r="DC239">
        <f t="shared" si="63"/>
        <v>56.24</v>
      </c>
    </row>
    <row r="240" spans="1:107" x14ac:dyDescent="0.2">
      <c r="A240">
        <f>ROW(Source!A86)</f>
        <v>86</v>
      </c>
      <c r="B240">
        <v>28185840</v>
      </c>
      <c r="C240">
        <v>28186886</v>
      </c>
      <c r="D240">
        <v>27348188</v>
      </c>
      <c r="E240">
        <v>1</v>
      </c>
      <c r="F240">
        <v>1</v>
      </c>
      <c r="G240">
        <v>1</v>
      </c>
      <c r="H240">
        <v>2</v>
      </c>
      <c r="I240" t="s">
        <v>16</v>
      </c>
      <c r="J240" t="s">
        <v>17</v>
      </c>
      <c r="K240" t="s">
        <v>18</v>
      </c>
      <c r="L240">
        <v>1368</v>
      </c>
      <c r="N240">
        <v>1011</v>
      </c>
      <c r="O240" t="s">
        <v>823</v>
      </c>
      <c r="P240" t="s">
        <v>823</v>
      </c>
      <c r="Q240">
        <v>1</v>
      </c>
      <c r="W240">
        <v>0</v>
      </c>
      <c r="X240">
        <v>-1684488578</v>
      </c>
      <c r="Y240">
        <v>11.9</v>
      </c>
      <c r="AA240">
        <v>0</v>
      </c>
      <c r="AB240">
        <v>6.99</v>
      </c>
      <c r="AC240">
        <v>0</v>
      </c>
      <c r="AD240">
        <v>0</v>
      </c>
      <c r="AE240">
        <v>0</v>
      </c>
      <c r="AF240">
        <v>6.99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420</v>
      </c>
      <c r="AT240">
        <v>11.9</v>
      </c>
      <c r="AU240" t="s">
        <v>420</v>
      </c>
      <c r="AV240">
        <v>0</v>
      </c>
      <c r="AW240">
        <v>2</v>
      </c>
      <c r="AX240">
        <v>28186910</v>
      </c>
      <c r="AY240">
        <v>1</v>
      </c>
      <c r="AZ240">
        <v>0</v>
      </c>
      <c r="BA240">
        <v>246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Y240*Source!I86</f>
        <v>17.850000000000001</v>
      </c>
      <c r="CY240">
        <f t="shared" si="70"/>
        <v>6.99</v>
      </c>
      <c r="CZ240">
        <f t="shared" si="71"/>
        <v>6.99</v>
      </c>
      <c r="DA240">
        <f t="shared" si="72"/>
        <v>1</v>
      </c>
      <c r="DB240">
        <f t="shared" si="62"/>
        <v>83.18</v>
      </c>
      <c r="DC240">
        <f t="shared" si="63"/>
        <v>0</v>
      </c>
    </row>
    <row r="241" spans="1:107" x14ac:dyDescent="0.2">
      <c r="A241">
        <f>ROW(Source!A86)</f>
        <v>86</v>
      </c>
      <c r="B241">
        <v>28185840</v>
      </c>
      <c r="C241">
        <v>28186886</v>
      </c>
      <c r="D241">
        <v>27349183</v>
      </c>
      <c r="E241">
        <v>1</v>
      </c>
      <c r="F241">
        <v>1</v>
      </c>
      <c r="G241">
        <v>1</v>
      </c>
      <c r="H241">
        <v>2</v>
      </c>
      <c r="I241" t="s">
        <v>19</v>
      </c>
      <c r="J241" t="s">
        <v>20</v>
      </c>
      <c r="K241" t="s">
        <v>21</v>
      </c>
      <c r="L241">
        <v>1368</v>
      </c>
      <c r="N241">
        <v>1011</v>
      </c>
      <c r="O241" t="s">
        <v>823</v>
      </c>
      <c r="P241" t="s">
        <v>823</v>
      </c>
      <c r="Q241">
        <v>1</v>
      </c>
      <c r="W241">
        <v>0</v>
      </c>
      <c r="X241">
        <v>-2019686133</v>
      </c>
      <c r="Y241">
        <v>0.18</v>
      </c>
      <c r="AA241">
        <v>0</v>
      </c>
      <c r="AB241">
        <v>127.86</v>
      </c>
      <c r="AC241">
        <v>11.84</v>
      </c>
      <c r="AD241">
        <v>0</v>
      </c>
      <c r="AE241">
        <v>0</v>
      </c>
      <c r="AF241">
        <v>127.86</v>
      </c>
      <c r="AG241">
        <v>11.84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420</v>
      </c>
      <c r="AT241">
        <v>0.18</v>
      </c>
      <c r="AU241" t="s">
        <v>420</v>
      </c>
      <c r="AV241">
        <v>0</v>
      </c>
      <c r="AW241">
        <v>2</v>
      </c>
      <c r="AX241">
        <v>28186911</v>
      </c>
      <c r="AY241">
        <v>1</v>
      </c>
      <c r="AZ241">
        <v>0</v>
      </c>
      <c r="BA241">
        <v>247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Y241*Source!I86</f>
        <v>0.27</v>
      </c>
      <c r="CY241">
        <f t="shared" si="70"/>
        <v>127.86</v>
      </c>
      <c r="CZ241">
        <f t="shared" si="71"/>
        <v>127.86</v>
      </c>
      <c r="DA241">
        <f t="shared" si="72"/>
        <v>1</v>
      </c>
      <c r="DB241">
        <f t="shared" si="62"/>
        <v>23.01</v>
      </c>
      <c r="DC241">
        <f t="shared" si="63"/>
        <v>2.13</v>
      </c>
    </row>
    <row r="242" spans="1:107" x14ac:dyDescent="0.2">
      <c r="A242">
        <f>ROW(Source!A86)</f>
        <v>86</v>
      </c>
      <c r="B242">
        <v>28185840</v>
      </c>
      <c r="C242">
        <v>28186886</v>
      </c>
      <c r="D242">
        <v>27349192</v>
      </c>
      <c r="E242">
        <v>1</v>
      </c>
      <c r="F242">
        <v>1</v>
      </c>
      <c r="G242">
        <v>1</v>
      </c>
      <c r="H242">
        <v>2</v>
      </c>
      <c r="I242" t="s">
        <v>22</v>
      </c>
      <c r="J242" t="s">
        <v>23</v>
      </c>
      <c r="K242" t="s">
        <v>24</v>
      </c>
      <c r="L242">
        <v>1368</v>
      </c>
      <c r="N242">
        <v>1011</v>
      </c>
      <c r="O242" t="s">
        <v>823</v>
      </c>
      <c r="P242" t="s">
        <v>823</v>
      </c>
      <c r="Q242">
        <v>1</v>
      </c>
      <c r="W242">
        <v>0</v>
      </c>
      <c r="X242">
        <v>1232549298</v>
      </c>
      <c r="Y242">
        <v>0.18</v>
      </c>
      <c r="AA242">
        <v>0</v>
      </c>
      <c r="AB242">
        <v>12</v>
      </c>
      <c r="AC242">
        <v>0</v>
      </c>
      <c r="AD242">
        <v>0</v>
      </c>
      <c r="AE242">
        <v>0</v>
      </c>
      <c r="AF242">
        <v>12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420</v>
      </c>
      <c r="AT242">
        <v>0.18</v>
      </c>
      <c r="AU242" t="s">
        <v>420</v>
      </c>
      <c r="AV242">
        <v>0</v>
      </c>
      <c r="AW242">
        <v>2</v>
      </c>
      <c r="AX242">
        <v>28186912</v>
      </c>
      <c r="AY242">
        <v>1</v>
      </c>
      <c r="AZ242">
        <v>0</v>
      </c>
      <c r="BA242">
        <v>248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Y242*Source!I86</f>
        <v>0.27</v>
      </c>
      <c r="CY242">
        <f t="shared" si="70"/>
        <v>12</v>
      </c>
      <c r="CZ242">
        <f t="shared" si="71"/>
        <v>12</v>
      </c>
      <c r="DA242">
        <f t="shared" si="72"/>
        <v>1</v>
      </c>
      <c r="DB242">
        <f t="shared" si="62"/>
        <v>2.16</v>
      </c>
      <c r="DC242">
        <f t="shared" si="63"/>
        <v>0</v>
      </c>
    </row>
    <row r="243" spans="1:107" x14ac:dyDescent="0.2">
      <c r="A243">
        <f>ROW(Source!A86)</f>
        <v>86</v>
      </c>
      <c r="B243">
        <v>28185840</v>
      </c>
      <c r="C243">
        <v>28186886</v>
      </c>
      <c r="D243">
        <v>27349322</v>
      </c>
      <c r="E243">
        <v>1</v>
      </c>
      <c r="F243">
        <v>1</v>
      </c>
      <c r="G243">
        <v>1</v>
      </c>
      <c r="H243">
        <v>2</v>
      </c>
      <c r="I243" t="s">
        <v>25</v>
      </c>
      <c r="J243" t="s">
        <v>26</v>
      </c>
      <c r="K243" t="s">
        <v>27</v>
      </c>
      <c r="L243">
        <v>1368</v>
      </c>
      <c r="N243">
        <v>1011</v>
      </c>
      <c r="O243" t="s">
        <v>823</v>
      </c>
      <c r="P243" t="s">
        <v>823</v>
      </c>
      <c r="Q243">
        <v>1</v>
      </c>
      <c r="W243">
        <v>0</v>
      </c>
      <c r="X243">
        <v>2006915083</v>
      </c>
      <c r="Y243">
        <v>1.5</v>
      </c>
      <c r="AA243">
        <v>0</v>
      </c>
      <c r="AB243">
        <v>7.52</v>
      </c>
      <c r="AC243">
        <v>0</v>
      </c>
      <c r="AD243">
        <v>0</v>
      </c>
      <c r="AE243">
        <v>0</v>
      </c>
      <c r="AF243">
        <v>7.52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420</v>
      </c>
      <c r="AT243">
        <v>1.5</v>
      </c>
      <c r="AU243" t="s">
        <v>420</v>
      </c>
      <c r="AV243">
        <v>0</v>
      </c>
      <c r="AW243">
        <v>2</v>
      </c>
      <c r="AX243">
        <v>28186913</v>
      </c>
      <c r="AY243">
        <v>1</v>
      </c>
      <c r="AZ243">
        <v>0</v>
      </c>
      <c r="BA243">
        <v>249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Y243*Source!I86</f>
        <v>2.25</v>
      </c>
      <c r="CY243">
        <f t="shared" si="70"/>
        <v>7.52</v>
      </c>
      <c r="CZ243">
        <f t="shared" si="71"/>
        <v>7.52</v>
      </c>
      <c r="DA243">
        <f t="shared" si="72"/>
        <v>1</v>
      </c>
      <c r="DB243">
        <f t="shared" si="62"/>
        <v>11.28</v>
      </c>
      <c r="DC243">
        <f t="shared" si="63"/>
        <v>0</v>
      </c>
    </row>
    <row r="244" spans="1:107" x14ac:dyDescent="0.2">
      <c r="A244">
        <f>ROW(Source!A86)</f>
        <v>86</v>
      </c>
      <c r="B244">
        <v>28185840</v>
      </c>
      <c r="C244">
        <v>28186886</v>
      </c>
      <c r="D244">
        <v>27349462</v>
      </c>
      <c r="E244">
        <v>1</v>
      </c>
      <c r="F244">
        <v>1</v>
      </c>
      <c r="G244">
        <v>1</v>
      </c>
      <c r="H244">
        <v>2</v>
      </c>
      <c r="I244" t="s">
        <v>28</v>
      </c>
      <c r="J244" t="s">
        <v>29</v>
      </c>
      <c r="K244" t="s">
        <v>30</v>
      </c>
      <c r="L244">
        <v>1368</v>
      </c>
      <c r="N244">
        <v>1011</v>
      </c>
      <c r="O244" t="s">
        <v>823</v>
      </c>
      <c r="P244" t="s">
        <v>823</v>
      </c>
      <c r="Q244">
        <v>1</v>
      </c>
      <c r="W244">
        <v>0</v>
      </c>
      <c r="X244">
        <v>-1277097320</v>
      </c>
      <c r="Y244">
        <v>62.1</v>
      </c>
      <c r="AA244">
        <v>0</v>
      </c>
      <c r="AB244">
        <v>8.68</v>
      </c>
      <c r="AC244">
        <v>0</v>
      </c>
      <c r="AD244">
        <v>0</v>
      </c>
      <c r="AE244">
        <v>0</v>
      </c>
      <c r="AF244">
        <v>8.68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420</v>
      </c>
      <c r="AT244">
        <v>62.1</v>
      </c>
      <c r="AU244" t="s">
        <v>420</v>
      </c>
      <c r="AV244">
        <v>0</v>
      </c>
      <c r="AW244">
        <v>2</v>
      </c>
      <c r="AX244">
        <v>28186914</v>
      </c>
      <c r="AY244">
        <v>1</v>
      </c>
      <c r="AZ244">
        <v>0</v>
      </c>
      <c r="BA244">
        <v>250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Y244*Source!I86</f>
        <v>93.15</v>
      </c>
      <c r="CY244">
        <f t="shared" si="70"/>
        <v>8.68</v>
      </c>
      <c r="CZ244">
        <f t="shared" si="71"/>
        <v>8.68</v>
      </c>
      <c r="DA244">
        <f t="shared" si="72"/>
        <v>1</v>
      </c>
      <c r="DB244">
        <f t="shared" si="62"/>
        <v>539.03</v>
      </c>
      <c r="DC244">
        <f t="shared" si="63"/>
        <v>0</v>
      </c>
    </row>
    <row r="245" spans="1:107" x14ac:dyDescent="0.2">
      <c r="A245">
        <f>ROW(Source!A86)</f>
        <v>86</v>
      </c>
      <c r="B245">
        <v>28185840</v>
      </c>
      <c r="C245">
        <v>28186886</v>
      </c>
      <c r="D245">
        <v>27349486</v>
      </c>
      <c r="E245">
        <v>1</v>
      </c>
      <c r="F245">
        <v>1</v>
      </c>
      <c r="G245">
        <v>1</v>
      </c>
      <c r="H245">
        <v>2</v>
      </c>
      <c r="I245" t="s">
        <v>31</v>
      </c>
      <c r="J245" t="s">
        <v>32</v>
      </c>
      <c r="K245" t="s">
        <v>33</v>
      </c>
      <c r="L245">
        <v>1368</v>
      </c>
      <c r="N245">
        <v>1011</v>
      </c>
      <c r="O245" t="s">
        <v>823</v>
      </c>
      <c r="P245" t="s">
        <v>823</v>
      </c>
      <c r="Q245">
        <v>1</v>
      </c>
      <c r="W245">
        <v>0</v>
      </c>
      <c r="X245">
        <v>1758804053</v>
      </c>
      <c r="Y245">
        <v>45.24</v>
      </c>
      <c r="AA245">
        <v>0</v>
      </c>
      <c r="AB245">
        <v>32.76</v>
      </c>
      <c r="AC245">
        <v>0</v>
      </c>
      <c r="AD245">
        <v>0</v>
      </c>
      <c r="AE245">
        <v>0</v>
      </c>
      <c r="AF245">
        <v>32.76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420</v>
      </c>
      <c r="AT245">
        <v>45.24</v>
      </c>
      <c r="AU245" t="s">
        <v>420</v>
      </c>
      <c r="AV245">
        <v>0</v>
      </c>
      <c r="AW245">
        <v>2</v>
      </c>
      <c r="AX245">
        <v>28186915</v>
      </c>
      <c r="AY245">
        <v>1</v>
      </c>
      <c r="AZ245">
        <v>0</v>
      </c>
      <c r="BA245">
        <v>251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Y245*Source!I86</f>
        <v>67.86</v>
      </c>
      <c r="CY245">
        <f t="shared" si="70"/>
        <v>32.76</v>
      </c>
      <c r="CZ245">
        <f t="shared" si="71"/>
        <v>32.76</v>
      </c>
      <c r="DA245">
        <f t="shared" si="72"/>
        <v>1</v>
      </c>
      <c r="DB245">
        <f t="shared" si="62"/>
        <v>1482.06</v>
      </c>
      <c r="DC245">
        <f t="shared" si="63"/>
        <v>0</v>
      </c>
    </row>
    <row r="246" spans="1:107" x14ac:dyDescent="0.2">
      <c r="A246">
        <f>ROW(Source!A86)</f>
        <v>86</v>
      </c>
      <c r="B246">
        <v>28185840</v>
      </c>
      <c r="C246">
        <v>28186886</v>
      </c>
      <c r="D246">
        <v>27350107</v>
      </c>
      <c r="E246">
        <v>1</v>
      </c>
      <c r="F246">
        <v>1</v>
      </c>
      <c r="G246">
        <v>1</v>
      </c>
      <c r="H246">
        <v>2</v>
      </c>
      <c r="I246" t="s">
        <v>34</v>
      </c>
      <c r="J246" t="s">
        <v>35</v>
      </c>
      <c r="K246" t="s">
        <v>36</v>
      </c>
      <c r="L246">
        <v>1368</v>
      </c>
      <c r="N246">
        <v>1011</v>
      </c>
      <c r="O246" t="s">
        <v>823</v>
      </c>
      <c r="P246" t="s">
        <v>823</v>
      </c>
      <c r="Q246">
        <v>1</v>
      </c>
      <c r="W246">
        <v>0</v>
      </c>
      <c r="X246">
        <v>1984034196</v>
      </c>
      <c r="Y246">
        <v>0.92</v>
      </c>
      <c r="AA246">
        <v>0</v>
      </c>
      <c r="AB246">
        <v>18.489999999999998</v>
      </c>
      <c r="AC246">
        <v>10.130000000000001</v>
      </c>
      <c r="AD246">
        <v>0</v>
      </c>
      <c r="AE246">
        <v>0</v>
      </c>
      <c r="AF246">
        <v>18.489999999999998</v>
      </c>
      <c r="AG246">
        <v>10.130000000000001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1</v>
      </c>
      <c r="AP246">
        <v>0</v>
      </c>
      <c r="AQ246">
        <v>0</v>
      </c>
      <c r="AR246">
        <v>0</v>
      </c>
      <c r="AS246" t="s">
        <v>420</v>
      </c>
      <c r="AT246">
        <v>0.92</v>
      </c>
      <c r="AU246" t="s">
        <v>420</v>
      </c>
      <c r="AV246">
        <v>0</v>
      </c>
      <c r="AW246">
        <v>2</v>
      </c>
      <c r="AX246">
        <v>28186916</v>
      </c>
      <c r="AY246">
        <v>1</v>
      </c>
      <c r="AZ246">
        <v>0</v>
      </c>
      <c r="BA246">
        <v>252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Y246*Source!I86</f>
        <v>1.3800000000000001</v>
      </c>
      <c r="CY246">
        <f t="shared" si="70"/>
        <v>18.489999999999998</v>
      </c>
      <c r="CZ246">
        <f t="shared" si="71"/>
        <v>18.489999999999998</v>
      </c>
      <c r="DA246">
        <f t="shared" si="72"/>
        <v>1</v>
      </c>
      <c r="DB246">
        <f t="shared" si="62"/>
        <v>17.010000000000002</v>
      </c>
      <c r="DC246">
        <f t="shared" si="63"/>
        <v>9.32</v>
      </c>
    </row>
    <row r="247" spans="1:107" x14ac:dyDescent="0.2">
      <c r="A247">
        <f>ROW(Source!A86)</f>
        <v>86</v>
      </c>
      <c r="B247">
        <v>28185840</v>
      </c>
      <c r="C247">
        <v>28186886</v>
      </c>
      <c r="D247">
        <v>27262440</v>
      </c>
      <c r="E247">
        <v>1</v>
      </c>
      <c r="F247">
        <v>1</v>
      </c>
      <c r="G247">
        <v>1</v>
      </c>
      <c r="H247">
        <v>3</v>
      </c>
      <c r="I247" t="s">
        <v>37</v>
      </c>
      <c r="J247" t="s">
        <v>38</v>
      </c>
      <c r="K247" t="s">
        <v>39</v>
      </c>
      <c r="L247">
        <v>1346</v>
      </c>
      <c r="N247">
        <v>1009</v>
      </c>
      <c r="O247" t="s">
        <v>40</v>
      </c>
      <c r="P247" t="s">
        <v>40</v>
      </c>
      <c r="Q247">
        <v>1</v>
      </c>
      <c r="W247">
        <v>0</v>
      </c>
      <c r="X247">
        <v>291080320</v>
      </c>
      <c r="Y247">
        <v>0.22</v>
      </c>
      <c r="AA247">
        <v>27.67</v>
      </c>
      <c r="AB247">
        <v>0</v>
      </c>
      <c r="AC247">
        <v>0</v>
      </c>
      <c r="AD247">
        <v>0</v>
      </c>
      <c r="AE247">
        <v>27.67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420</v>
      </c>
      <c r="AT247">
        <v>0.22</v>
      </c>
      <c r="AU247" t="s">
        <v>420</v>
      </c>
      <c r="AV247">
        <v>0</v>
      </c>
      <c r="AW247">
        <v>2</v>
      </c>
      <c r="AX247">
        <v>28186917</v>
      </c>
      <c r="AY247">
        <v>1</v>
      </c>
      <c r="AZ247">
        <v>0</v>
      </c>
      <c r="BA247">
        <v>253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Y247*Source!I86</f>
        <v>0.33</v>
      </c>
      <c r="CY247">
        <f t="shared" ref="CY247:CY256" si="73">AA247</f>
        <v>27.67</v>
      </c>
      <c r="CZ247">
        <f t="shared" ref="CZ247:CZ256" si="74">AE247</f>
        <v>27.67</v>
      </c>
      <c r="DA247">
        <f t="shared" ref="DA247:DA256" si="75">AI247</f>
        <v>1</v>
      </c>
      <c r="DB247">
        <f t="shared" si="62"/>
        <v>6.09</v>
      </c>
      <c r="DC247">
        <f t="shared" si="63"/>
        <v>0</v>
      </c>
    </row>
    <row r="248" spans="1:107" x14ac:dyDescent="0.2">
      <c r="A248">
        <f>ROW(Source!A86)</f>
        <v>86</v>
      </c>
      <c r="B248">
        <v>28185840</v>
      </c>
      <c r="C248">
        <v>28186886</v>
      </c>
      <c r="D248">
        <v>27262489</v>
      </c>
      <c r="E248">
        <v>1</v>
      </c>
      <c r="F248">
        <v>1</v>
      </c>
      <c r="G248">
        <v>1</v>
      </c>
      <c r="H248">
        <v>3</v>
      </c>
      <c r="I248" t="s">
        <v>41</v>
      </c>
      <c r="J248" t="s">
        <v>42</v>
      </c>
      <c r="K248" t="s">
        <v>43</v>
      </c>
      <c r="L248">
        <v>1348</v>
      </c>
      <c r="N248">
        <v>1009</v>
      </c>
      <c r="O248" t="s">
        <v>476</v>
      </c>
      <c r="P248" t="s">
        <v>476</v>
      </c>
      <c r="Q248">
        <v>1000</v>
      </c>
      <c r="W248">
        <v>0</v>
      </c>
      <c r="X248">
        <v>21416102</v>
      </c>
      <c r="Y248">
        <v>4.0000000000000001E-3</v>
      </c>
      <c r="AA248">
        <v>1778.75</v>
      </c>
      <c r="AB248">
        <v>0</v>
      </c>
      <c r="AC248">
        <v>0</v>
      </c>
      <c r="AD248">
        <v>0</v>
      </c>
      <c r="AE248">
        <v>1778.75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420</v>
      </c>
      <c r="AT248">
        <v>4.0000000000000001E-3</v>
      </c>
      <c r="AU248" t="s">
        <v>420</v>
      </c>
      <c r="AV248">
        <v>0</v>
      </c>
      <c r="AW248">
        <v>2</v>
      </c>
      <c r="AX248">
        <v>28186918</v>
      </c>
      <c r="AY248">
        <v>1</v>
      </c>
      <c r="AZ248">
        <v>0</v>
      </c>
      <c r="BA248">
        <v>254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Y248*Source!I86</f>
        <v>6.0000000000000001E-3</v>
      </c>
      <c r="CY248">
        <f t="shared" si="73"/>
        <v>1778.75</v>
      </c>
      <c r="CZ248">
        <f t="shared" si="74"/>
        <v>1778.75</v>
      </c>
      <c r="DA248">
        <f t="shared" si="75"/>
        <v>1</v>
      </c>
      <c r="DB248">
        <f t="shared" si="62"/>
        <v>7.12</v>
      </c>
      <c r="DC248">
        <f t="shared" si="63"/>
        <v>0</v>
      </c>
    </row>
    <row r="249" spans="1:107" x14ac:dyDescent="0.2">
      <c r="A249">
        <f>ROW(Source!A86)</f>
        <v>86</v>
      </c>
      <c r="B249">
        <v>28185840</v>
      </c>
      <c r="C249">
        <v>28186886</v>
      </c>
      <c r="D249">
        <v>27262783</v>
      </c>
      <c r="E249">
        <v>1</v>
      </c>
      <c r="F249">
        <v>1</v>
      </c>
      <c r="G249">
        <v>1</v>
      </c>
      <c r="H249">
        <v>3</v>
      </c>
      <c r="I249" t="s">
        <v>44</v>
      </c>
      <c r="J249" t="s">
        <v>45</v>
      </c>
      <c r="K249" t="s">
        <v>46</v>
      </c>
      <c r="L249">
        <v>1339</v>
      </c>
      <c r="N249">
        <v>1007</v>
      </c>
      <c r="O249" t="s">
        <v>444</v>
      </c>
      <c r="P249" t="s">
        <v>444</v>
      </c>
      <c r="Q249">
        <v>1</v>
      </c>
      <c r="W249">
        <v>0</v>
      </c>
      <c r="X249">
        <v>-1718793076</v>
      </c>
      <c r="Y249">
        <v>5.07</v>
      </c>
      <c r="AA249">
        <v>23.41</v>
      </c>
      <c r="AB249">
        <v>0</v>
      </c>
      <c r="AC249">
        <v>0</v>
      </c>
      <c r="AD249">
        <v>0</v>
      </c>
      <c r="AE249">
        <v>23.41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420</v>
      </c>
      <c r="AT249">
        <v>5.07</v>
      </c>
      <c r="AU249" t="s">
        <v>420</v>
      </c>
      <c r="AV249">
        <v>0</v>
      </c>
      <c r="AW249">
        <v>2</v>
      </c>
      <c r="AX249">
        <v>28186919</v>
      </c>
      <c r="AY249">
        <v>1</v>
      </c>
      <c r="AZ249">
        <v>0</v>
      </c>
      <c r="BA249">
        <v>255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Y249*Source!I86</f>
        <v>7.6050000000000004</v>
      </c>
      <c r="CY249">
        <f t="shared" si="73"/>
        <v>23.41</v>
      </c>
      <c r="CZ249">
        <f t="shared" si="74"/>
        <v>23.41</v>
      </c>
      <c r="DA249">
        <f t="shared" si="75"/>
        <v>1</v>
      </c>
      <c r="DB249">
        <f t="shared" si="62"/>
        <v>118.69</v>
      </c>
      <c r="DC249">
        <f t="shared" si="63"/>
        <v>0</v>
      </c>
    </row>
    <row r="250" spans="1:107" x14ac:dyDescent="0.2">
      <c r="A250">
        <f>ROW(Source!A86)</f>
        <v>86</v>
      </c>
      <c r="B250">
        <v>28185840</v>
      </c>
      <c r="C250">
        <v>28186886</v>
      </c>
      <c r="D250">
        <v>27262805</v>
      </c>
      <c r="E250">
        <v>1</v>
      </c>
      <c r="F250">
        <v>1</v>
      </c>
      <c r="G250">
        <v>1</v>
      </c>
      <c r="H250">
        <v>3</v>
      </c>
      <c r="I250" t="s">
        <v>47</v>
      </c>
      <c r="J250" t="s">
        <v>48</v>
      </c>
      <c r="K250" t="s">
        <v>49</v>
      </c>
      <c r="L250">
        <v>1339</v>
      </c>
      <c r="N250">
        <v>1007</v>
      </c>
      <c r="O250" t="s">
        <v>444</v>
      </c>
      <c r="P250" t="s">
        <v>444</v>
      </c>
      <c r="Q250">
        <v>1</v>
      </c>
      <c r="W250">
        <v>0</v>
      </c>
      <c r="X250">
        <v>1597319531</v>
      </c>
      <c r="Y250">
        <v>11.6</v>
      </c>
      <c r="AA250">
        <v>8.7899999999999991</v>
      </c>
      <c r="AB250">
        <v>0</v>
      </c>
      <c r="AC250">
        <v>0</v>
      </c>
      <c r="AD250">
        <v>0</v>
      </c>
      <c r="AE250">
        <v>8.7899999999999991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420</v>
      </c>
      <c r="AT250">
        <v>11.6</v>
      </c>
      <c r="AU250" t="s">
        <v>420</v>
      </c>
      <c r="AV250">
        <v>0</v>
      </c>
      <c r="AW250">
        <v>2</v>
      </c>
      <c r="AX250">
        <v>28186920</v>
      </c>
      <c r="AY250">
        <v>1</v>
      </c>
      <c r="AZ250">
        <v>0</v>
      </c>
      <c r="BA250">
        <v>256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Y250*Source!I86</f>
        <v>17.399999999999999</v>
      </c>
      <c r="CY250">
        <f t="shared" si="73"/>
        <v>8.7899999999999991</v>
      </c>
      <c r="CZ250">
        <f t="shared" si="74"/>
        <v>8.7899999999999991</v>
      </c>
      <c r="DA250">
        <f t="shared" si="75"/>
        <v>1</v>
      </c>
      <c r="DB250">
        <f t="shared" si="62"/>
        <v>101.96</v>
      </c>
      <c r="DC250">
        <f t="shared" si="63"/>
        <v>0</v>
      </c>
    </row>
    <row r="251" spans="1:107" x14ac:dyDescent="0.2">
      <c r="A251">
        <f>ROW(Source!A86)</f>
        <v>86</v>
      </c>
      <c r="B251">
        <v>28185840</v>
      </c>
      <c r="C251">
        <v>28186886</v>
      </c>
      <c r="D251">
        <v>27262812</v>
      </c>
      <c r="E251">
        <v>1</v>
      </c>
      <c r="F251">
        <v>1</v>
      </c>
      <c r="G251">
        <v>1</v>
      </c>
      <c r="H251">
        <v>3</v>
      </c>
      <c r="I251" t="s">
        <v>50</v>
      </c>
      <c r="J251" t="s">
        <v>51</v>
      </c>
      <c r="K251" t="s">
        <v>52</v>
      </c>
      <c r="L251">
        <v>1346</v>
      </c>
      <c r="N251">
        <v>1009</v>
      </c>
      <c r="O251" t="s">
        <v>40</v>
      </c>
      <c r="P251" t="s">
        <v>40</v>
      </c>
      <c r="Q251">
        <v>1</v>
      </c>
      <c r="W251">
        <v>0</v>
      </c>
      <c r="X251">
        <v>-1411127917</v>
      </c>
      <c r="Y251">
        <v>5.43</v>
      </c>
      <c r="AA251">
        <v>4.47</v>
      </c>
      <c r="AB251">
        <v>0</v>
      </c>
      <c r="AC251">
        <v>0</v>
      </c>
      <c r="AD251">
        <v>0</v>
      </c>
      <c r="AE251">
        <v>4.47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420</v>
      </c>
      <c r="AT251">
        <v>5.43</v>
      </c>
      <c r="AU251" t="s">
        <v>420</v>
      </c>
      <c r="AV251">
        <v>0</v>
      </c>
      <c r="AW251">
        <v>2</v>
      </c>
      <c r="AX251">
        <v>28186921</v>
      </c>
      <c r="AY251">
        <v>1</v>
      </c>
      <c r="AZ251">
        <v>0</v>
      </c>
      <c r="BA251">
        <v>257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Y251*Source!I86</f>
        <v>8.1449999999999996</v>
      </c>
      <c r="CY251">
        <f t="shared" si="73"/>
        <v>4.47</v>
      </c>
      <c r="CZ251">
        <f t="shared" si="74"/>
        <v>4.47</v>
      </c>
      <c r="DA251">
        <f t="shared" si="75"/>
        <v>1</v>
      </c>
      <c r="DB251">
        <f t="shared" si="62"/>
        <v>24.27</v>
      </c>
      <c r="DC251">
        <f t="shared" si="63"/>
        <v>0</v>
      </c>
    </row>
    <row r="252" spans="1:107" x14ac:dyDescent="0.2">
      <c r="A252">
        <f>ROW(Source!A86)</f>
        <v>86</v>
      </c>
      <c r="B252">
        <v>28185840</v>
      </c>
      <c r="C252">
        <v>28186886</v>
      </c>
      <c r="D252">
        <v>27263011</v>
      </c>
      <c r="E252">
        <v>1</v>
      </c>
      <c r="F252">
        <v>1</v>
      </c>
      <c r="G252">
        <v>1</v>
      </c>
      <c r="H252">
        <v>3</v>
      </c>
      <c r="I252" t="s">
        <v>53</v>
      </c>
      <c r="J252" t="s">
        <v>54</v>
      </c>
      <c r="K252" t="s">
        <v>55</v>
      </c>
      <c r="L252">
        <v>1346</v>
      </c>
      <c r="N252">
        <v>1009</v>
      </c>
      <c r="O252" t="s">
        <v>40</v>
      </c>
      <c r="P252" t="s">
        <v>40</v>
      </c>
      <c r="Q252">
        <v>1</v>
      </c>
      <c r="W252">
        <v>0</v>
      </c>
      <c r="X252">
        <v>1815831179</v>
      </c>
      <c r="Y252">
        <v>0.02</v>
      </c>
      <c r="AA252">
        <v>10.1</v>
      </c>
      <c r="AB252">
        <v>0</v>
      </c>
      <c r="AC252">
        <v>0</v>
      </c>
      <c r="AD252">
        <v>0</v>
      </c>
      <c r="AE252">
        <v>10.1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420</v>
      </c>
      <c r="AT252">
        <v>0.02</v>
      </c>
      <c r="AU252" t="s">
        <v>420</v>
      </c>
      <c r="AV252">
        <v>0</v>
      </c>
      <c r="AW252">
        <v>2</v>
      </c>
      <c r="AX252">
        <v>28186922</v>
      </c>
      <c r="AY252">
        <v>1</v>
      </c>
      <c r="AZ252">
        <v>0</v>
      </c>
      <c r="BA252">
        <v>258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Y252*Source!I86</f>
        <v>0.03</v>
      </c>
      <c r="CY252">
        <f t="shared" si="73"/>
        <v>10.1</v>
      </c>
      <c r="CZ252">
        <f t="shared" si="74"/>
        <v>10.1</v>
      </c>
      <c r="DA252">
        <f t="shared" si="75"/>
        <v>1</v>
      </c>
      <c r="DB252">
        <f t="shared" si="62"/>
        <v>0.2</v>
      </c>
      <c r="DC252">
        <f t="shared" si="63"/>
        <v>0</v>
      </c>
    </row>
    <row r="253" spans="1:107" x14ac:dyDescent="0.2">
      <c r="A253">
        <f>ROW(Source!A86)</f>
        <v>86</v>
      </c>
      <c r="B253">
        <v>28185840</v>
      </c>
      <c r="C253">
        <v>28186886</v>
      </c>
      <c r="D253">
        <v>27266047</v>
      </c>
      <c r="E253">
        <v>1</v>
      </c>
      <c r="F253">
        <v>1</v>
      </c>
      <c r="G253">
        <v>1</v>
      </c>
      <c r="H253">
        <v>3</v>
      </c>
      <c r="I253" t="s">
        <v>56</v>
      </c>
      <c r="J253" t="s">
        <v>57</v>
      </c>
      <c r="K253" t="s">
        <v>58</v>
      </c>
      <c r="L253">
        <v>1348</v>
      </c>
      <c r="N253">
        <v>1009</v>
      </c>
      <c r="O253" t="s">
        <v>476</v>
      </c>
      <c r="P253" t="s">
        <v>476</v>
      </c>
      <c r="Q253">
        <v>1000</v>
      </c>
      <c r="W253">
        <v>0</v>
      </c>
      <c r="X253">
        <v>-1204589871</v>
      </c>
      <c r="Y253">
        <v>3.1739999999999997E-2</v>
      </c>
      <c r="AA253">
        <v>12824.48</v>
      </c>
      <c r="AB253">
        <v>0</v>
      </c>
      <c r="AC253">
        <v>0</v>
      </c>
      <c r="AD253">
        <v>0</v>
      </c>
      <c r="AE253">
        <v>12824.48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420</v>
      </c>
      <c r="AT253">
        <v>3.1739999999999997E-2</v>
      </c>
      <c r="AU253" t="s">
        <v>420</v>
      </c>
      <c r="AV253">
        <v>0</v>
      </c>
      <c r="AW253">
        <v>2</v>
      </c>
      <c r="AX253">
        <v>28186923</v>
      </c>
      <c r="AY253">
        <v>1</v>
      </c>
      <c r="AZ253">
        <v>0</v>
      </c>
      <c r="BA253">
        <v>259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Y253*Source!I86</f>
        <v>4.761E-2</v>
      </c>
      <c r="CY253">
        <f t="shared" si="73"/>
        <v>12824.48</v>
      </c>
      <c r="CZ253">
        <f t="shared" si="74"/>
        <v>12824.48</v>
      </c>
      <c r="DA253">
        <f t="shared" si="75"/>
        <v>1</v>
      </c>
      <c r="DB253">
        <f t="shared" si="62"/>
        <v>407.05</v>
      </c>
      <c r="DC253">
        <f t="shared" si="63"/>
        <v>0</v>
      </c>
    </row>
    <row r="254" spans="1:107" x14ac:dyDescent="0.2">
      <c r="A254">
        <f>ROW(Source!A86)</f>
        <v>86</v>
      </c>
      <c r="B254">
        <v>28185840</v>
      </c>
      <c r="C254">
        <v>28186886</v>
      </c>
      <c r="D254">
        <v>27287737</v>
      </c>
      <c r="E254">
        <v>1</v>
      </c>
      <c r="F254">
        <v>1</v>
      </c>
      <c r="G254">
        <v>1</v>
      </c>
      <c r="H254">
        <v>3</v>
      </c>
      <c r="I254" t="s">
        <v>59</v>
      </c>
      <c r="J254" t="s">
        <v>60</v>
      </c>
      <c r="K254" t="s">
        <v>61</v>
      </c>
      <c r="L254">
        <v>1348</v>
      </c>
      <c r="N254">
        <v>1009</v>
      </c>
      <c r="O254" t="s">
        <v>476</v>
      </c>
      <c r="P254" t="s">
        <v>476</v>
      </c>
      <c r="Q254">
        <v>1000</v>
      </c>
      <c r="W254">
        <v>0</v>
      </c>
      <c r="X254">
        <v>-1377340231</v>
      </c>
      <c r="Y254">
        <v>0.05</v>
      </c>
      <c r="AA254">
        <v>10175.83</v>
      </c>
      <c r="AB254">
        <v>0</v>
      </c>
      <c r="AC254">
        <v>0</v>
      </c>
      <c r="AD254">
        <v>0</v>
      </c>
      <c r="AE254">
        <v>10175.83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420</v>
      </c>
      <c r="AT254">
        <v>0.05</v>
      </c>
      <c r="AU254" t="s">
        <v>420</v>
      </c>
      <c r="AV254">
        <v>0</v>
      </c>
      <c r="AW254">
        <v>2</v>
      </c>
      <c r="AX254">
        <v>28186924</v>
      </c>
      <c r="AY254">
        <v>1</v>
      </c>
      <c r="AZ254">
        <v>0</v>
      </c>
      <c r="BA254">
        <v>260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Y254*Source!I86</f>
        <v>7.5000000000000011E-2</v>
      </c>
      <c r="CY254">
        <f t="shared" si="73"/>
        <v>10175.83</v>
      </c>
      <c r="CZ254">
        <f t="shared" si="74"/>
        <v>10175.83</v>
      </c>
      <c r="DA254">
        <f t="shared" si="75"/>
        <v>1</v>
      </c>
      <c r="DB254">
        <f t="shared" si="62"/>
        <v>508.79</v>
      </c>
      <c r="DC254">
        <f t="shared" si="63"/>
        <v>0</v>
      </c>
    </row>
    <row r="255" spans="1:107" x14ac:dyDescent="0.2">
      <c r="A255">
        <f>ROW(Source!A86)</f>
        <v>86</v>
      </c>
      <c r="B255">
        <v>28185840</v>
      </c>
      <c r="C255">
        <v>28186886</v>
      </c>
      <c r="D255">
        <v>27290753</v>
      </c>
      <c r="E255">
        <v>1</v>
      </c>
      <c r="F255">
        <v>1</v>
      </c>
      <c r="G255">
        <v>1</v>
      </c>
      <c r="H255">
        <v>3</v>
      </c>
      <c r="I255" t="s">
        <v>62</v>
      </c>
      <c r="J255" t="s">
        <v>63</v>
      </c>
      <c r="K255" t="s">
        <v>64</v>
      </c>
      <c r="L255">
        <v>1348</v>
      </c>
      <c r="N255">
        <v>1009</v>
      </c>
      <c r="O255" t="s">
        <v>476</v>
      </c>
      <c r="P255" t="s">
        <v>476</v>
      </c>
      <c r="Q255">
        <v>1000</v>
      </c>
      <c r="W255">
        <v>0</v>
      </c>
      <c r="X255">
        <v>-1728450025</v>
      </c>
      <c r="Y255">
        <v>0.05</v>
      </c>
      <c r="AA255">
        <v>5343.1</v>
      </c>
      <c r="AB255">
        <v>0</v>
      </c>
      <c r="AC255">
        <v>0</v>
      </c>
      <c r="AD255">
        <v>0</v>
      </c>
      <c r="AE255">
        <v>5343.1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420</v>
      </c>
      <c r="AT255">
        <v>0.05</v>
      </c>
      <c r="AU255" t="s">
        <v>420</v>
      </c>
      <c r="AV255">
        <v>0</v>
      </c>
      <c r="AW255">
        <v>2</v>
      </c>
      <c r="AX255">
        <v>28186925</v>
      </c>
      <c r="AY255">
        <v>1</v>
      </c>
      <c r="AZ255">
        <v>0</v>
      </c>
      <c r="BA255">
        <v>261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Y255*Source!I86</f>
        <v>7.5000000000000011E-2</v>
      </c>
      <c r="CY255">
        <f t="shared" si="73"/>
        <v>5343.1</v>
      </c>
      <c r="CZ255">
        <f t="shared" si="74"/>
        <v>5343.1</v>
      </c>
      <c r="DA255">
        <f t="shared" si="75"/>
        <v>1</v>
      </c>
      <c r="DB255">
        <f t="shared" si="62"/>
        <v>267.16000000000003</v>
      </c>
      <c r="DC255">
        <f t="shared" si="63"/>
        <v>0</v>
      </c>
    </row>
    <row r="256" spans="1:107" x14ac:dyDescent="0.2">
      <c r="A256">
        <f>ROW(Source!A86)</f>
        <v>86</v>
      </c>
      <c r="B256">
        <v>28185840</v>
      </c>
      <c r="C256">
        <v>28186886</v>
      </c>
      <c r="D256">
        <v>27258857</v>
      </c>
      <c r="E256">
        <v>21</v>
      </c>
      <c r="F256">
        <v>1</v>
      </c>
      <c r="G256">
        <v>1</v>
      </c>
      <c r="H256">
        <v>3</v>
      </c>
      <c r="I256" t="s">
        <v>65</v>
      </c>
      <c r="J256" t="s">
        <v>420</v>
      </c>
      <c r="K256" t="s">
        <v>66</v>
      </c>
      <c r="L256">
        <v>1374</v>
      </c>
      <c r="N256">
        <v>1013</v>
      </c>
      <c r="O256" t="s">
        <v>67</v>
      </c>
      <c r="P256" t="s">
        <v>67</v>
      </c>
      <c r="Q256">
        <v>1</v>
      </c>
      <c r="W256">
        <v>0</v>
      </c>
      <c r="X256">
        <v>-1731369543</v>
      </c>
      <c r="Y256">
        <v>49.44</v>
      </c>
      <c r="AA256">
        <v>1</v>
      </c>
      <c r="AB256">
        <v>0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420</v>
      </c>
      <c r="AT256">
        <v>49.44</v>
      </c>
      <c r="AU256" t="s">
        <v>420</v>
      </c>
      <c r="AV256">
        <v>0</v>
      </c>
      <c r="AW256">
        <v>2</v>
      </c>
      <c r="AX256">
        <v>28186926</v>
      </c>
      <c r="AY256">
        <v>1</v>
      </c>
      <c r="AZ256">
        <v>0</v>
      </c>
      <c r="BA256">
        <v>262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Y256*Source!I86</f>
        <v>74.16</v>
      </c>
      <c r="CY256">
        <f t="shared" si="73"/>
        <v>1</v>
      </c>
      <c r="CZ256">
        <f t="shared" si="74"/>
        <v>1</v>
      </c>
      <c r="DA256">
        <f t="shared" si="75"/>
        <v>1</v>
      </c>
      <c r="DB256">
        <f t="shared" si="62"/>
        <v>49.44</v>
      </c>
      <c r="DC256">
        <f t="shared" si="63"/>
        <v>0</v>
      </c>
    </row>
    <row r="257" spans="1:107" x14ac:dyDescent="0.2">
      <c r="A257">
        <f>ROW(Source!A87)</f>
        <v>87</v>
      </c>
      <c r="B257">
        <v>28185841</v>
      </c>
      <c r="C257">
        <v>28186886</v>
      </c>
      <c r="D257">
        <v>27436141</v>
      </c>
      <c r="E257">
        <v>1</v>
      </c>
      <c r="F257">
        <v>1</v>
      </c>
      <c r="G257">
        <v>1</v>
      </c>
      <c r="H257">
        <v>1</v>
      </c>
      <c r="I257" t="s">
        <v>11</v>
      </c>
      <c r="J257" t="s">
        <v>420</v>
      </c>
      <c r="K257" t="s">
        <v>12</v>
      </c>
      <c r="L257">
        <v>1191</v>
      </c>
      <c r="N257">
        <v>1013</v>
      </c>
      <c r="O257" t="s">
        <v>817</v>
      </c>
      <c r="P257" t="s">
        <v>817</v>
      </c>
      <c r="Q257">
        <v>1</v>
      </c>
      <c r="W257">
        <v>0</v>
      </c>
      <c r="X257">
        <v>-1674563382</v>
      </c>
      <c r="Y257">
        <v>253</v>
      </c>
      <c r="AA257">
        <v>0</v>
      </c>
      <c r="AB257">
        <v>0</v>
      </c>
      <c r="AC257">
        <v>0</v>
      </c>
      <c r="AD257">
        <v>69.069999999999993</v>
      </c>
      <c r="AE257">
        <v>0</v>
      </c>
      <c r="AF257">
        <v>0</v>
      </c>
      <c r="AG257">
        <v>0</v>
      </c>
      <c r="AH257">
        <v>9.77</v>
      </c>
      <c r="AI257">
        <v>1</v>
      </c>
      <c r="AJ257">
        <v>1</v>
      </c>
      <c r="AK257">
        <v>1</v>
      </c>
      <c r="AL257">
        <v>7.07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420</v>
      </c>
      <c r="AT257">
        <v>253</v>
      </c>
      <c r="AU257" t="s">
        <v>420</v>
      </c>
      <c r="AV257">
        <v>1</v>
      </c>
      <c r="AW257">
        <v>2</v>
      </c>
      <c r="AX257">
        <v>28186907</v>
      </c>
      <c r="AY257">
        <v>1</v>
      </c>
      <c r="AZ257">
        <v>0</v>
      </c>
      <c r="BA257">
        <v>263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Y257*Source!I87</f>
        <v>379.5</v>
      </c>
      <c r="CY257">
        <f>AD257</f>
        <v>69.069999999999993</v>
      </c>
      <c r="CZ257">
        <f>AH257</f>
        <v>9.77</v>
      </c>
      <c r="DA257">
        <f>AL257</f>
        <v>7.07</v>
      </c>
      <c r="DB257">
        <f t="shared" si="62"/>
        <v>2471.81</v>
      </c>
      <c r="DC257">
        <f t="shared" si="63"/>
        <v>0</v>
      </c>
    </row>
    <row r="258" spans="1:107" x14ac:dyDescent="0.2">
      <c r="A258">
        <f>ROW(Source!A87)</f>
        <v>87</v>
      </c>
      <c r="B258">
        <v>28185841</v>
      </c>
      <c r="C258">
        <v>28186886</v>
      </c>
      <c r="D258">
        <v>27430841</v>
      </c>
      <c r="E258">
        <v>1</v>
      </c>
      <c r="F258">
        <v>1</v>
      </c>
      <c r="G258">
        <v>1</v>
      </c>
      <c r="H258">
        <v>1</v>
      </c>
      <c r="I258" t="s">
        <v>818</v>
      </c>
      <c r="J258" t="s">
        <v>420</v>
      </c>
      <c r="K258" t="s">
        <v>819</v>
      </c>
      <c r="L258">
        <v>1191</v>
      </c>
      <c r="N258">
        <v>1013</v>
      </c>
      <c r="O258" t="s">
        <v>817</v>
      </c>
      <c r="P258" t="s">
        <v>817</v>
      </c>
      <c r="Q258">
        <v>1</v>
      </c>
      <c r="W258">
        <v>0</v>
      </c>
      <c r="X258">
        <v>-383101862</v>
      </c>
      <c r="Y258">
        <v>5.85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7.07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420</v>
      </c>
      <c r="AT258">
        <v>5.85</v>
      </c>
      <c r="AU258" t="s">
        <v>420</v>
      </c>
      <c r="AV258">
        <v>2</v>
      </c>
      <c r="AW258">
        <v>2</v>
      </c>
      <c r="AX258">
        <v>28186908</v>
      </c>
      <c r="AY258">
        <v>1</v>
      </c>
      <c r="AZ258">
        <v>0</v>
      </c>
      <c r="BA258">
        <v>264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Y258*Source!I87</f>
        <v>8.7749999999999986</v>
      </c>
      <c r="CY258">
        <f>AD258</f>
        <v>0</v>
      </c>
      <c r="CZ258">
        <f>AH258</f>
        <v>0</v>
      </c>
      <c r="DA258">
        <f>AL258</f>
        <v>1</v>
      </c>
      <c r="DB258">
        <f t="shared" si="62"/>
        <v>0</v>
      </c>
      <c r="DC258">
        <f t="shared" si="63"/>
        <v>0</v>
      </c>
    </row>
    <row r="259" spans="1:107" x14ac:dyDescent="0.2">
      <c r="A259">
        <f>ROW(Source!A87)</f>
        <v>87</v>
      </c>
      <c r="B259">
        <v>28185841</v>
      </c>
      <c r="C259">
        <v>28186886</v>
      </c>
      <c r="D259">
        <v>27348013</v>
      </c>
      <c r="E259">
        <v>1</v>
      </c>
      <c r="F259">
        <v>1</v>
      </c>
      <c r="G259">
        <v>1</v>
      </c>
      <c r="H259">
        <v>2</v>
      </c>
      <c r="I259" t="s">
        <v>13</v>
      </c>
      <c r="J259" t="s">
        <v>14</v>
      </c>
      <c r="K259" t="s">
        <v>15</v>
      </c>
      <c r="L259">
        <v>1368</v>
      </c>
      <c r="N259">
        <v>1011</v>
      </c>
      <c r="O259" t="s">
        <v>823</v>
      </c>
      <c r="P259" t="s">
        <v>823</v>
      </c>
      <c r="Q259">
        <v>1</v>
      </c>
      <c r="W259">
        <v>0</v>
      </c>
      <c r="X259">
        <v>1922779253</v>
      </c>
      <c r="Y259">
        <v>4.75</v>
      </c>
      <c r="AA259">
        <v>0</v>
      </c>
      <c r="AB259">
        <v>800.25</v>
      </c>
      <c r="AC259">
        <v>11.84</v>
      </c>
      <c r="AD259">
        <v>0</v>
      </c>
      <c r="AE259">
        <v>0</v>
      </c>
      <c r="AF259">
        <v>113.19</v>
      </c>
      <c r="AG259">
        <v>11.84</v>
      </c>
      <c r="AH259">
        <v>0</v>
      </c>
      <c r="AI259">
        <v>1</v>
      </c>
      <c r="AJ259">
        <v>7.07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420</v>
      </c>
      <c r="AT259">
        <v>4.75</v>
      </c>
      <c r="AU259" t="s">
        <v>420</v>
      </c>
      <c r="AV259">
        <v>0</v>
      </c>
      <c r="AW259">
        <v>2</v>
      </c>
      <c r="AX259">
        <v>28186909</v>
      </c>
      <c r="AY259">
        <v>1</v>
      </c>
      <c r="AZ259">
        <v>0</v>
      </c>
      <c r="BA259">
        <v>265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Y259*Source!I87</f>
        <v>7.125</v>
      </c>
      <c r="CY259">
        <f t="shared" ref="CY259:CY266" si="76">AB259</f>
        <v>800.25</v>
      </c>
      <c r="CZ259">
        <f t="shared" ref="CZ259:CZ266" si="77">AF259</f>
        <v>113.19</v>
      </c>
      <c r="DA259">
        <f t="shared" ref="DA259:DA266" si="78">AJ259</f>
        <v>7.07</v>
      </c>
      <c r="DB259">
        <f t="shared" si="62"/>
        <v>537.65</v>
      </c>
      <c r="DC259">
        <f t="shared" si="63"/>
        <v>56.24</v>
      </c>
    </row>
    <row r="260" spans="1:107" x14ac:dyDescent="0.2">
      <c r="A260">
        <f>ROW(Source!A87)</f>
        <v>87</v>
      </c>
      <c r="B260">
        <v>28185841</v>
      </c>
      <c r="C260">
        <v>28186886</v>
      </c>
      <c r="D260">
        <v>27348188</v>
      </c>
      <c r="E260">
        <v>1</v>
      </c>
      <c r="F260">
        <v>1</v>
      </c>
      <c r="G260">
        <v>1</v>
      </c>
      <c r="H260">
        <v>2</v>
      </c>
      <c r="I260" t="s">
        <v>16</v>
      </c>
      <c r="J260" t="s">
        <v>17</v>
      </c>
      <c r="K260" t="s">
        <v>18</v>
      </c>
      <c r="L260">
        <v>1368</v>
      </c>
      <c r="N260">
        <v>1011</v>
      </c>
      <c r="O260" t="s">
        <v>823</v>
      </c>
      <c r="P260" t="s">
        <v>823</v>
      </c>
      <c r="Q260">
        <v>1</v>
      </c>
      <c r="W260">
        <v>0</v>
      </c>
      <c r="X260">
        <v>-1684488578</v>
      </c>
      <c r="Y260">
        <v>11.9</v>
      </c>
      <c r="AA260">
        <v>0</v>
      </c>
      <c r="AB260">
        <v>49.42</v>
      </c>
      <c r="AC260">
        <v>0</v>
      </c>
      <c r="AD260">
        <v>0</v>
      </c>
      <c r="AE260">
        <v>0</v>
      </c>
      <c r="AF260">
        <v>6.99</v>
      </c>
      <c r="AG260">
        <v>0</v>
      </c>
      <c r="AH260">
        <v>0</v>
      </c>
      <c r="AI260">
        <v>1</v>
      </c>
      <c r="AJ260">
        <v>7.07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420</v>
      </c>
      <c r="AT260">
        <v>11.9</v>
      </c>
      <c r="AU260" t="s">
        <v>420</v>
      </c>
      <c r="AV260">
        <v>0</v>
      </c>
      <c r="AW260">
        <v>2</v>
      </c>
      <c r="AX260">
        <v>28186910</v>
      </c>
      <c r="AY260">
        <v>1</v>
      </c>
      <c r="AZ260">
        <v>0</v>
      </c>
      <c r="BA260">
        <v>266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Y260*Source!I87</f>
        <v>17.850000000000001</v>
      </c>
      <c r="CY260">
        <f t="shared" si="76"/>
        <v>49.42</v>
      </c>
      <c r="CZ260">
        <f t="shared" si="77"/>
        <v>6.99</v>
      </c>
      <c r="DA260">
        <f t="shared" si="78"/>
        <v>7.07</v>
      </c>
      <c r="DB260">
        <f t="shared" si="62"/>
        <v>83.18</v>
      </c>
      <c r="DC260">
        <f t="shared" si="63"/>
        <v>0</v>
      </c>
    </row>
    <row r="261" spans="1:107" x14ac:dyDescent="0.2">
      <c r="A261">
        <f>ROW(Source!A87)</f>
        <v>87</v>
      </c>
      <c r="B261">
        <v>28185841</v>
      </c>
      <c r="C261">
        <v>28186886</v>
      </c>
      <c r="D261">
        <v>27349183</v>
      </c>
      <c r="E261">
        <v>1</v>
      </c>
      <c r="F261">
        <v>1</v>
      </c>
      <c r="G261">
        <v>1</v>
      </c>
      <c r="H261">
        <v>2</v>
      </c>
      <c r="I261" t="s">
        <v>19</v>
      </c>
      <c r="J261" t="s">
        <v>20</v>
      </c>
      <c r="K261" t="s">
        <v>21</v>
      </c>
      <c r="L261">
        <v>1368</v>
      </c>
      <c r="N261">
        <v>1011</v>
      </c>
      <c r="O261" t="s">
        <v>823</v>
      </c>
      <c r="P261" t="s">
        <v>823</v>
      </c>
      <c r="Q261">
        <v>1</v>
      </c>
      <c r="W261">
        <v>0</v>
      </c>
      <c r="X261">
        <v>-2019686133</v>
      </c>
      <c r="Y261">
        <v>0.18</v>
      </c>
      <c r="AA261">
        <v>0</v>
      </c>
      <c r="AB261">
        <v>903.97</v>
      </c>
      <c r="AC261">
        <v>11.84</v>
      </c>
      <c r="AD261">
        <v>0</v>
      </c>
      <c r="AE261">
        <v>0</v>
      </c>
      <c r="AF261">
        <v>127.86</v>
      </c>
      <c r="AG261">
        <v>11.84</v>
      </c>
      <c r="AH261">
        <v>0</v>
      </c>
      <c r="AI261">
        <v>1</v>
      </c>
      <c r="AJ261">
        <v>7.07</v>
      </c>
      <c r="AK261">
        <v>1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420</v>
      </c>
      <c r="AT261">
        <v>0.18</v>
      </c>
      <c r="AU261" t="s">
        <v>420</v>
      </c>
      <c r="AV261">
        <v>0</v>
      </c>
      <c r="AW261">
        <v>2</v>
      </c>
      <c r="AX261">
        <v>28186911</v>
      </c>
      <c r="AY261">
        <v>1</v>
      </c>
      <c r="AZ261">
        <v>0</v>
      </c>
      <c r="BA261">
        <v>267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Y261*Source!I87</f>
        <v>0.27</v>
      </c>
      <c r="CY261">
        <f t="shared" si="76"/>
        <v>903.97</v>
      </c>
      <c r="CZ261">
        <f t="shared" si="77"/>
        <v>127.86</v>
      </c>
      <c r="DA261">
        <f t="shared" si="78"/>
        <v>7.07</v>
      </c>
      <c r="DB261">
        <f t="shared" si="62"/>
        <v>23.01</v>
      </c>
      <c r="DC261">
        <f t="shared" si="63"/>
        <v>2.13</v>
      </c>
    </row>
    <row r="262" spans="1:107" x14ac:dyDescent="0.2">
      <c r="A262">
        <f>ROW(Source!A87)</f>
        <v>87</v>
      </c>
      <c r="B262">
        <v>28185841</v>
      </c>
      <c r="C262">
        <v>28186886</v>
      </c>
      <c r="D262">
        <v>27349192</v>
      </c>
      <c r="E262">
        <v>1</v>
      </c>
      <c r="F262">
        <v>1</v>
      </c>
      <c r="G262">
        <v>1</v>
      </c>
      <c r="H262">
        <v>2</v>
      </c>
      <c r="I262" t="s">
        <v>22</v>
      </c>
      <c r="J262" t="s">
        <v>23</v>
      </c>
      <c r="K262" t="s">
        <v>24</v>
      </c>
      <c r="L262">
        <v>1368</v>
      </c>
      <c r="N262">
        <v>1011</v>
      </c>
      <c r="O262" t="s">
        <v>823</v>
      </c>
      <c r="P262" t="s">
        <v>823</v>
      </c>
      <c r="Q262">
        <v>1</v>
      </c>
      <c r="W262">
        <v>0</v>
      </c>
      <c r="X262">
        <v>1232549298</v>
      </c>
      <c r="Y262">
        <v>0.18</v>
      </c>
      <c r="AA262">
        <v>0</v>
      </c>
      <c r="AB262">
        <v>84.84</v>
      </c>
      <c r="AC262">
        <v>0</v>
      </c>
      <c r="AD262">
        <v>0</v>
      </c>
      <c r="AE262">
        <v>0</v>
      </c>
      <c r="AF262">
        <v>12</v>
      </c>
      <c r="AG262">
        <v>0</v>
      </c>
      <c r="AH262">
        <v>0</v>
      </c>
      <c r="AI262">
        <v>1</v>
      </c>
      <c r="AJ262">
        <v>7.07</v>
      </c>
      <c r="AK262">
        <v>1</v>
      </c>
      <c r="AL262">
        <v>1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420</v>
      </c>
      <c r="AT262">
        <v>0.18</v>
      </c>
      <c r="AU262" t="s">
        <v>420</v>
      </c>
      <c r="AV262">
        <v>0</v>
      </c>
      <c r="AW262">
        <v>2</v>
      </c>
      <c r="AX262">
        <v>28186912</v>
      </c>
      <c r="AY262">
        <v>1</v>
      </c>
      <c r="AZ262">
        <v>0</v>
      </c>
      <c r="BA262">
        <v>268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Y262*Source!I87</f>
        <v>0.27</v>
      </c>
      <c r="CY262">
        <f t="shared" si="76"/>
        <v>84.84</v>
      </c>
      <c r="CZ262">
        <f t="shared" si="77"/>
        <v>12</v>
      </c>
      <c r="DA262">
        <f t="shared" si="78"/>
        <v>7.07</v>
      </c>
      <c r="DB262">
        <f t="shared" si="62"/>
        <v>2.16</v>
      </c>
      <c r="DC262">
        <f t="shared" si="63"/>
        <v>0</v>
      </c>
    </row>
    <row r="263" spans="1:107" x14ac:dyDescent="0.2">
      <c r="A263">
        <f>ROW(Source!A87)</f>
        <v>87</v>
      </c>
      <c r="B263">
        <v>28185841</v>
      </c>
      <c r="C263">
        <v>28186886</v>
      </c>
      <c r="D263">
        <v>27349322</v>
      </c>
      <c r="E263">
        <v>1</v>
      </c>
      <c r="F263">
        <v>1</v>
      </c>
      <c r="G263">
        <v>1</v>
      </c>
      <c r="H263">
        <v>2</v>
      </c>
      <c r="I263" t="s">
        <v>25</v>
      </c>
      <c r="J263" t="s">
        <v>26</v>
      </c>
      <c r="K263" t="s">
        <v>27</v>
      </c>
      <c r="L263">
        <v>1368</v>
      </c>
      <c r="N263">
        <v>1011</v>
      </c>
      <c r="O263" t="s">
        <v>823</v>
      </c>
      <c r="P263" t="s">
        <v>823</v>
      </c>
      <c r="Q263">
        <v>1</v>
      </c>
      <c r="W263">
        <v>0</v>
      </c>
      <c r="X263">
        <v>2006915083</v>
      </c>
      <c r="Y263">
        <v>1.5</v>
      </c>
      <c r="AA263">
        <v>0</v>
      </c>
      <c r="AB263">
        <v>53.17</v>
      </c>
      <c r="AC263">
        <v>0</v>
      </c>
      <c r="AD263">
        <v>0</v>
      </c>
      <c r="AE263">
        <v>0</v>
      </c>
      <c r="AF263">
        <v>7.52</v>
      </c>
      <c r="AG263">
        <v>0</v>
      </c>
      <c r="AH263">
        <v>0</v>
      </c>
      <c r="AI263">
        <v>1</v>
      </c>
      <c r="AJ263">
        <v>7.07</v>
      </c>
      <c r="AK263">
        <v>1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420</v>
      </c>
      <c r="AT263">
        <v>1.5</v>
      </c>
      <c r="AU263" t="s">
        <v>420</v>
      </c>
      <c r="AV263">
        <v>0</v>
      </c>
      <c r="AW263">
        <v>2</v>
      </c>
      <c r="AX263">
        <v>28186913</v>
      </c>
      <c r="AY263">
        <v>1</v>
      </c>
      <c r="AZ263">
        <v>0</v>
      </c>
      <c r="BA263">
        <v>269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Y263*Source!I87</f>
        <v>2.25</v>
      </c>
      <c r="CY263">
        <f t="shared" si="76"/>
        <v>53.17</v>
      </c>
      <c r="CZ263">
        <f t="shared" si="77"/>
        <v>7.52</v>
      </c>
      <c r="DA263">
        <f t="shared" si="78"/>
        <v>7.07</v>
      </c>
      <c r="DB263">
        <f t="shared" si="62"/>
        <v>11.28</v>
      </c>
      <c r="DC263">
        <f t="shared" si="63"/>
        <v>0</v>
      </c>
    </row>
    <row r="264" spans="1:107" x14ac:dyDescent="0.2">
      <c r="A264">
        <f>ROW(Source!A87)</f>
        <v>87</v>
      </c>
      <c r="B264">
        <v>28185841</v>
      </c>
      <c r="C264">
        <v>28186886</v>
      </c>
      <c r="D264">
        <v>27349462</v>
      </c>
      <c r="E264">
        <v>1</v>
      </c>
      <c r="F264">
        <v>1</v>
      </c>
      <c r="G264">
        <v>1</v>
      </c>
      <c r="H264">
        <v>2</v>
      </c>
      <c r="I264" t="s">
        <v>28</v>
      </c>
      <c r="J264" t="s">
        <v>29</v>
      </c>
      <c r="K264" t="s">
        <v>30</v>
      </c>
      <c r="L264">
        <v>1368</v>
      </c>
      <c r="N264">
        <v>1011</v>
      </c>
      <c r="O264" t="s">
        <v>823</v>
      </c>
      <c r="P264" t="s">
        <v>823</v>
      </c>
      <c r="Q264">
        <v>1</v>
      </c>
      <c r="W264">
        <v>0</v>
      </c>
      <c r="X264">
        <v>-1277097320</v>
      </c>
      <c r="Y264">
        <v>62.1</v>
      </c>
      <c r="AA264">
        <v>0</v>
      </c>
      <c r="AB264">
        <v>61.37</v>
      </c>
      <c r="AC264">
        <v>0</v>
      </c>
      <c r="AD264">
        <v>0</v>
      </c>
      <c r="AE264">
        <v>0</v>
      </c>
      <c r="AF264">
        <v>8.68</v>
      </c>
      <c r="AG264">
        <v>0</v>
      </c>
      <c r="AH264">
        <v>0</v>
      </c>
      <c r="AI264">
        <v>1</v>
      </c>
      <c r="AJ264">
        <v>7.07</v>
      </c>
      <c r="AK264">
        <v>1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420</v>
      </c>
      <c r="AT264">
        <v>62.1</v>
      </c>
      <c r="AU264" t="s">
        <v>420</v>
      </c>
      <c r="AV264">
        <v>0</v>
      </c>
      <c r="AW264">
        <v>2</v>
      </c>
      <c r="AX264">
        <v>28186914</v>
      </c>
      <c r="AY264">
        <v>1</v>
      </c>
      <c r="AZ264">
        <v>0</v>
      </c>
      <c r="BA264">
        <v>270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Y264*Source!I87</f>
        <v>93.15</v>
      </c>
      <c r="CY264">
        <f t="shared" si="76"/>
        <v>61.37</v>
      </c>
      <c r="CZ264">
        <f t="shared" si="77"/>
        <v>8.68</v>
      </c>
      <c r="DA264">
        <f t="shared" si="78"/>
        <v>7.07</v>
      </c>
      <c r="DB264">
        <f t="shared" si="62"/>
        <v>539.03</v>
      </c>
      <c r="DC264">
        <f t="shared" si="63"/>
        <v>0</v>
      </c>
    </row>
    <row r="265" spans="1:107" x14ac:dyDescent="0.2">
      <c r="A265">
        <f>ROW(Source!A87)</f>
        <v>87</v>
      </c>
      <c r="B265">
        <v>28185841</v>
      </c>
      <c r="C265">
        <v>28186886</v>
      </c>
      <c r="D265">
        <v>27349486</v>
      </c>
      <c r="E265">
        <v>1</v>
      </c>
      <c r="F265">
        <v>1</v>
      </c>
      <c r="G265">
        <v>1</v>
      </c>
      <c r="H265">
        <v>2</v>
      </c>
      <c r="I265" t="s">
        <v>31</v>
      </c>
      <c r="J265" t="s">
        <v>32</v>
      </c>
      <c r="K265" t="s">
        <v>33</v>
      </c>
      <c r="L265">
        <v>1368</v>
      </c>
      <c r="N265">
        <v>1011</v>
      </c>
      <c r="O265" t="s">
        <v>823</v>
      </c>
      <c r="P265" t="s">
        <v>823</v>
      </c>
      <c r="Q265">
        <v>1</v>
      </c>
      <c r="W265">
        <v>0</v>
      </c>
      <c r="X265">
        <v>1758804053</v>
      </c>
      <c r="Y265">
        <v>45.24</v>
      </c>
      <c r="AA265">
        <v>0</v>
      </c>
      <c r="AB265">
        <v>231.61</v>
      </c>
      <c r="AC265">
        <v>0</v>
      </c>
      <c r="AD265">
        <v>0</v>
      </c>
      <c r="AE265">
        <v>0</v>
      </c>
      <c r="AF265">
        <v>32.76</v>
      </c>
      <c r="AG265">
        <v>0</v>
      </c>
      <c r="AH265">
        <v>0</v>
      </c>
      <c r="AI265">
        <v>1</v>
      </c>
      <c r="AJ265">
        <v>7.07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420</v>
      </c>
      <c r="AT265">
        <v>45.24</v>
      </c>
      <c r="AU265" t="s">
        <v>420</v>
      </c>
      <c r="AV265">
        <v>0</v>
      </c>
      <c r="AW265">
        <v>2</v>
      </c>
      <c r="AX265">
        <v>28186915</v>
      </c>
      <c r="AY265">
        <v>1</v>
      </c>
      <c r="AZ265">
        <v>0</v>
      </c>
      <c r="BA265">
        <v>271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Y265*Source!I87</f>
        <v>67.86</v>
      </c>
      <c r="CY265">
        <f t="shared" si="76"/>
        <v>231.61</v>
      </c>
      <c r="CZ265">
        <f t="shared" si="77"/>
        <v>32.76</v>
      </c>
      <c r="DA265">
        <f t="shared" si="78"/>
        <v>7.07</v>
      </c>
      <c r="DB265">
        <f t="shared" si="62"/>
        <v>1482.06</v>
      </c>
      <c r="DC265">
        <f t="shared" si="63"/>
        <v>0</v>
      </c>
    </row>
    <row r="266" spans="1:107" x14ac:dyDescent="0.2">
      <c r="A266">
        <f>ROW(Source!A87)</f>
        <v>87</v>
      </c>
      <c r="B266">
        <v>28185841</v>
      </c>
      <c r="C266">
        <v>28186886</v>
      </c>
      <c r="D266">
        <v>27350107</v>
      </c>
      <c r="E266">
        <v>1</v>
      </c>
      <c r="F266">
        <v>1</v>
      </c>
      <c r="G266">
        <v>1</v>
      </c>
      <c r="H266">
        <v>2</v>
      </c>
      <c r="I266" t="s">
        <v>34</v>
      </c>
      <c r="J266" t="s">
        <v>35</v>
      </c>
      <c r="K266" t="s">
        <v>36</v>
      </c>
      <c r="L266">
        <v>1368</v>
      </c>
      <c r="N266">
        <v>1011</v>
      </c>
      <c r="O266" t="s">
        <v>823</v>
      </c>
      <c r="P266" t="s">
        <v>823</v>
      </c>
      <c r="Q266">
        <v>1</v>
      </c>
      <c r="W266">
        <v>0</v>
      </c>
      <c r="X266">
        <v>1984034196</v>
      </c>
      <c r="Y266">
        <v>0.92</v>
      </c>
      <c r="AA266">
        <v>0</v>
      </c>
      <c r="AB266">
        <v>130.72</v>
      </c>
      <c r="AC266">
        <v>10.130000000000001</v>
      </c>
      <c r="AD266">
        <v>0</v>
      </c>
      <c r="AE266">
        <v>0</v>
      </c>
      <c r="AF266">
        <v>18.489999999999998</v>
      </c>
      <c r="AG266">
        <v>10.130000000000001</v>
      </c>
      <c r="AH266">
        <v>0</v>
      </c>
      <c r="AI266">
        <v>1</v>
      </c>
      <c r="AJ266">
        <v>7.07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420</v>
      </c>
      <c r="AT266">
        <v>0.92</v>
      </c>
      <c r="AU266" t="s">
        <v>420</v>
      </c>
      <c r="AV266">
        <v>0</v>
      </c>
      <c r="AW266">
        <v>2</v>
      </c>
      <c r="AX266">
        <v>28186916</v>
      </c>
      <c r="AY266">
        <v>1</v>
      </c>
      <c r="AZ266">
        <v>0</v>
      </c>
      <c r="BA266">
        <v>272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Y266*Source!I87</f>
        <v>1.3800000000000001</v>
      </c>
      <c r="CY266">
        <f t="shared" si="76"/>
        <v>130.72</v>
      </c>
      <c r="CZ266">
        <f t="shared" si="77"/>
        <v>18.489999999999998</v>
      </c>
      <c r="DA266">
        <f t="shared" si="78"/>
        <v>7.07</v>
      </c>
      <c r="DB266">
        <f t="shared" si="62"/>
        <v>17.010000000000002</v>
      </c>
      <c r="DC266">
        <f t="shared" si="63"/>
        <v>9.32</v>
      </c>
    </row>
    <row r="267" spans="1:107" x14ac:dyDescent="0.2">
      <c r="A267">
        <f>ROW(Source!A87)</f>
        <v>87</v>
      </c>
      <c r="B267">
        <v>28185841</v>
      </c>
      <c r="C267">
        <v>28186886</v>
      </c>
      <c r="D267">
        <v>27262440</v>
      </c>
      <c r="E267">
        <v>1</v>
      </c>
      <c r="F267">
        <v>1</v>
      </c>
      <c r="G267">
        <v>1</v>
      </c>
      <c r="H267">
        <v>3</v>
      </c>
      <c r="I267" t="s">
        <v>37</v>
      </c>
      <c r="J267" t="s">
        <v>38</v>
      </c>
      <c r="K267" t="s">
        <v>39</v>
      </c>
      <c r="L267">
        <v>1346</v>
      </c>
      <c r="N267">
        <v>1009</v>
      </c>
      <c r="O267" t="s">
        <v>40</v>
      </c>
      <c r="P267" t="s">
        <v>40</v>
      </c>
      <c r="Q267">
        <v>1</v>
      </c>
      <c r="W267">
        <v>0</v>
      </c>
      <c r="X267">
        <v>291080320</v>
      </c>
      <c r="Y267">
        <v>0.22</v>
      </c>
      <c r="AA267">
        <v>195.63</v>
      </c>
      <c r="AB267">
        <v>0</v>
      </c>
      <c r="AC267">
        <v>0</v>
      </c>
      <c r="AD267">
        <v>0</v>
      </c>
      <c r="AE267">
        <v>27.67</v>
      </c>
      <c r="AF267">
        <v>0</v>
      </c>
      <c r="AG267">
        <v>0</v>
      </c>
      <c r="AH267">
        <v>0</v>
      </c>
      <c r="AI267">
        <v>7.07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420</v>
      </c>
      <c r="AT267">
        <v>0.22</v>
      </c>
      <c r="AU267" t="s">
        <v>420</v>
      </c>
      <c r="AV267">
        <v>0</v>
      </c>
      <c r="AW267">
        <v>2</v>
      </c>
      <c r="AX267">
        <v>28186917</v>
      </c>
      <c r="AY267">
        <v>1</v>
      </c>
      <c r="AZ267">
        <v>0</v>
      </c>
      <c r="BA267">
        <v>273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Y267*Source!I87</f>
        <v>0.33</v>
      </c>
      <c r="CY267">
        <f t="shared" ref="CY267:CY276" si="79">AA267</f>
        <v>195.63</v>
      </c>
      <c r="CZ267">
        <f t="shared" ref="CZ267:CZ276" si="80">AE267</f>
        <v>27.67</v>
      </c>
      <c r="DA267">
        <f t="shared" ref="DA267:DA276" si="81">AI267</f>
        <v>7.07</v>
      </c>
      <c r="DB267">
        <f t="shared" si="62"/>
        <v>6.09</v>
      </c>
      <c r="DC267">
        <f t="shared" si="63"/>
        <v>0</v>
      </c>
    </row>
    <row r="268" spans="1:107" x14ac:dyDescent="0.2">
      <c r="A268">
        <f>ROW(Source!A87)</f>
        <v>87</v>
      </c>
      <c r="B268">
        <v>28185841</v>
      </c>
      <c r="C268">
        <v>28186886</v>
      </c>
      <c r="D268">
        <v>27262489</v>
      </c>
      <c r="E268">
        <v>1</v>
      </c>
      <c r="F268">
        <v>1</v>
      </c>
      <c r="G268">
        <v>1</v>
      </c>
      <c r="H268">
        <v>3</v>
      </c>
      <c r="I268" t="s">
        <v>41</v>
      </c>
      <c r="J268" t="s">
        <v>42</v>
      </c>
      <c r="K268" t="s">
        <v>43</v>
      </c>
      <c r="L268">
        <v>1348</v>
      </c>
      <c r="N268">
        <v>1009</v>
      </c>
      <c r="O268" t="s">
        <v>476</v>
      </c>
      <c r="P268" t="s">
        <v>476</v>
      </c>
      <c r="Q268">
        <v>1000</v>
      </c>
      <c r="W268">
        <v>0</v>
      </c>
      <c r="X268">
        <v>21416102</v>
      </c>
      <c r="Y268">
        <v>4.0000000000000001E-3</v>
      </c>
      <c r="AA268">
        <v>12575.76</v>
      </c>
      <c r="AB268">
        <v>0</v>
      </c>
      <c r="AC268">
        <v>0</v>
      </c>
      <c r="AD268">
        <v>0</v>
      </c>
      <c r="AE268">
        <v>1778.75</v>
      </c>
      <c r="AF268">
        <v>0</v>
      </c>
      <c r="AG268">
        <v>0</v>
      </c>
      <c r="AH268">
        <v>0</v>
      </c>
      <c r="AI268">
        <v>7.07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420</v>
      </c>
      <c r="AT268">
        <v>4.0000000000000001E-3</v>
      </c>
      <c r="AU268" t="s">
        <v>420</v>
      </c>
      <c r="AV268">
        <v>0</v>
      </c>
      <c r="AW268">
        <v>2</v>
      </c>
      <c r="AX268">
        <v>28186918</v>
      </c>
      <c r="AY268">
        <v>1</v>
      </c>
      <c r="AZ268">
        <v>0</v>
      </c>
      <c r="BA268">
        <v>274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Y268*Source!I87</f>
        <v>6.0000000000000001E-3</v>
      </c>
      <c r="CY268">
        <f t="shared" si="79"/>
        <v>12575.76</v>
      </c>
      <c r="CZ268">
        <f t="shared" si="80"/>
        <v>1778.75</v>
      </c>
      <c r="DA268">
        <f t="shared" si="81"/>
        <v>7.07</v>
      </c>
      <c r="DB268">
        <f t="shared" si="62"/>
        <v>7.12</v>
      </c>
      <c r="DC268">
        <f t="shared" si="63"/>
        <v>0</v>
      </c>
    </row>
    <row r="269" spans="1:107" x14ac:dyDescent="0.2">
      <c r="A269">
        <f>ROW(Source!A87)</f>
        <v>87</v>
      </c>
      <c r="B269">
        <v>28185841</v>
      </c>
      <c r="C269">
        <v>28186886</v>
      </c>
      <c r="D269">
        <v>27262783</v>
      </c>
      <c r="E269">
        <v>1</v>
      </c>
      <c r="F269">
        <v>1</v>
      </c>
      <c r="G269">
        <v>1</v>
      </c>
      <c r="H269">
        <v>3</v>
      </c>
      <c r="I269" t="s">
        <v>44</v>
      </c>
      <c r="J269" t="s">
        <v>45</v>
      </c>
      <c r="K269" t="s">
        <v>46</v>
      </c>
      <c r="L269">
        <v>1339</v>
      </c>
      <c r="N269">
        <v>1007</v>
      </c>
      <c r="O269" t="s">
        <v>444</v>
      </c>
      <c r="P269" t="s">
        <v>444</v>
      </c>
      <c r="Q269">
        <v>1</v>
      </c>
      <c r="W269">
        <v>0</v>
      </c>
      <c r="X269">
        <v>-1718793076</v>
      </c>
      <c r="Y269">
        <v>5.07</v>
      </c>
      <c r="AA269">
        <v>165.51</v>
      </c>
      <c r="AB269">
        <v>0</v>
      </c>
      <c r="AC269">
        <v>0</v>
      </c>
      <c r="AD269">
        <v>0</v>
      </c>
      <c r="AE269">
        <v>23.41</v>
      </c>
      <c r="AF269">
        <v>0</v>
      </c>
      <c r="AG269">
        <v>0</v>
      </c>
      <c r="AH269">
        <v>0</v>
      </c>
      <c r="AI269">
        <v>7.07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420</v>
      </c>
      <c r="AT269">
        <v>5.07</v>
      </c>
      <c r="AU269" t="s">
        <v>420</v>
      </c>
      <c r="AV269">
        <v>0</v>
      </c>
      <c r="AW269">
        <v>2</v>
      </c>
      <c r="AX269">
        <v>28186919</v>
      </c>
      <c r="AY269">
        <v>1</v>
      </c>
      <c r="AZ269">
        <v>0</v>
      </c>
      <c r="BA269">
        <v>275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Y269*Source!I87</f>
        <v>7.6050000000000004</v>
      </c>
      <c r="CY269">
        <f t="shared" si="79"/>
        <v>165.51</v>
      </c>
      <c r="CZ269">
        <f t="shared" si="80"/>
        <v>23.41</v>
      </c>
      <c r="DA269">
        <f t="shared" si="81"/>
        <v>7.07</v>
      </c>
      <c r="DB269">
        <f t="shared" si="62"/>
        <v>118.69</v>
      </c>
      <c r="DC269">
        <f t="shared" si="63"/>
        <v>0</v>
      </c>
    </row>
    <row r="270" spans="1:107" x14ac:dyDescent="0.2">
      <c r="A270">
        <f>ROW(Source!A87)</f>
        <v>87</v>
      </c>
      <c r="B270">
        <v>28185841</v>
      </c>
      <c r="C270">
        <v>28186886</v>
      </c>
      <c r="D270">
        <v>27262805</v>
      </c>
      <c r="E270">
        <v>1</v>
      </c>
      <c r="F270">
        <v>1</v>
      </c>
      <c r="G270">
        <v>1</v>
      </c>
      <c r="H270">
        <v>3</v>
      </c>
      <c r="I270" t="s">
        <v>47</v>
      </c>
      <c r="J270" t="s">
        <v>48</v>
      </c>
      <c r="K270" t="s">
        <v>49</v>
      </c>
      <c r="L270">
        <v>1339</v>
      </c>
      <c r="N270">
        <v>1007</v>
      </c>
      <c r="O270" t="s">
        <v>444</v>
      </c>
      <c r="P270" t="s">
        <v>444</v>
      </c>
      <c r="Q270">
        <v>1</v>
      </c>
      <c r="W270">
        <v>0</v>
      </c>
      <c r="X270">
        <v>1597319531</v>
      </c>
      <c r="Y270">
        <v>11.6</v>
      </c>
      <c r="AA270">
        <v>62.15</v>
      </c>
      <c r="AB270">
        <v>0</v>
      </c>
      <c r="AC270">
        <v>0</v>
      </c>
      <c r="AD270">
        <v>0</v>
      </c>
      <c r="AE270">
        <v>8.7899999999999991</v>
      </c>
      <c r="AF270">
        <v>0</v>
      </c>
      <c r="AG270">
        <v>0</v>
      </c>
      <c r="AH270">
        <v>0</v>
      </c>
      <c r="AI270">
        <v>7.07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0</v>
      </c>
      <c r="AQ270">
        <v>0</v>
      </c>
      <c r="AR270">
        <v>0</v>
      </c>
      <c r="AS270" t="s">
        <v>420</v>
      </c>
      <c r="AT270">
        <v>11.6</v>
      </c>
      <c r="AU270" t="s">
        <v>420</v>
      </c>
      <c r="AV270">
        <v>0</v>
      </c>
      <c r="AW270">
        <v>2</v>
      </c>
      <c r="AX270">
        <v>28186920</v>
      </c>
      <c r="AY270">
        <v>1</v>
      </c>
      <c r="AZ270">
        <v>0</v>
      </c>
      <c r="BA270">
        <v>276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Y270*Source!I87</f>
        <v>17.399999999999999</v>
      </c>
      <c r="CY270">
        <f t="shared" si="79"/>
        <v>62.15</v>
      </c>
      <c r="CZ270">
        <f t="shared" si="80"/>
        <v>8.7899999999999991</v>
      </c>
      <c r="DA270">
        <f t="shared" si="81"/>
        <v>7.07</v>
      </c>
      <c r="DB270">
        <f t="shared" si="62"/>
        <v>101.96</v>
      </c>
      <c r="DC270">
        <f t="shared" si="63"/>
        <v>0</v>
      </c>
    </row>
    <row r="271" spans="1:107" x14ac:dyDescent="0.2">
      <c r="A271">
        <f>ROW(Source!A87)</f>
        <v>87</v>
      </c>
      <c r="B271">
        <v>28185841</v>
      </c>
      <c r="C271">
        <v>28186886</v>
      </c>
      <c r="D271">
        <v>27262812</v>
      </c>
      <c r="E271">
        <v>1</v>
      </c>
      <c r="F271">
        <v>1</v>
      </c>
      <c r="G271">
        <v>1</v>
      </c>
      <c r="H271">
        <v>3</v>
      </c>
      <c r="I271" t="s">
        <v>50</v>
      </c>
      <c r="J271" t="s">
        <v>51</v>
      </c>
      <c r="K271" t="s">
        <v>52</v>
      </c>
      <c r="L271">
        <v>1346</v>
      </c>
      <c r="N271">
        <v>1009</v>
      </c>
      <c r="O271" t="s">
        <v>40</v>
      </c>
      <c r="P271" t="s">
        <v>40</v>
      </c>
      <c r="Q271">
        <v>1</v>
      </c>
      <c r="W271">
        <v>0</v>
      </c>
      <c r="X271">
        <v>-1411127917</v>
      </c>
      <c r="Y271">
        <v>5.43</v>
      </c>
      <c r="AA271">
        <v>31.6</v>
      </c>
      <c r="AB271">
        <v>0</v>
      </c>
      <c r="AC271">
        <v>0</v>
      </c>
      <c r="AD271">
        <v>0</v>
      </c>
      <c r="AE271">
        <v>4.47</v>
      </c>
      <c r="AF271">
        <v>0</v>
      </c>
      <c r="AG271">
        <v>0</v>
      </c>
      <c r="AH271">
        <v>0</v>
      </c>
      <c r="AI271">
        <v>7.07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420</v>
      </c>
      <c r="AT271">
        <v>5.43</v>
      </c>
      <c r="AU271" t="s">
        <v>420</v>
      </c>
      <c r="AV271">
        <v>0</v>
      </c>
      <c r="AW271">
        <v>2</v>
      </c>
      <c r="AX271">
        <v>28186921</v>
      </c>
      <c r="AY271">
        <v>1</v>
      </c>
      <c r="AZ271">
        <v>0</v>
      </c>
      <c r="BA271">
        <v>277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Y271*Source!I87</f>
        <v>8.1449999999999996</v>
      </c>
      <c r="CY271">
        <f t="shared" si="79"/>
        <v>31.6</v>
      </c>
      <c r="CZ271">
        <f t="shared" si="80"/>
        <v>4.47</v>
      </c>
      <c r="DA271">
        <f t="shared" si="81"/>
        <v>7.07</v>
      </c>
      <c r="DB271">
        <f t="shared" ref="DB271:DB334" si="82">ROUND(ROUND(AT271*CZ271,2),6)</f>
        <v>24.27</v>
      </c>
      <c r="DC271">
        <f t="shared" ref="DC271:DC334" si="83">ROUND(ROUND(AT271*AG271,2),6)</f>
        <v>0</v>
      </c>
    </row>
    <row r="272" spans="1:107" x14ac:dyDescent="0.2">
      <c r="A272">
        <f>ROW(Source!A87)</f>
        <v>87</v>
      </c>
      <c r="B272">
        <v>28185841</v>
      </c>
      <c r="C272">
        <v>28186886</v>
      </c>
      <c r="D272">
        <v>27263011</v>
      </c>
      <c r="E272">
        <v>1</v>
      </c>
      <c r="F272">
        <v>1</v>
      </c>
      <c r="G272">
        <v>1</v>
      </c>
      <c r="H272">
        <v>3</v>
      </c>
      <c r="I272" t="s">
        <v>53</v>
      </c>
      <c r="J272" t="s">
        <v>54</v>
      </c>
      <c r="K272" t="s">
        <v>55</v>
      </c>
      <c r="L272">
        <v>1346</v>
      </c>
      <c r="N272">
        <v>1009</v>
      </c>
      <c r="O272" t="s">
        <v>40</v>
      </c>
      <c r="P272" t="s">
        <v>40</v>
      </c>
      <c r="Q272">
        <v>1</v>
      </c>
      <c r="W272">
        <v>0</v>
      </c>
      <c r="X272">
        <v>1815831179</v>
      </c>
      <c r="Y272">
        <v>0.02</v>
      </c>
      <c r="AA272">
        <v>71.41</v>
      </c>
      <c r="AB272">
        <v>0</v>
      </c>
      <c r="AC272">
        <v>0</v>
      </c>
      <c r="AD272">
        <v>0</v>
      </c>
      <c r="AE272">
        <v>10.1</v>
      </c>
      <c r="AF272">
        <v>0</v>
      </c>
      <c r="AG272">
        <v>0</v>
      </c>
      <c r="AH272">
        <v>0</v>
      </c>
      <c r="AI272">
        <v>7.07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0</v>
      </c>
      <c r="AQ272">
        <v>0</v>
      </c>
      <c r="AR272">
        <v>0</v>
      </c>
      <c r="AS272" t="s">
        <v>420</v>
      </c>
      <c r="AT272">
        <v>0.02</v>
      </c>
      <c r="AU272" t="s">
        <v>420</v>
      </c>
      <c r="AV272">
        <v>0</v>
      </c>
      <c r="AW272">
        <v>2</v>
      </c>
      <c r="AX272">
        <v>28186922</v>
      </c>
      <c r="AY272">
        <v>1</v>
      </c>
      <c r="AZ272">
        <v>0</v>
      </c>
      <c r="BA272">
        <v>278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Y272*Source!I87</f>
        <v>0.03</v>
      </c>
      <c r="CY272">
        <f t="shared" si="79"/>
        <v>71.41</v>
      </c>
      <c r="CZ272">
        <f t="shared" si="80"/>
        <v>10.1</v>
      </c>
      <c r="DA272">
        <f t="shared" si="81"/>
        <v>7.07</v>
      </c>
      <c r="DB272">
        <f t="shared" si="82"/>
        <v>0.2</v>
      </c>
      <c r="DC272">
        <f t="shared" si="83"/>
        <v>0</v>
      </c>
    </row>
    <row r="273" spans="1:107" x14ac:dyDescent="0.2">
      <c r="A273">
        <f>ROW(Source!A87)</f>
        <v>87</v>
      </c>
      <c r="B273">
        <v>28185841</v>
      </c>
      <c r="C273">
        <v>28186886</v>
      </c>
      <c r="D273">
        <v>27266047</v>
      </c>
      <c r="E273">
        <v>1</v>
      </c>
      <c r="F273">
        <v>1</v>
      </c>
      <c r="G273">
        <v>1</v>
      </c>
      <c r="H273">
        <v>3</v>
      </c>
      <c r="I273" t="s">
        <v>56</v>
      </c>
      <c r="J273" t="s">
        <v>57</v>
      </c>
      <c r="K273" t="s">
        <v>58</v>
      </c>
      <c r="L273">
        <v>1348</v>
      </c>
      <c r="N273">
        <v>1009</v>
      </c>
      <c r="O273" t="s">
        <v>476</v>
      </c>
      <c r="P273" t="s">
        <v>476</v>
      </c>
      <c r="Q273">
        <v>1000</v>
      </c>
      <c r="W273">
        <v>0</v>
      </c>
      <c r="X273">
        <v>-1204589871</v>
      </c>
      <c r="Y273">
        <v>3.1739999999999997E-2</v>
      </c>
      <c r="AA273">
        <v>90669.07</v>
      </c>
      <c r="AB273">
        <v>0</v>
      </c>
      <c r="AC273">
        <v>0</v>
      </c>
      <c r="AD273">
        <v>0</v>
      </c>
      <c r="AE273">
        <v>12824.48</v>
      </c>
      <c r="AF273">
        <v>0</v>
      </c>
      <c r="AG273">
        <v>0</v>
      </c>
      <c r="AH273">
        <v>0</v>
      </c>
      <c r="AI273">
        <v>7.07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420</v>
      </c>
      <c r="AT273">
        <v>3.1739999999999997E-2</v>
      </c>
      <c r="AU273" t="s">
        <v>420</v>
      </c>
      <c r="AV273">
        <v>0</v>
      </c>
      <c r="AW273">
        <v>2</v>
      </c>
      <c r="AX273">
        <v>28186923</v>
      </c>
      <c r="AY273">
        <v>1</v>
      </c>
      <c r="AZ273">
        <v>0</v>
      </c>
      <c r="BA273">
        <v>279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Y273*Source!I87</f>
        <v>4.761E-2</v>
      </c>
      <c r="CY273">
        <f t="shared" si="79"/>
        <v>90669.07</v>
      </c>
      <c r="CZ273">
        <f t="shared" si="80"/>
        <v>12824.48</v>
      </c>
      <c r="DA273">
        <f t="shared" si="81"/>
        <v>7.07</v>
      </c>
      <c r="DB273">
        <f t="shared" si="82"/>
        <v>407.05</v>
      </c>
      <c r="DC273">
        <f t="shared" si="83"/>
        <v>0</v>
      </c>
    </row>
    <row r="274" spans="1:107" x14ac:dyDescent="0.2">
      <c r="A274">
        <f>ROW(Source!A87)</f>
        <v>87</v>
      </c>
      <c r="B274">
        <v>28185841</v>
      </c>
      <c r="C274">
        <v>28186886</v>
      </c>
      <c r="D274">
        <v>27287737</v>
      </c>
      <c r="E274">
        <v>1</v>
      </c>
      <c r="F274">
        <v>1</v>
      </c>
      <c r="G274">
        <v>1</v>
      </c>
      <c r="H274">
        <v>3</v>
      </c>
      <c r="I274" t="s">
        <v>59</v>
      </c>
      <c r="J274" t="s">
        <v>60</v>
      </c>
      <c r="K274" t="s">
        <v>61</v>
      </c>
      <c r="L274">
        <v>1348</v>
      </c>
      <c r="N274">
        <v>1009</v>
      </c>
      <c r="O274" t="s">
        <v>476</v>
      </c>
      <c r="P274" t="s">
        <v>476</v>
      </c>
      <c r="Q274">
        <v>1000</v>
      </c>
      <c r="W274">
        <v>0</v>
      </c>
      <c r="X274">
        <v>-1377340231</v>
      </c>
      <c r="Y274">
        <v>0.05</v>
      </c>
      <c r="AA274">
        <v>71943.12</v>
      </c>
      <c r="AB274">
        <v>0</v>
      </c>
      <c r="AC274">
        <v>0</v>
      </c>
      <c r="AD274">
        <v>0</v>
      </c>
      <c r="AE274">
        <v>10175.83</v>
      </c>
      <c r="AF274">
        <v>0</v>
      </c>
      <c r="AG274">
        <v>0</v>
      </c>
      <c r="AH274">
        <v>0</v>
      </c>
      <c r="AI274">
        <v>7.07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420</v>
      </c>
      <c r="AT274">
        <v>0.05</v>
      </c>
      <c r="AU274" t="s">
        <v>420</v>
      </c>
      <c r="AV274">
        <v>0</v>
      </c>
      <c r="AW274">
        <v>2</v>
      </c>
      <c r="AX274">
        <v>28186924</v>
      </c>
      <c r="AY274">
        <v>1</v>
      </c>
      <c r="AZ274">
        <v>0</v>
      </c>
      <c r="BA274">
        <v>280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Y274*Source!I87</f>
        <v>7.5000000000000011E-2</v>
      </c>
      <c r="CY274">
        <f t="shared" si="79"/>
        <v>71943.12</v>
      </c>
      <c r="CZ274">
        <f t="shared" si="80"/>
        <v>10175.83</v>
      </c>
      <c r="DA274">
        <f t="shared" si="81"/>
        <v>7.07</v>
      </c>
      <c r="DB274">
        <f t="shared" si="82"/>
        <v>508.79</v>
      </c>
      <c r="DC274">
        <f t="shared" si="83"/>
        <v>0</v>
      </c>
    </row>
    <row r="275" spans="1:107" x14ac:dyDescent="0.2">
      <c r="A275">
        <f>ROW(Source!A87)</f>
        <v>87</v>
      </c>
      <c r="B275">
        <v>28185841</v>
      </c>
      <c r="C275">
        <v>28186886</v>
      </c>
      <c r="D275">
        <v>27290753</v>
      </c>
      <c r="E275">
        <v>1</v>
      </c>
      <c r="F275">
        <v>1</v>
      </c>
      <c r="G275">
        <v>1</v>
      </c>
      <c r="H275">
        <v>3</v>
      </c>
      <c r="I275" t="s">
        <v>62</v>
      </c>
      <c r="J275" t="s">
        <v>63</v>
      </c>
      <c r="K275" t="s">
        <v>64</v>
      </c>
      <c r="L275">
        <v>1348</v>
      </c>
      <c r="N275">
        <v>1009</v>
      </c>
      <c r="O275" t="s">
        <v>476</v>
      </c>
      <c r="P275" t="s">
        <v>476</v>
      </c>
      <c r="Q275">
        <v>1000</v>
      </c>
      <c r="W275">
        <v>0</v>
      </c>
      <c r="X275">
        <v>-1728450025</v>
      </c>
      <c r="Y275">
        <v>0.05</v>
      </c>
      <c r="AA275">
        <v>37775.72</v>
      </c>
      <c r="AB275">
        <v>0</v>
      </c>
      <c r="AC275">
        <v>0</v>
      </c>
      <c r="AD275">
        <v>0</v>
      </c>
      <c r="AE275">
        <v>5343.1</v>
      </c>
      <c r="AF275">
        <v>0</v>
      </c>
      <c r="AG275">
        <v>0</v>
      </c>
      <c r="AH275">
        <v>0</v>
      </c>
      <c r="AI275">
        <v>7.07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0</v>
      </c>
      <c r="AQ275">
        <v>0</v>
      </c>
      <c r="AR275">
        <v>0</v>
      </c>
      <c r="AS275" t="s">
        <v>420</v>
      </c>
      <c r="AT275">
        <v>0.05</v>
      </c>
      <c r="AU275" t="s">
        <v>420</v>
      </c>
      <c r="AV275">
        <v>0</v>
      </c>
      <c r="AW275">
        <v>2</v>
      </c>
      <c r="AX275">
        <v>28186925</v>
      </c>
      <c r="AY275">
        <v>1</v>
      </c>
      <c r="AZ275">
        <v>0</v>
      </c>
      <c r="BA275">
        <v>281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Y275*Source!I87</f>
        <v>7.5000000000000011E-2</v>
      </c>
      <c r="CY275">
        <f t="shared" si="79"/>
        <v>37775.72</v>
      </c>
      <c r="CZ275">
        <f t="shared" si="80"/>
        <v>5343.1</v>
      </c>
      <c r="DA275">
        <f t="shared" si="81"/>
        <v>7.07</v>
      </c>
      <c r="DB275">
        <f t="shared" si="82"/>
        <v>267.16000000000003</v>
      </c>
      <c r="DC275">
        <f t="shared" si="83"/>
        <v>0</v>
      </c>
    </row>
    <row r="276" spans="1:107" x14ac:dyDescent="0.2">
      <c r="A276">
        <f>ROW(Source!A87)</f>
        <v>87</v>
      </c>
      <c r="B276">
        <v>28185841</v>
      </c>
      <c r="C276">
        <v>28186886</v>
      </c>
      <c r="D276">
        <v>27258857</v>
      </c>
      <c r="E276">
        <v>21</v>
      </c>
      <c r="F276">
        <v>1</v>
      </c>
      <c r="G276">
        <v>1</v>
      </c>
      <c r="H276">
        <v>3</v>
      </c>
      <c r="I276" t="s">
        <v>65</v>
      </c>
      <c r="J276" t="s">
        <v>420</v>
      </c>
      <c r="K276" t="s">
        <v>66</v>
      </c>
      <c r="L276">
        <v>1374</v>
      </c>
      <c r="N276">
        <v>1013</v>
      </c>
      <c r="O276" t="s">
        <v>67</v>
      </c>
      <c r="P276" t="s">
        <v>67</v>
      </c>
      <c r="Q276">
        <v>1</v>
      </c>
      <c r="W276">
        <v>0</v>
      </c>
      <c r="X276">
        <v>-1731369543</v>
      </c>
      <c r="Y276">
        <v>49.44</v>
      </c>
      <c r="AA276">
        <v>1</v>
      </c>
      <c r="AB276">
        <v>0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420</v>
      </c>
      <c r="AT276">
        <v>49.44</v>
      </c>
      <c r="AU276" t="s">
        <v>420</v>
      </c>
      <c r="AV276">
        <v>0</v>
      </c>
      <c r="AW276">
        <v>2</v>
      </c>
      <c r="AX276">
        <v>28186926</v>
      </c>
      <c r="AY276">
        <v>1</v>
      </c>
      <c r="AZ276">
        <v>0</v>
      </c>
      <c r="BA276">
        <v>282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Y276*Source!I87</f>
        <v>74.16</v>
      </c>
      <c r="CY276">
        <f t="shared" si="79"/>
        <v>1</v>
      </c>
      <c r="CZ276">
        <f t="shared" si="80"/>
        <v>1</v>
      </c>
      <c r="DA276">
        <f t="shared" si="81"/>
        <v>1</v>
      </c>
      <c r="DB276">
        <f t="shared" si="82"/>
        <v>49.44</v>
      </c>
      <c r="DC276">
        <f t="shared" si="83"/>
        <v>0</v>
      </c>
    </row>
    <row r="277" spans="1:107" x14ac:dyDescent="0.2">
      <c r="A277">
        <f>ROW(Source!A88)</f>
        <v>88</v>
      </c>
      <c r="B277">
        <v>28185840</v>
      </c>
      <c r="C277">
        <v>28186927</v>
      </c>
      <c r="D277">
        <v>27436209</v>
      </c>
      <c r="E277">
        <v>1</v>
      </c>
      <c r="F277">
        <v>1</v>
      </c>
      <c r="G277">
        <v>1</v>
      </c>
      <c r="H277">
        <v>1</v>
      </c>
      <c r="I277" t="s">
        <v>73</v>
      </c>
      <c r="J277" t="s">
        <v>420</v>
      </c>
      <c r="K277" t="s">
        <v>74</v>
      </c>
      <c r="L277">
        <v>1191</v>
      </c>
      <c r="N277">
        <v>1013</v>
      </c>
      <c r="O277" t="s">
        <v>817</v>
      </c>
      <c r="P277" t="s">
        <v>817</v>
      </c>
      <c r="Q277">
        <v>1</v>
      </c>
      <c r="W277">
        <v>0</v>
      </c>
      <c r="X277">
        <v>1554607928</v>
      </c>
      <c r="Y277">
        <v>186</v>
      </c>
      <c r="AA277">
        <v>0</v>
      </c>
      <c r="AB277">
        <v>0</v>
      </c>
      <c r="AC277">
        <v>0</v>
      </c>
      <c r="AD277">
        <v>9.24</v>
      </c>
      <c r="AE277">
        <v>0</v>
      </c>
      <c r="AF277">
        <v>0</v>
      </c>
      <c r="AG277">
        <v>0</v>
      </c>
      <c r="AH277">
        <v>9.24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420</v>
      </c>
      <c r="AT277">
        <v>186</v>
      </c>
      <c r="AU277" t="s">
        <v>420</v>
      </c>
      <c r="AV277">
        <v>1</v>
      </c>
      <c r="AW277">
        <v>2</v>
      </c>
      <c r="AX277">
        <v>28186940</v>
      </c>
      <c r="AY277">
        <v>1</v>
      </c>
      <c r="AZ277">
        <v>0</v>
      </c>
      <c r="BA277">
        <v>283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Y277*Source!I88</f>
        <v>180.792</v>
      </c>
      <c r="CY277">
        <f>AD277</f>
        <v>9.24</v>
      </c>
      <c r="CZ277">
        <f>AH277</f>
        <v>9.24</v>
      </c>
      <c r="DA277">
        <f>AL277</f>
        <v>1</v>
      </c>
      <c r="DB277">
        <f t="shared" si="82"/>
        <v>1718.64</v>
      </c>
      <c r="DC277">
        <f t="shared" si="83"/>
        <v>0</v>
      </c>
    </row>
    <row r="278" spans="1:107" x14ac:dyDescent="0.2">
      <c r="A278">
        <f>ROW(Source!A88)</f>
        <v>88</v>
      </c>
      <c r="B278">
        <v>28185840</v>
      </c>
      <c r="C278">
        <v>28186927</v>
      </c>
      <c r="D278">
        <v>27430841</v>
      </c>
      <c r="E278">
        <v>1</v>
      </c>
      <c r="F278">
        <v>1</v>
      </c>
      <c r="G278">
        <v>1</v>
      </c>
      <c r="H278">
        <v>1</v>
      </c>
      <c r="I278" t="s">
        <v>818</v>
      </c>
      <c r="J278" t="s">
        <v>420</v>
      </c>
      <c r="K278" t="s">
        <v>819</v>
      </c>
      <c r="L278">
        <v>1191</v>
      </c>
      <c r="N278">
        <v>1013</v>
      </c>
      <c r="O278" t="s">
        <v>817</v>
      </c>
      <c r="P278" t="s">
        <v>817</v>
      </c>
      <c r="Q278">
        <v>1</v>
      </c>
      <c r="W278">
        <v>0</v>
      </c>
      <c r="X278">
        <v>-383101862</v>
      </c>
      <c r="Y278">
        <v>4.46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420</v>
      </c>
      <c r="AT278">
        <v>4.46</v>
      </c>
      <c r="AU278" t="s">
        <v>420</v>
      </c>
      <c r="AV278">
        <v>2</v>
      </c>
      <c r="AW278">
        <v>2</v>
      </c>
      <c r="AX278">
        <v>28186941</v>
      </c>
      <c r="AY278">
        <v>1</v>
      </c>
      <c r="AZ278">
        <v>0</v>
      </c>
      <c r="BA278">
        <v>284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Y278*Source!I88</f>
        <v>4.3351199999999999</v>
      </c>
      <c r="CY278">
        <f>AD278</f>
        <v>0</v>
      </c>
      <c r="CZ278">
        <f>AH278</f>
        <v>0</v>
      </c>
      <c r="DA278">
        <f>AL278</f>
        <v>1</v>
      </c>
      <c r="DB278">
        <f t="shared" si="82"/>
        <v>0</v>
      </c>
      <c r="DC278">
        <f t="shared" si="83"/>
        <v>0</v>
      </c>
    </row>
    <row r="279" spans="1:107" x14ac:dyDescent="0.2">
      <c r="A279">
        <f>ROW(Source!A88)</f>
        <v>88</v>
      </c>
      <c r="B279">
        <v>28185840</v>
      </c>
      <c r="C279">
        <v>28186927</v>
      </c>
      <c r="D279">
        <v>27348001</v>
      </c>
      <c r="E279">
        <v>1</v>
      </c>
      <c r="F279">
        <v>1</v>
      </c>
      <c r="G279">
        <v>1</v>
      </c>
      <c r="H279">
        <v>2</v>
      </c>
      <c r="I279" t="s">
        <v>70</v>
      </c>
      <c r="J279" t="s">
        <v>71</v>
      </c>
      <c r="K279" t="s">
        <v>72</v>
      </c>
      <c r="L279">
        <v>1368</v>
      </c>
      <c r="N279">
        <v>1011</v>
      </c>
      <c r="O279" t="s">
        <v>823</v>
      </c>
      <c r="P279" t="s">
        <v>823</v>
      </c>
      <c r="Q279">
        <v>1</v>
      </c>
      <c r="W279">
        <v>0</v>
      </c>
      <c r="X279">
        <v>903590057</v>
      </c>
      <c r="Y279">
        <v>0.17</v>
      </c>
      <c r="AA279">
        <v>0</v>
      </c>
      <c r="AB279">
        <v>112.77</v>
      </c>
      <c r="AC279">
        <v>11.84</v>
      </c>
      <c r="AD279">
        <v>0</v>
      </c>
      <c r="AE279">
        <v>0</v>
      </c>
      <c r="AF279">
        <v>112.77</v>
      </c>
      <c r="AG279">
        <v>11.84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420</v>
      </c>
      <c r="AT279">
        <v>0.17</v>
      </c>
      <c r="AU279" t="s">
        <v>420</v>
      </c>
      <c r="AV279">
        <v>0</v>
      </c>
      <c r="AW279">
        <v>2</v>
      </c>
      <c r="AX279">
        <v>28186942</v>
      </c>
      <c r="AY279">
        <v>1</v>
      </c>
      <c r="AZ279">
        <v>0</v>
      </c>
      <c r="BA279">
        <v>285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Y279*Source!I88</f>
        <v>0.16524</v>
      </c>
      <c r="CY279">
        <f t="shared" ref="CY279:CY285" si="84">AB279</f>
        <v>112.77</v>
      </c>
      <c r="CZ279">
        <f t="shared" ref="CZ279:CZ285" si="85">AF279</f>
        <v>112.77</v>
      </c>
      <c r="DA279">
        <f t="shared" ref="DA279:DA285" si="86">AJ279</f>
        <v>1</v>
      </c>
      <c r="DB279">
        <f t="shared" si="82"/>
        <v>19.170000000000002</v>
      </c>
      <c r="DC279">
        <f t="shared" si="83"/>
        <v>2.0099999999999998</v>
      </c>
    </row>
    <row r="280" spans="1:107" x14ac:dyDescent="0.2">
      <c r="A280">
        <f>ROW(Source!A88)</f>
        <v>88</v>
      </c>
      <c r="B280">
        <v>28185840</v>
      </c>
      <c r="C280">
        <v>28186927</v>
      </c>
      <c r="D280">
        <v>27348188</v>
      </c>
      <c r="E280">
        <v>1</v>
      </c>
      <c r="F280">
        <v>1</v>
      </c>
      <c r="G280">
        <v>1</v>
      </c>
      <c r="H280">
        <v>2</v>
      </c>
      <c r="I280" t="s">
        <v>16</v>
      </c>
      <c r="J280" t="s">
        <v>17</v>
      </c>
      <c r="K280" t="s">
        <v>18</v>
      </c>
      <c r="L280">
        <v>1368</v>
      </c>
      <c r="N280">
        <v>1011</v>
      </c>
      <c r="O280" t="s">
        <v>823</v>
      </c>
      <c r="P280" t="s">
        <v>823</v>
      </c>
      <c r="Q280">
        <v>1</v>
      </c>
      <c r="W280">
        <v>0</v>
      </c>
      <c r="X280">
        <v>-1684488578</v>
      </c>
      <c r="Y280">
        <v>7.68</v>
      </c>
      <c r="AA280">
        <v>0</v>
      </c>
      <c r="AB280">
        <v>6.99</v>
      </c>
      <c r="AC280">
        <v>0</v>
      </c>
      <c r="AD280">
        <v>0</v>
      </c>
      <c r="AE280">
        <v>0</v>
      </c>
      <c r="AF280">
        <v>6.99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420</v>
      </c>
      <c r="AT280">
        <v>7.68</v>
      </c>
      <c r="AU280" t="s">
        <v>420</v>
      </c>
      <c r="AV280">
        <v>0</v>
      </c>
      <c r="AW280">
        <v>2</v>
      </c>
      <c r="AX280">
        <v>28186943</v>
      </c>
      <c r="AY280">
        <v>1</v>
      </c>
      <c r="AZ280">
        <v>0</v>
      </c>
      <c r="BA280">
        <v>286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Y280*Source!I88</f>
        <v>7.4649599999999996</v>
      </c>
      <c r="CY280">
        <f t="shared" si="84"/>
        <v>6.99</v>
      </c>
      <c r="CZ280">
        <f t="shared" si="85"/>
        <v>6.99</v>
      </c>
      <c r="DA280">
        <f t="shared" si="86"/>
        <v>1</v>
      </c>
      <c r="DB280">
        <f t="shared" si="82"/>
        <v>53.68</v>
      </c>
      <c r="DC280">
        <f t="shared" si="83"/>
        <v>0</v>
      </c>
    </row>
    <row r="281" spans="1:107" x14ac:dyDescent="0.2">
      <c r="A281">
        <f>ROW(Source!A88)</f>
        <v>88</v>
      </c>
      <c r="B281">
        <v>28185840</v>
      </c>
      <c r="C281">
        <v>28186927</v>
      </c>
      <c r="D281">
        <v>27349183</v>
      </c>
      <c r="E281">
        <v>1</v>
      </c>
      <c r="F281">
        <v>1</v>
      </c>
      <c r="G281">
        <v>1</v>
      </c>
      <c r="H281">
        <v>2</v>
      </c>
      <c r="I281" t="s">
        <v>19</v>
      </c>
      <c r="J281" t="s">
        <v>20</v>
      </c>
      <c r="K281" t="s">
        <v>21</v>
      </c>
      <c r="L281">
        <v>1368</v>
      </c>
      <c r="N281">
        <v>1011</v>
      </c>
      <c r="O281" t="s">
        <v>823</v>
      </c>
      <c r="P281" t="s">
        <v>823</v>
      </c>
      <c r="Q281">
        <v>1</v>
      </c>
      <c r="W281">
        <v>0</v>
      </c>
      <c r="X281">
        <v>-2019686133</v>
      </c>
      <c r="Y281">
        <v>0.17</v>
      </c>
      <c r="AA281">
        <v>0</v>
      </c>
      <c r="AB281">
        <v>127.86</v>
      </c>
      <c r="AC281">
        <v>11.84</v>
      </c>
      <c r="AD281">
        <v>0</v>
      </c>
      <c r="AE281">
        <v>0</v>
      </c>
      <c r="AF281">
        <v>127.86</v>
      </c>
      <c r="AG281">
        <v>11.84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420</v>
      </c>
      <c r="AT281">
        <v>0.17</v>
      </c>
      <c r="AU281" t="s">
        <v>420</v>
      </c>
      <c r="AV281">
        <v>0</v>
      </c>
      <c r="AW281">
        <v>2</v>
      </c>
      <c r="AX281">
        <v>28186944</v>
      </c>
      <c r="AY281">
        <v>1</v>
      </c>
      <c r="AZ281">
        <v>0</v>
      </c>
      <c r="BA281">
        <v>287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Y281*Source!I88</f>
        <v>0.16524</v>
      </c>
      <c r="CY281">
        <f t="shared" si="84"/>
        <v>127.86</v>
      </c>
      <c r="CZ281">
        <f t="shared" si="85"/>
        <v>127.86</v>
      </c>
      <c r="DA281">
        <f t="shared" si="86"/>
        <v>1</v>
      </c>
      <c r="DB281">
        <f t="shared" si="82"/>
        <v>21.74</v>
      </c>
      <c r="DC281">
        <f t="shared" si="83"/>
        <v>2.0099999999999998</v>
      </c>
    </row>
    <row r="282" spans="1:107" x14ac:dyDescent="0.2">
      <c r="A282">
        <f>ROW(Source!A88)</f>
        <v>88</v>
      </c>
      <c r="B282">
        <v>28185840</v>
      </c>
      <c r="C282">
        <v>28186927</v>
      </c>
      <c r="D282">
        <v>27349192</v>
      </c>
      <c r="E282">
        <v>1</v>
      </c>
      <c r="F282">
        <v>1</v>
      </c>
      <c r="G282">
        <v>1</v>
      </c>
      <c r="H282">
        <v>2</v>
      </c>
      <c r="I282" t="s">
        <v>22</v>
      </c>
      <c r="J282" t="s">
        <v>23</v>
      </c>
      <c r="K282" t="s">
        <v>24</v>
      </c>
      <c r="L282">
        <v>1368</v>
      </c>
      <c r="N282">
        <v>1011</v>
      </c>
      <c r="O282" t="s">
        <v>823</v>
      </c>
      <c r="P282" t="s">
        <v>823</v>
      </c>
      <c r="Q282">
        <v>1</v>
      </c>
      <c r="W282">
        <v>0</v>
      </c>
      <c r="X282">
        <v>1232549298</v>
      </c>
      <c r="Y282">
        <v>0.17</v>
      </c>
      <c r="AA282">
        <v>0</v>
      </c>
      <c r="AB282">
        <v>12</v>
      </c>
      <c r="AC282">
        <v>0</v>
      </c>
      <c r="AD282">
        <v>0</v>
      </c>
      <c r="AE282">
        <v>0</v>
      </c>
      <c r="AF282">
        <v>12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420</v>
      </c>
      <c r="AT282">
        <v>0.17</v>
      </c>
      <c r="AU282" t="s">
        <v>420</v>
      </c>
      <c r="AV282">
        <v>0</v>
      </c>
      <c r="AW282">
        <v>2</v>
      </c>
      <c r="AX282">
        <v>28186945</v>
      </c>
      <c r="AY282">
        <v>1</v>
      </c>
      <c r="AZ282">
        <v>0</v>
      </c>
      <c r="BA282">
        <v>288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Y282*Source!I88</f>
        <v>0.16524</v>
      </c>
      <c r="CY282">
        <f t="shared" si="84"/>
        <v>12</v>
      </c>
      <c r="CZ282">
        <f t="shared" si="85"/>
        <v>12</v>
      </c>
      <c r="DA282">
        <f t="shared" si="86"/>
        <v>1</v>
      </c>
      <c r="DB282">
        <f t="shared" si="82"/>
        <v>2.04</v>
      </c>
      <c r="DC282">
        <f t="shared" si="83"/>
        <v>0</v>
      </c>
    </row>
    <row r="283" spans="1:107" x14ac:dyDescent="0.2">
      <c r="A283">
        <f>ROW(Source!A88)</f>
        <v>88</v>
      </c>
      <c r="B283">
        <v>28185840</v>
      </c>
      <c r="C283">
        <v>28186927</v>
      </c>
      <c r="D283">
        <v>27349322</v>
      </c>
      <c r="E283">
        <v>1</v>
      </c>
      <c r="F283">
        <v>1</v>
      </c>
      <c r="G283">
        <v>1</v>
      </c>
      <c r="H283">
        <v>2</v>
      </c>
      <c r="I283" t="s">
        <v>25</v>
      </c>
      <c r="J283" t="s">
        <v>26</v>
      </c>
      <c r="K283" t="s">
        <v>27</v>
      </c>
      <c r="L283">
        <v>1368</v>
      </c>
      <c r="N283">
        <v>1011</v>
      </c>
      <c r="O283" t="s">
        <v>823</v>
      </c>
      <c r="P283" t="s">
        <v>823</v>
      </c>
      <c r="Q283">
        <v>1</v>
      </c>
      <c r="W283">
        <v>0</v>
      </c>
      <c r="X283">
        <v>2006915083</v>
      </c>
      <c r="Y283">
        <v>1.47</v>
      </c>
      <c r="AA283">
        <v>0</v>
      </c>
      <c r="AB283">
        <v>7.52</v>
      </c>
      <c r="AC283">
        <v>0</v>
      </c>
      <c r="AD283">
        <v>0</v>
      </c>
      <c r="AE283">
        <v>0</v>
      </c>
      <c r="AF283">
        <v>7.52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420</v>
      </c>
      <c r="AT283">
        <v>1.47</v>
      </c>
      <c r="AU283" t="s">
        <v>420</v>
      </c>
      <c r="AV283">
        <v>0</v>
      </c>
      <c r="AW283">
        <v>2</v>
      </c>
      <c r="AX283">
        <v>28186946</v>
      </c>
      <c r="AY283">
        <v>1</v>
      </c>
      <c r="AZ283">
        <v>0</v>
      </c>
      <c r="BA283">
        <v>289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Y283*Source!I88</f>
        <v>1.4288399999999999</v>
      </c>
      <c r="CY283">
        <f t="shared" si="84"/>
        <v>7.52</v>
      </c>
      <c r="CZ283">
        <f t="shared" si="85"/>
        <v>7.52</v>
      </c>
      <c r="DA283">
        <f t="shared" si="86"/>
        <v>1</v>
      </c>
      <c r="DB283">
        <f t="shared" si="82"/>
        <v>11.05</v>
      </c>
      <c r="DC283">
        <f t="shared" si="83"/>
        <v>0</v>
      </c>
    </row>
    <row r="284" spans="1:107" x14ac:dyDescent="0.2">
      <c r="A284">
        <f>ROW(Source!A88)</f>
        <v>88</v>
      </c>
      <c r="B284">
        <v>28185840</v>
      </c>
      <c r="C284">
        <v>28186927</v>
      </c>
      <c r="D284">
        <v>27349462</v>
      </c>
      <c r="E284">
        <v>1</v>
      </c>
      <c r="F284">
        <v>1</v>
      </c>
      <c r="G284">
        <v>1</v>
      </c>
      <c r="H284">
        <v>2</v>
      </c>
      <c r="I284" t="s">
        <v>28</v>
      </c>
      <c r="J284" t="s">
        <v>29</v>
      </c>
      <c r="K284" t="s">
        <v>30</v>
      </c>
      <c r="L284">
        <v>1368</v>
      </c>
      <c r="N284">
        <v>1011</v>
      </c>
      <c r="O284" t="s">
        <v>823</v>
      </c>
      <c r="P284" t="s">
        <v>823</v>
      </c>
      <c r="Q284">
        <v>1</v>
      </c>
      <c r="W284">
        <v>0</v>
      </c>
      <c r="X284">
        <v>-1277097320</v>
      </c>
      <c r="Y284">
        <v>54.1</v>
      </c>
      <c r="AA284">
        <v>0</v>
      </c>
      <c r="AB284">
        <v>8.68</v>
      </c>
      <c r="AC284">
        <v>0</v>
      </c>
      <c r="AD284">
        <v>0</v>
      </c>
      <c r="AE284">
        <v>0</v>
      </c>
      <c r="AF284">
        <v>8.68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420</v>
      </c>
      <c r="AT284">
        <v>54.1</v>
      </c>
      <c r="AU284" t="s">
        <v>420</v>
      </c>
      <c r="AV284">
        <v>0</v>
      </c>
      <c r="AW284">
        <v>2</v>
      </c>
      <c r="AX284">
        <v>28186947</v>
      </c>
      <c r="AY284">
        <v>1</v>
      </c>
      <c r="AZ284">
        <v>0</v>
      </c>
      <c r="BA284">
        <v>290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Y284*Source!I88</f>
        <v>52.5852</v>
      </c>
      <c r="CY284">
        <f t="shared" si="84"/>
        <v>8.68</v>
      </c>
      <c r="CZ284">
        <f t="shared" si="85"/>
        <v>8.68</v>
      </c>
      <c r="DA284">
        <f t="shared" si="86"/>
        <v>1</v>
      </c>
      <c r="DB284">
        <f t="shared" si="82"/>
        <v>469.59</v>
      </c>
      <c r="DC284">
        <f t="shared" si="83"/>
        <v>0</v>
      </c>
    </row>
    <row r="285" spans="1:107" x14ac:dyDescent="0.2">
      <c r="A285">
        <f>ROW(Source!A88)</f>
        <v>88</v>
      </c>
      <c r="B285">
        <v>28185840</v>
      </c>
      <c r="C285">
        <v>28186927</v>
      </c>
      <c r="D285">
        <v>27350107</v>
      </c>
      <c r="E285">
        <v>1</v>
      </c>
      <c r="F285">
        <v>1</v>
      </c>
      <c r="G285">
        <v>1</v>
      </c>
      <c r="H285">
        <v>2</v>
      </c>
      <c r="I285" t="s">
        <v>34</v>
      </c>
      <c r="J285" t="s">
        <v>35</v>
      </c>
      <c r="K285" t="s">
        <v>36</v>
      </c>
      <c r="L285">
        <v>1368</v>
      </c>
      <c r="N285">
        <v>1011</v>
      </c>
      <c r="O285" t="s">
        <v>823</v>
      </c>
      <c r="P285" t="s">
        <v>823</v>
      </c>
      <c r="Q285">
        <v>1</v>
      </c>
      <c r="W285">
        <v>0</v>
      </c>
      <c r="X285">
        <v>1984034196</v>
      </c>
      <c r="Y285">
        <v>4.12</v>
      </c>
      <c r="AA285">
        <v>0</v>
      </c>
      <c r="AB285">
        <v>18.489999999999998</v>
      </c>
      <c r="AC285">
        <v>10.130000000000001</v>
      </c>
      <c r="AD285">
        <v>0</v>
      </c>
      <c r="AE285">
        <v>0</v>
      </c>
      <c r="AF285">
        <v>18.489999999999998</v>
      </c>
      <c r="AG285">
        <v>10.130000000000001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420</v>
      </c>
      <c r="AT285">
        <v>4.12</v>
      </c>
      <c r="AU285" t="s">
        <v>420</v>
      </c>
      <c r="AV285">
        <v>0</v>
      </c>
      <c r="AW285">
        <v>2</v>
      </c>
      <c r="AX285">
        <v>28186948</v>
      </c>
      <c r="AY285">
        <v>1</v>
      </c>
      <c r="AZ285">
        <v>0</v>
      </c>
      <c r="BA285">
        <v>291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Y285*Source!I88</f>
        <v>4.0046400000000002</v>
      </c>
      <c r="CY285">
        <f t="shared" si="84"/>
        <v>18.489999999999998</v>
      </c>
      <c r="CZ285">
        <f t="shared" si="85"/>
        <v>18.489999999999998</v>
      </c>
      <c r="DA285">
        <f t="shared" si="86"/>
        <v>1</v>
      </c>
      <c r="DB285">
        <f t="shared" si="82"/>
        <v>76.180000000000007</v>
      </c>
      <c r="DC285">
        <f t="shared" si="83"/>
        <v>41.74</v>
      </c>
    </row>
    <row r="286" spans="1:107" x14ac:dyDescent="0.2">
      <c r="A286">
        <f>ROW(Source!A88)</f>
        <v>88</v>
      </c>
      <c r="B286">
        <v>28185840</v>
      </c>
      <c r="C286">
        <v>28186927</v>
      </c>
      <c r="D286">
        <v>27262783</v>
      </c>
      <c r="E286">
        <v>1</v>
      </c>
      <c r="F286">
        <v>1</v>
      </c>
      <c r="G286">
        <v>1</v>
      </c>
      <c r="H286">
        <v>3</v>
      </c>
      <c r="I286" t="s">
        <v>44</v>
      </c>
      <c r="J286" t="s">
        <v>45</v>
      </c>
      <c r="K286" t="s">
        <v>46</v>
      </c>
      <c r="L286">
        <v>1339</v>
      </c>
      <c r="N286">
        <v>1007</v>
      </c>
      <c r="O286" t="s">
        <v>444</v>
      </c>
      <c r="P286" t="s">
        <v>444</v>
      </c>
      <c r="Q286">
        <v>1</v>
      </c>
      <c r="W286">
        <v>0</v>
      </c>
      <c r="X286">
        <v>-1718793076</v>
      </c>
      <c r="Y286">
        <v>1.38</v>
      </c>
      <c r="AA286">
        <v>23.41</v>
      </c>
      <c r="AB286">
        <v>0</v>
      </c>
      <c r="AC286">
        <v>0</v>
      </c>
      <c r="AD286">
        <v>0</v>
      </c>
      <c r="AE286">
        <v>23.41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420</v>
      </c>
      <c r="AT286">
        <v>1.38</v>
      </c>
      <c r="AU286" t="s">
        <v>420</v>
      </c>
      <c r="AV286">
        <v>0</v>
      </c>
      <c r="AW286">
        <v>2</v>
      </c>
      <c r="AX286">
        <v>28186949</v>
      </c>
      <c r="AY286">
        <v>1</v>
      </c>
      <c r="AZ286">
        <v>0</v>
      </c>
      <c r="BA286">
        <v>292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Y286*Source!I88</f>
        <v>1.3413599999999999</v>
      </c>
      <c r="CY286">
        <f>AA286</f>
        <v>23.41</v>
      </c>
      <c r="CZ286">
        <f>AE286</f>
        <v>23.41</v>
      </c>
      <c r="DA286">
        <f>AI286</f>
        <v>1</v>
      </c>
      <c r="DB286">
        <f t="shared" si="82"/>
        <v>32.31</v>
      </c>
      <c r="DC286">
        <f t="shared" si="83"/>
        <v>0</v>
      </c>
    </row>
    <row r="287" spans="1:107" x14ac:dyDescent="0.2">
      <c r="A287">
        <f>ROW(Source!A88)</f>
        <v>88</v>
      </c>
      <c r="B287">
        <v>28185840</v>
      </c>
      <c r="C287">
        <v>28186927</v>
      </c>
      <c r="D287">
        <v>27266047</v>
      </c>
      <c r="E287">
        <v>1</v>
      </c>
      <c r="F287">
        <v>1</v>
      </c>
      <c r="G287">
        <v>1</v>
      </c>
      <c r="H287">
        <v>3</v>
      </c>
      <c r="I287" t="s">
        <v>56</v>
      </c>
      <c r="J287" t="s">
        <v>57</v>
      </c>
      <c r="K287" t="s">
        <v>58</v>
      </c>
      <c r="L287">
        <v>1348</v>
      </c>
      <c r="N287">
        <v>1009</v>
      </c>
      <c r="O287" t="s">
        <v>476</v>
      </c>
      <c r="P287" t="s">
        <v>476</v>
      </c>
      <c r="Q287">
        <v>1000</v>
      </c>
      <c r="W287">
        <v>0</v>
      </c>
      <c r="X287">
        <v>-1204589871</v>
      </c>
      <c r="Y287">
        <v>1.711E-2</v>
      </c>
      <c r="AA287">
        <v>12824.48</v>
      </c>
      <c r="AB287">
        <v>0</v>
      </c>
      <c r="AC287">
        <v>0</v>
      </c>
      <c r="AD287">
        <v>0</v>
      </c>
      <c r="AE287">
        <v>12824.48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420</v>
      </c>
      <c r="AT287">
        <v>1.711E-2</v>
      </c>
      <c r="AU287" t="s">
        <v>420</v>
      </c>
      <c r="AV287">
        <v>0</v>
      </c>
      <c r="AW287">
        <v>2</v>
      </c>
      <c r="AX287">
        <v>28186950</v>
      </c>
      <c r="AY287">
        <v>1</v>
      </c>
      <c r="AZ287">
        <v>0</v>
      </c>
      <c r="BA287">
        <v>293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Y287*Source!I88</f>
        <v>1.663092E-2</v>
      </c>
      <c r="CY287">
        <f>AA287</f>
        <v>12824.48</v>
      </c>
      <c r="CZ287">
        <f>AE287</f>
        <v>12824.48</v>
      </c>
      <c r="DA287">
        <f>AI287</f>
        <v>1</v>
      </c>
      <c r="DB287">
        <f t="shared" si="82"/>
        <v>219.43</v>
      </c>
      <c r="DC287">
        <f t="shared" si="83"/>
        <v>0</v>
      </c>
    </row>
    <row r="288" spans="1:107" x14ac:dyDescent="0.2">
      <c r="A288">
        <f>ROW(Source!A88)</f>
        <v>88</v>
      </c>
      <c r="B288">
        <v>28185840</v>
      </c>
      <c r="C288">
        <v>28186927</v>
      </c>
      <c r="D288">
        <v>27258857</v>
      </c>
      <c r="E288">
        <v>21</v>
      </c>
      <c r="F288">
        <v>1</v>
      </c>
      <c r="G288">
        <v>1</v>
      </c>
      <c r="H288">
        <v>3</v>
      </c>
      <c r="I288" t="s">
        <v>65</v>
      </c>
      <c r="J288" t="s">
        <v>420</v>
      </c>
      <c r="K288" t="s">
        <v>66</v>
      </c>
      <c r="L288">
        <v>1374</v>
      </c>
      <c r="N288">
        <v>1013</v>
      </c>
      <c r="O288" t="s">
        <v>67</v>
      </c>
      <c r="P288" t="s">
        <v>67</v>
      </c>
      <c r="Q288">
        <v>1</v>
      </c>
      <c r="W288">
        <v>0</v>
      </c>
      <c r="X288">
        <v>-1731369543</v>
      </c>
      <c r="Y288">
        <v>34.369999999999997</v>
      </c>
      <c r="AA288">
        <v>1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420</v>
      </c>
      <c r="AT288">
        <v>34.369999999999997</v>
      </c>
      <c r="AU288" t="s">
        <v>420</v>
      </c>
      <c r="AV288">
        <v>0</v>
      </c>
      <c r="AW288">
        <v>2</v>
      </c>
      <c r="AX288">
        <v>28186951</v>
      </c>
      <c r="AY288">
        <v>1</v>
      </c>
      <c r="AZ288">
        <v>0</v>
      </c>
      <c r="BA288">
        <v>294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Y288*Source!I88</f>
        <v>33.407639999999994</v>
      </c>
      <c r="CY288">
        <f>AA288</f>
        <v>1</v>
      </c>
      <c r="CZ288">
        <f>AE288</f>
        <v>1</v>
      </c>
      <c r="DA288">
        <f>AI288</f>
        <v>1</v>
      </c>
      <c r="DB288">
        <f t="shared" si="82"/>
        <v>34.369999999999997</v>
      </c>
      <c r="DC288">
        <f t="shared" si="83"/>
        <v>0</v>
      </c>
    </row>
    <row r="289" spans="1:107" x14ac:dyDescent="0.2">
      <c r="A289">
        <f>ROW(Source!A89)</f>
        <v>89</v>
      </c>
      <c r="B289">
        <v>28185841</v>
      </c>
      <c r="C289">
        <v>28186927</v>
      </c>
      <c r="D289">
        <v>27436209</v>
      </c>
      <c r="E289">
        <v>1</v>
      </c>
      <c r="F289">
        <v>1</v>
      </c>
      <c r="G289">
        <v>1</v>
      </c>
      <c r="H289">
        <v>1</v>
      </c>
      <c r="I289" t="s">
        <v>73</v>
      </c>
      <c r="J289" t="s">
        <v>420</v>
      </c>
      <c r="K289" t="s">
        <v>74</v>
      </c>
      <c r="L289">
        <v>1191</v>
      </c>
      <c r="N289">
        <v>1013</v>
      </c>
      <c r="O289" t="s">
        <v>817</v>
      </c>
      <c r="P289" t="s">
        <v>817</v>
      </c>
      <c r="Q289">
        <v>1</v>
      </c>
      <c r="W289">
        <v>0</v>
      </c>
      <c r="X289">
        <v>1554607928</v>
      </c>
      <c r="Y289">
        <v>186</v>
      </c>
      <c r="AA289">
        <v>0</v>
      </c>
      <c r="AB289">
        <v>0</v>
      </c>
      <c r="AC289">
        <v>0</v>
      </c>
      <c r="AD289">
        <v>65.33</v>
      </c>
      <c r="AE289">
        <v>0</v>
      </c>
      <c r="AF289">
        <v>0</v>
      </c>
      <c r="AG289">
        <v>0</v>
      </c>
      <c r="AH289">
        <v>9.24</v>
      </c>
      <c r="AI289">
        <v>1</v>
      </c>
      <c r="AJ289">
        <v>1</v>
      </c>
      <c r="AK289">
        <v>1</v>
      </c>
      <c r="AL289">
        <v>7.07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420</v>
      </c>
      <c r="AT289">
        <v>186</v>
      </c>
      <c r="AU289" t="s">
        <v>420</v>
      </c>
      <c r="AV289">
        <v>1</v>
      </c>
      <c r="AW289">
        <v>2</v>
      </c>
      <c r="AX289">
        <v>28186940</v>
      </c>
      <c r="AY289">
        <v>1</v>
      </c>
      <c r="AZ289">
        <v>0</v>
      </c>
      <c r="BA289">
        <v>295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Y289*Source!I89</f>
        <v>180.792</v>
      </c>
      <c r="CY289">
        <f>AD289</f>
        <v>65.33</v>
      </c>
      <c r="CZ289">
        <f>AH289</f>
        <v>9.24</v>
      </c>
      <c r="DA289">
        <f>AL289</f>
        <v>7.07</v>
      </c>
      <c r="DB289">
        <f t="shared" si="82"/>
        <v>1718.64</v>
      </c>
      <c r="DC289">
        <f t="shared" si="83"/>
        <v>0</v>
      </c>
    </row>
    <row r="290" spans="1:107" x14ac:dyDescent="0.2">
      <c r="A290">
        <f>ROW(Source!A89)</f>
        <v>89</v>
      </c>
      <c r="B290">
        <v>28185841</v>
      </c>
      <c r="C290">
        <v>28186927</v>
      </c>
      <c r="D290">
        <v>27430841</v>
      </c>
      <c r="E290">
        <v>1</v>
      </c>
      <c r="F290">
        <v>1</v>
      </c>
      <c r="G290">
        <v>1</v>
      </c>
      <c r="H290">
        <v>1</v>
      </c>
      <c r="I290" t="s">
        <v>818</v>
      </c>
      <c r="J290" t="s">
        <v>420</v>
      </c>
      <c r="K290" t="s">
        <v>819</v>
      </c>
      <c r="L290">
        <v>1191</v>
      </c>
      <c r="N290">
        <v>1013</v>
      </c>
      <c r="O290" t="s">
        <v>817</v>
      </c>
      <c r="P290" t="s">
        <v>817</v>
      </c>
      <c r="Q290">
        <v>1</v>
      </c>
      <c r="W290">
        <v>0</v>
      </c>
      <c r="X290">
        <v>-383101862</v>
      </c>
      <c r="Y290">
        <v>4.46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7.07</v>
      </c>
      <c r="AL290">
        <v>1</v>
      </c>
      <c r="AN290">
        <v>0</v>
      </c>
      <c r="AO290">
        <v>1</v>
      </c>
      <c r="AP290">
        <v>0</v>
      </c>
      <c r="AQ290">
        <v>0</v>
      </c>
      <c r="AR290">
        <v>0</v>
      </c>
      <c r="AS290" t="s">
        <v>420</v>
      </c>
      <c r="AT290">
        <v>4.46</v>
      </c>
      <c r="AU290" t="s">
        <v>420</v>
      </c>
      <c r="AV290">
        <v>2</v>
      </c>
      <c r="AW290">
        <v>2</v>
      </c>
      <c r="AX290">
        <v>28186941</v>
      </c>
      <c r="AY290">
        <v>1</v>
      </c>
      <c r="AZ290">
        <v>0</v>
      </c>
      <c r="BA290">
        <v>296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Y290*Source!I89</f>
        <v>4.3351199999999999</v>
      </c>
      <c r="CY290">
        <f>AD290</f>
        <v>0</v>
      </c>
      <c r="CZ290">
        <f>AH290</f>
        <v>0</v>
      </c>
      <c r="DA290">
        <f>AL290</f>
        <v>1</v>
      </c>
      <c r="DB290">
        <f t="shared" si="82"/>
        <v>0</v>
      </c>
      <c r="DC290">
        <f t="shared" si="83"/>
        <v>0</v>
      </c>
    </row>
    <row r="291" spans="1:107" x14ac:dyDescent="0.2">
      <c r="A291">
        <f>ROW(Source!A89)</f>
        <v>89</v>
      </c>
      <c r="B291">
        <v>28185841</v>
      </c>
      <c r="C291">
        <v>28186927</v>
      </c>
      <c r="D291">
        <v>27348001</v>
      </c>
      <c r="E291">
        <v>1</v>
      </c>
      <c r="F291">
        <v>1</v>
      </c>
      <c r="G291">
        <v>1</v>
      </c>
      <c r="H291">
        <v>2</v>
      </c>
      <c r="I291" t="s">
        <v>70</v>
      </c>
      <c r="J291" t="s">
        <v>71</v>
      </c>
      <c r="K291" t="s">
        <v>72</v>
      </c>
      <c r="L291">
        <v>1368</v>
      </c>
      <c r="N291">
        <v>1011</v>
      </c>
      <c r="O291" t="s">
        <v>823</v>
      </c>
      <c r="P291" t="s">
        <v>823</v>
      </c>
      <c r="Q291">
        <v>1</v>
      </c>
      <c r="W291">
        <v>0</v>
      </c>
      <c r="X291">
        <v>903590057</v>
      </c>
      <c r="Y291">
        <v>0.17</v>
      </c>
      <c r="AA291">
        <v>0</v>
      </c>
      <c r="AB291">
        <v>797.28</v>
      </c>
      <c r="AC291">
        <v>11.84</v>
      </c>
      <c r="AD291">
        <v>0</v>
      </c>
      <c r="AE291">
        <v>0</v>
      </c>
      <c r="AF291">
        <v>112.77</v>
      </c>
      <c r="AG291">
        <v>11.84</v>
      </c>
      <c r="AH291">
        <v>0</v>
      </c>
      <c r="AI291">
        <v>1</v>
      </c>
      <c r="AJ291">
        <v>7.07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420</v>
      </c>
      <c r="AT291">
        <v>0.17</v>
      </c>
      <c r="AU291" t="s">
        <v>420</v>
      </c>
      <c r="AV291">
        <v>0</v>
      </c>
      <c r="AW291">
        <v>2</v>
      </c>
      <c r="AX291">
        <v>28186942</v>
      </c>
      <c r="AY291">
        <v>1</v>
      </c>
      <c r="AZ291">
        <v>0</v>
      </c>
      <c r="BA291">
        <v>297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Y291*Source!I89</f>
        <v>0.16524</v>
      </c>
      <c r="CY291">
        <f t="shared" ref="CY291:CY297" si="87">AB291</f>
        <v>797.28</v>
      </c>
      <c r="CZ291">
        <f t="shared" ref="CZ291:CZ297" si="88">AF291</f>
        <v>112.77</v>
      </c>
      <c r="DA291">
        <f t="shared" ref="DA291:DA297" si="89">AJ291</f>
        <v>7.07</v>
      </c>
      <c r="DB291">
        <f t="shared" si="82"/>
        <v>19.170000000000002</v>
      </c>
      <c r="DC291">
        <f t="shared" si="83"/>
        <v>2.0099999999999998</v>
      </c>
    </row>
    <row r="292" spans="1:107" x14ac:dyDescent="0.2">
      <c r="A292">
        <f>ROW(Source!A89)</f>
        <v>89</v>
      </c>
      <c r="B292">
        <v>28185841</v>
      </c>
      <c r="C292">
        <v>28186927</v>
      </c>
      <c r="D292">
        <v>27348188</v>
      </c>
      <c r="E292">
        <v>1</v>
      </c>
      <c r="F292">
        <v>1</v>
      </c>
      <c r="G292">
        <v>1</v>
      </c>
      <c r="H292">
        <v>2</v>
      </c>
      <c r="I292" t="s">
        <v>16</v>
      </c>
      <c r="J292" t="s">
        <v>17</v>
      </c>
      <c r="K292" t="s">
        <v>18</v>
      </c>
      <c r="L292">
        <v>1368</v>
      </c>
      <c r="N292">
        <v>1011</v>
      </c>
      <c r="O292" t="s">
        <v>823</v>
      </c>
      <c r="P292" t="s">
        <v>823</v>
      </c>
      <c r="Q292">
        <v>1</v>
      </c>
      <c r="W292">
        <v>0</v>
      </c>
      <c r="X292">
        <v>-1684488578</v>
      </c>
      <c r="Y292">
        <v>7.68</v>
      </c>
      <c r="AA292">
        <v>0</v>
      </c>
      <c r="AB292">
        <v>49.42</v>
      </c>
      <c r="AC292">
        <v>0</v>
      </c>
      <c r="AD292">
        <v>0</v>
      </c>
      <c r="AE292">
        <v>0</v>
      </c>
      <c r="AF292">
        <v>6.99</v>
      </c>
      <c r="AG292">
        <v>0</v>
      </c>
      <c r="AH292">
        <v>0</v>
      </c>
      <c r="AI292">
        <v>1</v>
      </c>
      <c r="AJ292">
        <v>7.07</v>
      </c>
      <c r="AK292">
        <v>1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420</v>
      </c>
      <c r="AT292">
        <v>7.68</v>
      </c>
      <c r="AU292" t="s">
        <v>420</v>
      </c>
      <c r="AV292">
        <v>0</v>
      </c>
      <c r="AW292">
        <v>2</v>
      </c>
      <c r="AX292">
        <v>28186943</v>
      </c>
      <c r="AY292">
        <v>1</v>
      </c>
      <c r="AZ292">
        <v>0</v>
      </c>
      <c r="BA292">
        <v>298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Y292*Source!I89</f>
        <v>7.4649599999999996</v>
      </c>
      <c r="CY292">
        <f t="shared" si="87"/>
        <v>49.42</v>
      </c>
      <c r="CZ292">
        <f t="shared" si="88"/>
        <v>6.99</v>
      </c>
      <c r="DA292">
        <f t="shared" si="89"/>
        <v>7.07</v>
      </c>
      <c r="DB292">
        <f t="shared" si="82"/>
        <v>53.68</v>
      </c>
      <c r="DC292">
        <f t="shared" si="83"/>
        <v>0</v>
      </c>
    </row>
    <row r="293" spans="1:107" x14ac:dyDescent="0.2">
      <c r="A293">
        <f>ROW(Source!A89)</f>
        <v>89</v>
      </c>
      <c r="B293">
        <v>28185841</v>
      </c>
      <c r="C293">
        <v>28186927</v>
      </c>
      <c r="D293">
        <v>27349183</v>
      </c>
      <c r="E293">
        <v>1</v>
      </c>
      <c r="F293">
        <v>1</v>
      </c>
      <c r="G293">
        <v>1</v>
      </c>
      <c r="H293">
        <v>2</v>
      </c>
      <c r="I293" t="s">
        <v>19</v>
      </c>
      <c r="J293" t="s">
        <v>20</v>
      </c>
      <c r="K293" t="s">
        <v>21</v>
      </c>
      <c r="L293">
        <v>1368</v>
      </c>
      <c r="N293">
        <v>1011</v>
      </c>
      <c r="O293" t="s">
        <v>823</v>
      </c>
      <c r="P293" t="s">
        <v>823</v>
      </c>
      <c r="Q293">
        <v>1</v>
      </c>
      <c r="W293">
        <v>0</v>
      </c>
      <c r="X293">
        <v>-2019686133</v>
      </c>
      <c r="Y293">
        <v>0.17</v>
      </c>
      <c r="AA293">
        <v>0</v>
      </c>
      <c r="AB293">
        <v>903.97</v>
      </c>
      <c r="AC293">
        <v>11.84</v>
      </c>
      <c r="AD293">
        <v>0</v>
      </c>
      <c r="AE293">
        <v>0</v>
      </c>
      <c r="AF293">
        <v>127.86</v>
      </c>
      <c r="AG293">
        <v>11.84</v>
      </c>
      <c r="AH293">
        <v>0</v>
      </c>
      <c r="AI293">
        <v>1</v>
      </c>
      <c r="AJ293">
        <v>7.07</v>
      </c>
      <c r="AK293">
        <v>1</v>
      </c>
      <c r="AL293">
        <v>1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420</v>
      </c>
      <c r="AT293">
        <v>0.17</v>
      </c>
      <c r="AU293" t="s">
        <v>420</v>
      </c>
      <c r="AV293">
        <v>0</v>
      </c>
      <c r="AW293">
        <v>2</v>
      </c>
      <c r="AX293">
        <v>28186944</v>
      </c>
      <c r="AY293">
        <v>1</v>
      </c>
      <c r="AZ293">
        <v>0</v>
      </c>
      <c r="BA293">
        <v>299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Y293*Source!I89</f>
        <v>0.16524</v>
      </c>
      <c r="CY293">
        <f t="shared" si="87"/>
        <v>903.97</v>
      </c>
      <c r="CZ293">
        <f t="shared" si="88"/>
        <v>127.86</v>
      </c>
      <c r="DA293">
        <f t="shared" si="89"/>
        <v>7.07</v>
      </c>
      <c r="DB293">
        <f t="shared" si="82"/>
        <v>21.74</v>
      </c>
      <c r="DC293">
        <f t="shared" si="83"/>
        <v>2.0099999999999998</v>
      </c>
    </row>
    <row r="294" spans="1:107" x14ac:dyDescent="0.2">
      <c r="A294">
        <f>ROW(Source!A89)</f>
        <v>89</v>
      </c>
      <c r="B294">
        <v>28185841</v>
      </c>
      <c r="C294">
        <v>28186927</v>
      </c>
      <c r="D294">
        <v>27349192</v>
      </c>
      <c r="E294">
        <v>1</v>
      </c>
      <c r="F294">
        <v>1</v>
      </c>
      <c r="G294">
        <v>1</v>
      </c>
      <c r="H294">
        <v>2</v>
      </c>
      <c r="I294" t="s">
        <v>22</v>
      </c>
      <c r="J294" t="s">
        <v>23</v>
      </c>
      <c r="K294" t="s">
        <v>24</v>
      </c>
      <c r="L294">
        <v>1368</v>
      </c>
      <c r="N294">
        <v>1011</v>
      </c>
      <c r="O294" t="s">
        <v>823</v>
      </c>
      <c r="P294" t="s">
        <v>823</v>
      </c>
      <c r="Q294">
        <v>1</v>
      </c>
      <c r="W294">
        <v>0</v>
      </c>
      <c r="X294">
        <v>1232549298</v>
      </c>
      <c r="Y294">
        <v>0.17</v>
      </c>
      <c r="AA294">
        <v>0</v>
      </c>
      <c r="AB294">
        <v>84.84</v>
      </c>
      <c r="AC294">
        <v>0</v>
      </c>
      <c r="AD294">
        <v>0</v>
      </c>
      <c r="AE294">
        <v>0</v>
      </c>
      <c r="AF294">
        <v>12</v>
      </c>
      <c r="AG294">
        <v>0</v>
      </c>
      <c r="AH294">
        <v>0</v>
      </c>
      <c r="AI294">
        <v>1</v>
      </c>
      <c r="AJ294">
        <v>7.07</v>
      </c>
      <c r="AK294">
        <v>1</v>
      </c>
      <c r="AL294">
        <v>1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420</v>
      </c>
      <c r="AT294">
        <v>0.17</v>
      </c>
      <c r="AU294" t="s">
        <v>420</v>
      </c>
      <c r="AV294">
        <v>0</v>
      </c>
      <c r="AW294">
        <v>2</v>
      </c>
      <c r="AX294">
        <v>28186945</v>
      </c>
      <c r="AY294">
        <v>1</v>
      </c>
      <c r="AZ294">
        <v>0</v>
      </c>
      <c r="BA294">
        <v>300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Y294*Source!I89</f>
        <v>0.16524</v>
      </c>
      <c r="CY294">
        <f t="shared" si="87"/>
        <v>84.84</v>
      </c>
      <c r="CZ294">
        <f t="shared" si="88"/>
        <v>12</v>
      </c>
      <c r="DA294">
        <f t="shared" si="89"/>
        <v>7.07</v>
      </c>
      <c r="DB294">
        <f t="shared" si="82"/>
        <v>2.04</v>
      </c>
      <c r="DC294">
        <f t="shared" si="83"/>
        <v>0</v>
      </c>
    </row>
    <row r="295" spans="1:107" x14ac:dyDescent="0.2">
      <c r="A295">
        <f>ROW(Source!A89)</f>
        <v>89</v>
      </c>
      <c r="B295">
        <v>28185841</v>
      </c>
      <c r="C295">
        <v>28186927</v>
      </c>
      <c r="D295">
        <v>27349322</v>
      </c>
      <c r="E295">
        <v>1</v>
      </c>
      <c r="F295">
        <v>1</v>
      </c>
      <c r="G295">
        <v>1</v>
      </c>
      <c r="H295">
        <v>2</v>
      </c>
      <c r="I295" t="s">
        <v>25</v>
      </c>
      <c r="J295" t="s">
        <v>26</v>
      </c>
      <c r="K295" t="s">
        <v>27</v>
      </c>
      <c r="L295">
        <v>1368</v>
      </c>
      <c r="N295">
        <v>1011</v>
      </c>
      <c r="O295" t="s">
        <v>823</v>
      </c>
      <c r="P295" t="s">
        <v>823</v>
      </c>
      <c r="Q295">
        <v>1</v>
      </c>
      <c r="W295">
        <v>0</v>
      </c>
      <c r="X295">
        <v>2006915083</v>
      </c>
      <c r="Y295">
        <v>1.47</v>
      </c>
      <c r="AA295">
        <v>0</v>
      </c>
      <c r="AB295">
        <v>53.17</v>
      </c>
      <c r="AC295">
        <v>0</v>
      </c>
      <c r="AD295">
        <v>0</v>
      </c>
      <c r="AE295">
        <v>0</v>
      </c>
      <c r="AF295">
        <v>7.52</v>
      </c>
      <c r="AG295">
        <v>0</v>
      </c>
      <c r="AH295">
        <v>0</v>
      </c>
      <c r="AI295">
        <v>1</v>
      </c>
      <c r="AJ295">
        <v>7.07</v>
      </c>
      <c r="AK295">
        <v>1</v>
      </c>
      <c r="AL295">
        <v>1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420</v>
      </c>
      <c r="AT295">
        <v>1.47</v>
      </c>
      <c r="AU295" t="s">
        <v>420</v>
      </c>
      <c r="AV295">
        <v>0</v>
      </c>
      <c r="AW295">
        <v>2</v>
      </c>
      <c r="AX295">
        <v>28186946</v>
      </c>
      <c r="AY295">
        <v>1</v>
      </c>
      <c r="AZ295">
        <v>0</v>
      </c>
      <c r="BA295">
        <v>301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Y295*Source!I89</f>
        <v>1.4288399999999999</v>
      </c>
      <c r="CY295">
        <f t="shared" si="87"/>
        <v>53.17</v>
      </c>
      <c r="CZ295">
        <f t="shared" si="88"/>
        <v>7.52</v>
      </c>
      <c r="DA295">
        <f t="shared" si="89"/>
        <v>7.07</v>
      </c>
      <c r="DB295">
        <f t="shared" si="82"/>
        <v>11.05</v>
      </c>
      <c r="DC295">
        <f t="shared" si="83"/>
        <v>0</v>
      </c>
    </row>
    <row r="296" spans="1:107" x14ac:dyDescent="0.2">
      <c r="A296">
        <f>ROW(Source!A89)</f>
        <v>89</v>
      </c>
      <c r="B296">
        <v>28185841</v>
      </c>
      <c r="C296">
        <v>28186927</v>
      </c>
      <c r="D296">
        <v>27349462</v>
      </c>
      <c r="E296">
        <v>1</v>
      </c>
      <c r="F296">
        <v>1</v>
      </c>
      <c r="G296">
        <v>1</v>
      </c>
      <c r="H296">
        <v>2</v>
      </c>
      <c r="I296" t="s">
        <v>28</v>
      </c>
      <c r="J296" t="s">
        <v>29</v>
      </c>
      <c r="K296" t="s">
        <v>30</v>
      </c>
      <c r="L296">
        <v>1368</v>
      </c>
      <c r="N296">
        <v>1011</v>
      </c>
      <c r="O296" t="s">
        <v>823</v>
      </c>
      <c r="P296" t="s">
        <v>823</v>
      </c>
      <c r="Q296">
        <v>1</v>
      </c>
      <c r="W296">
        <v>0</v>
      </c>
      <c r="X296">
        <v>-1277097320</v>
      </c>
      <c r="Y296">
        <v>54.1</v>
      </c>
      <c r="AA296">
        <v>0</v>
      </c>
      <c r="AB296">
        <v>61.37</v>
      </c>
      <c r="AC296">
        <v>0</v>
      </c>
      <c r="AD296">
        <v>0</v>
      </c>
      <c r="AE296">
        <v>0</v>
      </c>
      <c r="AF296">
        <v>8.68</v>
      </c>
      <c r="AG296">
        <v>0</v>
      </c>
      <c r="AH296">
        <v>0</v>
      </c>
      <c r="AI296">
        <v>1</v>
      </c>
      <c r="AJ296">
        <v>7.07</v>
      </c>
      <c r="AK296">
        <v>1</v>
      </c>
      <c r="AL296">
        <v>1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420</v>
      </c>
      <c r="AT296">
        <v>54.1</v>
      </c>
      <c r="AU296" t="s">
        <v>420</v>
      </c>
      <c r="AV296">
        <v>0</v>
      </c>
      <c r="AW296">
        <v>2</v>
      </c>
      <c r="AX296">
        <v>28186947</v>
      </c>
      <c r="AY296">
        <v>1</v>
      </c>
      <c r="AZ296">
        <v>0</v>
      </c>
      <c r="BA296">
        <v>302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Y296*Source!I89</f>
        <v>52.5852</v>
      </c>
      <c r="CY296">
        <f t="shared" si="87"/>
        <v>61.37</v>
      </c>
      <c r="CZ296">
        <f t="shared" si="88"/>
        <v>8.68</v>
      </c>
      <c r="DA296">
        <f t="shared" si="89"/>
        <v>7.07</v>
      </c>
      <c r="DB296">
        <f t="shared" si="82"/>
        <v>469.59</v>
      </c>
      <c r="DC296">
        <f t="shared" si="83"/>
        <v>0</v>
      </c>
    </row>
    <row r="297" spans="1:107" x14ac:dyDescent="0.2">
      <c r="A297">
        <f>ROW(Source!A89)</f>
        <v>89</v>
      </c>
      <c r="B297">
        <v>28185841</v>
      </c>
      <c r="C297">
        <v>28186927</v>
      </c>
      <c r="D297">
        <v>27350107</v>
      </c>
      <c r="E297">
        <v>1</v>
      </c>
      <c r="F297">
        <v>1</v>
      </c>
      <c r="G297">
        <v>1</v>
      </c>
      <c r="H297">
        <v>2</v>
      </c>
      <c r="I297" t="s">
        <v>34</v>
      </c>
      <c r="J297" t="s">
        <v>35</v>
      </c>
      <c r="K297" t="s">
        <v>36</v>
      </c>
      <c r="L297">
        <v>1368</v>
      </c>
      <c r="N297">
        <v>1011</v>
      </c>
      <c r="O297" t="s">
        <v>823</v>
      </c>
      <c r="P297" t="s">
        <v>823</v>
      </c>
      <c r="Q297">
        <v>1</v>
      </c>
      <c r="W297">
        <v>0</v>
      </c>
      <c r="X297">
        <v>1984034196</v>
      </c>
      <c r="Y297">
        <v>4.12</v>
      </c>
      <c r="AA297">
        <v>0</v>
      </c>
      <c r="AB297">
        <v>130.72</v>
      </c>
      <c r="AC297">
        <v>10.130000000000001</v>
      </c>
      <c r="AD297">
        <v>0</v>
      </c>
      <c r="AE297">
        <v>0</v>
      </c>
      <c r="AF297">
        <v>18.489999999999998</v>
      </c>
      <c r="AG297">
        <v>10.130000000000001</v>
      </c>
      <c r="AH297">
        <v>0</v>
      </c>
      <c r="AI297">
        <v>1</v>
      </c>
      <c r="AJ297">
        <v>7.07</v>
      </c>
      <c r="AK297">
        <v>1</v>
      </c>
      <c r="AL297">
        <v>1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420</v>
      </c>
      <c r="AT297">
        <v>4.12</v>
      </c>
      <c r="AU297" t="s">
        <v>420</v>
      </c>
      <c r="AV297">
        <v>0</v>
      </c>
      <c r="AW297">
        <v>2</v>
      </c>
      <c r="AX297">
        <v>28186948</v>
      </c>
      <c r="AY297">
        <v>1</v>
      </c>
      <c r="AZ297">
        <v>0</v>
      </c>
      <c r="BA297">
        <v>303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Y297*Source!I89</f>
        <v>4.0046400000000002</v>
      </c>
      <c r="CY297">
        <f t="shared" si="87"/>
        <v>130.72</v>
      </c>
      <c r="CZ297">
        <f t="shared" si="88"/>
        <v>18.489999999999998</v>
      </c>
      <c r="DA297">
        <f t="shared" si="89"/>
        <v>7.07</v>
      </c>
      <c r="DB297">
        <f t="shared" si="82"/>
        <v>76.180000000000007</v>
      </c>
      <c r="DC297">
        <f t="shared" si="83"/>
        <v>41.74</v>
      </c>
    </row>
    <row r="298" spans="1:107" x14ac:dyDescent="0.2">
      <c r="A298">
        <f>ROW(Source!A89)</f>
        <v>89</v>
      </c>
      <c r="B298">
        <v>28185841</v>
      </c>
      <c r="C298">
        <v>28186927</v>
      </c>
      <c r="D298">
        <v>27262783</v>
      </c>
      <c r="E298">
        <v>1</v>
      </c>
      <c r="F298">
        <v>1</v>
      </c>
      <c r="G298">
        <v>1</v>
      </c>
      <c r="H298">
        <v>3</v>
      </c>
      <c r="I298" t="s">
        <v>44</v>
      </c>
      <c r="J298" t="s">
        <v>45</v>
      </c>
      <c r="K298" t="s">
        <v>46</v>
      </c>
      <c r="L298">
        <v>1339</v>
      </c>
      <c r="N298">
        <v>1007</v>
      </c>
      <c r="O298" t="s">
        <v>444</v>
      </c>
      <c r="P298" t="s">
        <v>444</v>
      </c>
      <c r="Q298">
        <v>1</v>
      </c>
      <c r="W298">
        <v>0</v>
      </c>
      <c r="X298">
        <v>-1718793076</v>
      </c>
      <c r="Y298">
        <v>1.38</v>
      </c>
      <c r="AA298">
        <v>165.51</v>
      </c>
      <c r="AB298">
        <v>0</v>
      </c>
      <c r="AC298">
        <v>0</v>
      </c>
      <c r="AD298">
        <v>0</v>
      </c>
      <c r="AE298">
        <v>23.41</v>
      </c>
      <c r="AF298">
        <v>0</v>
      </c>
      <c r="AG298">
        <v>0</v>
      </c>
      <c r="AH298">
        <v>0</v>
      </c>
      <c r="AI298">
        <v>7.07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420</v>
      </c>
      <c r="AT298">
        <v>1.38</v>
      </c>
      <c r="AU298" t="s">
        <v>420</v>
      </c>
      <c r="AV298">
        <v>0</v>
      </c>
      <c r="AW298">
        <v>2</v>
      </c>
      <c r="AX298">
        <v>28186949</v>
      </c>
      <c r="AY298">
        <v>1</v>
      </c>
      <c r="AZ298">
        <v>0</v>
      </c>
      <c r="BA298">
        <v>304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Y298*Source!I89</f>
        <v>1.3413599999999999</v>
      </c>
      <c r="CY298">
        <f>AA298</f>
        <v>165.51</v>
      </c>
      <c r="CZ298">
        <f>AE298</f>
        <v>23.41</v>
      </c>
      <c r="DA298">
        <f>AI298</f>
        <v>7.07</v>
      </c>
      <c r="DB298">
        <f t="shared" si="82"/>
        <v>32.31</v>
      </c>
      <c r="DC298">
        <f t="shared" si="83"/>
        <v>0</v>
      </c>
    </row>
    <row r="299" spans="1:107" x14ac:dyDescent="0.2">
      <c r="A299">
        <f>ROW(Source!A89)</f>
        <v>89</v>
      </c>
      <c r="B299">
        <v>28185841</v>
      </c>
      <c r="C299">
        <v>28186927</v>
      </c>
      <c r="D299">
        <v>27266047</v>
      </c>
      <c r="E299">
        <v>1</v>
      </c>
      <c r="F299">
        <v>1</v>
      </c>
      <c r="G299">
        <v>1</v>
      </c>
      <c r="H299">
        <v>3</v>
      </c>
      <c r="I299" t="s">
        <v>56</v>
      </c>
      <c r="J299" t="s">
        <v>57</v>
      </c>
      <c r="K299" t="s">
        <v>58</v>
      </c>
      <c r="L299">
        <v>1348</v>
      </c>
      <c r="N299">
        <v>1009</v>
      </c>
      <c r="O299" t="s">
        <v>476</v>
      </c>
      <c r="P299" t="s">
        <v>476</v>
      </c>
      <c r="Q299">
        <v>1000</v>
      </c>
      <c r="W299">
        <v>0</v>
      </c>
      <c r="X299">
        <v>-1204589871</v>
      </c>
      <c r="Y299">
        <v>1.711E-2</v>
      </c>
      <c r="AA299">
        <v>90669.07</v>
      </c>
      <c r="AB299">
        <v>0</v>
      </c>
      <c r="AC299">
        <v>0</v>
      </c>
      <c r="AD299">
        <v>0</v>
      </c>
      <c r="AE299">
        <v>12824.48</v>
      </c>
      <c r="AF299">
        <v>0</v>
      </c>
      <c r="AG299">
        <v>0</v>
      </c>
      <c r="AH299">
        <v>0</v>
      </c>
      <c r="AI299">
        <v>7.07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420</v>
      </c>
      <c r="AT299">
        <v>1.711E-2</v>
      </c>
      <c r="AU299" t="s">
        <v>420</v>
      </c>
      <c r="AV299">
        <v>0</v>
      </c>
      <c r="AW299">
        <v>2</v>
      </c>
      <c r="AX299">
        <v>28186950</v>
      </c>
      <c r="AY299">
        <v>1</v>
      </c>
      <c r="AZ299">
        <v>0</v>
      </c>
      <c r="BA299">
        <v>305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Y299*Source!I89</f>
        <v>1.663092E-2</v>
      </c>
      <c r="CY299">
        <f>AA299</f>
        <v>90669.07</v>
      </c>
      <c r="CZ299">
        <f>AE299</f>
        <v>12824.48</v>
      </c>
      <c r="DA299">
        <f>AI299</f>
        <v>7.07</v>
      </c>
      <c r="DB299">
        <f t="shared" si="82"/>
        <v>219.43</v>
      </c>
      <c r="DC299">
        <f t="shared" si="83"/>
        <v>0</v>
      </c>
    </row>
    <row r="300" spans="1:107" x14ac:dyDescent="0.2">
      <c r="A300">
        <f>ROW(Source!A89)</f>
        <v>89</v>
      </c>
      <c r="B300">
        <v>28185841</v>
      </c>
      <c r="C300">
        <v>28186927</v>
      </c>
      <c r="D300">
        <v>27258857</v>
      </c>
      <c r="E300">
        <v>21</v>
      </c>
      <c r="F300">
        <v>1</v>
      </c>
      <c r="G300">
        <v>1</v>
      </c>
      <c r="H300">
        <v>3</v>
      </c>
      <c r="I300" t="s">
        <v>65</v>
      </c>
      <c r="J300" t="s">
        <v>420</v>
      </c>
      <c r="K300" t="s">
        <v>66</v>
      </c>
      <c r="L300">
        <v>1374</v>
      </c>
      <c r="N300">
        <v>1013</v>
      </c>
      <c r="O300" t="s">
        <v>67</v>
      </c>
      <c r="P300" t="s">
        <v>67</v>
      </c>
      <c r="Q300">
        <v>1</v>
      </c>
      <c r="W300">
        <v>0</v>
      </c>
      <c r="X300">
        <v>-1731369543</v>
      </c>
      <c r="Y300">
        <v>34.369999999999997</v>
      </c>
      <c r="AA300">
        <v>1</v>
      </c>
      <c r="AB300">
        <v>0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420</v>
      </c>
      <c r="AT300">
        <v>34.369999999999997</v>
      </c>
      <c r="AU300" t="s">
        <v>420</v>
      </c>
      <c r="AV300">
        <v>0</v>
      </c>
      <c r="AW300">
        <v>2</v>
      </c>
      <c r="AX300">
        <v>28186951</v>
      </c>
      <c r="AY300">
        <v>1</v>
      </c>
      <c r="AZ300">
        <v>0</v>
      </c>
      <c r="BA300">
        <v>306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Y300*Source!I89</f>
        <v>33.407639999999994</v>
      </c>
      <c r="CY300">
        <f>AA300</f>
        <v>1</v>
      </c>
      <c r="CZ300">
        <f>AE300</f>
        <v>1</v>
      </c>
      <c r="DA300">
        <f>AI300</f>
        <v>1</v>
      </c>
      <c r="DB300">
        <f t="shared" si="82"/>
        <v>34.369999999999997</v>
      </c>
      <c r="DC300">
        <f t="shared" si="83"/>
        <v>0</v>
      </c>
    </row>
    <row r="301" spans="1:107" x14ac:dyDescent="0.2">
      <c r="A301">
        <f>ROW(Source!A90)</f>
        <v>90</v>
      </c>
      <c r="B301">
        <v>28185840</v>
      </c>
      <c r="C301">
        <v>28186952</v>
      </c>
      <c r="D301">
        <v>27430843</v>
      </c>
      <c r="E301">
        <v>1</v>
      </c>
      <c r="F301">
        <v>1</v>
      </c>
      <c r="G301">
        <v>1</v>
      </c>
      <c r="H301">
        <v>1</v>
      </c>
      <c r="I301" t="s">
        <v>68</v>
      </c>
      <c r="J301" t="s">
        <v>420</v>
      </c>
      <c r="K301" t="s">
        <v>69</v>
      </c>
      <c r="L301">
        <v>1191</v>
      </c>
      <c r="N301">
        <v>1013</v>
      </c>
      <c r="O301" t="s">
        <v>817</v>
      </c>
      <c r="P301" t="s">
        <v>817</v>
      </c>
      <c r="Q301">
        <v>1</v>
      </c>
      <c r="W301">
        <v>0</v>
      </c>
      <c r="X301">
        <v>300547253</v>
      </c>
      <c r="Y301">
        <v>32.369999999999997</v>
      </c>
      <c r="AA301">
        <v>0</v>
      </c>
      <c r="AB301">
        <v>0</v>
      </c>
      <c r="AC301">
        <v>0</v>
      </c>
      <c r="AD301">
        <v>8.4</v>
      </c>
      <c r="AE301">
        <v>0</v>
      </c>
      <c r="AF301">
        <v>0</v>
      </c>
      <c r="AG301">
        <v>0</v>
      </c>
      <c r="AH301">
        <v>8.4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420</v>
      </c>
      <c r="AT301">
        <v>32.369999999999997</v>
      </c>
      <c r="AU301" t="s">
        <v>420</v>
      </c>
      <c r="AV301">
        <v>1</v>
      </c>
      <c r="AW301">
        <v>2</v>
      </c>
      <c r="AX301">
        <v>28186974</v>
      </c>
      <c r="AY301">
        <v>1</v>
      </c>
      <c r="AZ301">
        <v>0</v>
      </c>
      <c r="BA301">
        <v>307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Y301*Source!I90</f>
        <v>38.843999999999994</v>
      </c>
      <c r="CY301">
        <f>AD301</f>
        <v>8.4</v>
      </c>
      <c r="CZ301">
        <f>AH301</f>
        <v>8.4</v>
      </c>
      <c r="DA301">
        <f>AL301</f>
        <v>1</v>
      </c>
      <c r="DB301">
        <f t="shared" si="82"/>
        <v>271.91000000000003</v>
      </c>
      <c r="DC301">
        <f t="shared" si="83"/>
        <v>0</v>
      </c>
    </row>
    <row r="302" spans="1:107" x14ac:dyDescent="0.2">
      <c r="A302">
        <f>ROW(Source!A90)</f>
        <v>90</v>
      </c>
      <c r="B302">
        <v>28185840</v>
      </c>
      <c r="C302">
        <v>28186952</v>
      </c>
      <c r="D302">
        <v>27430841</v>
      </c>
      <c r="E302">
        <v>1</v>
      </c>
      <c r="F302">
        <v>1</v>
      </c>
      <c r="G302">
        <v>1</v>
      </c>
      <c r="H302">
        <v>1</v>
      </c>
      <c r="I302" t="s">
        <v>818</v>
      </c>
      <c r="J302" t="s">
        <v>420</v>
      </c>
      <c r="K302" t="s">
        <v>819</v>
      </c>
      <c r="L302">
        <v>1191</v>
      </c>
      <c r="N302">
        <v>1013</v>
      </c>
      <c r="O302" t="s">
        <v>817</v>
      </c>
      <c r="P302" t="s">
        <v>817</v>
      </c>
      <c r="Q302">
        <v>1</v>
      </c>
      <c r="W302">
        <v>0</v>
      </c>
      <c r="X302">
        <v>-383101862</v>
      </c>
      <c r="Y302">
        <v>5.83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420</v>
      </c>
      <c r="AT302">
        <v>5.83</v>
      </c>
      <c r="AU302" t="s">
        <v>420</v>
      </c>
      <c r="AV302">
        <v>2</v>
      </c>
      <c r="AW302">
        <v>2</v>
      </c>
      <c r="AX302">
        <v>28186975</v>
      </c>
      <c r="AY302">
        <v>1</v>
      </c>
      <c r="AZ302">
        <v>0</v>
      </c>
      <c r="BA302">
        <v>308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Y302*Source!I90</f>
        <v>6.9959999999999996</v>
      </c>
      <c r="CY302">
        <f>AD302</f>
        <v>0</v>
      </c>
      <c r="CZ302">
        <f>AH302</f>
        <v>0</v>
      </c>
      <c r="DA302">
        <f>AL302</f>
        <v>1</v>
      </c>
      <c r="DB302">
        <f t="shared" si="82"/>
        <v>0</v>
      </c>
      <c r="DC302">
        <f t="shared" si="83"/>
        <v>0</v>
      </c>
    </row>
    <row r="303" spans="1:107" x14ac:dyDescent="0.2">
      <c r="A303">
        <f>ROW(Source!A90)</f>
        <v>90</v>
      </c>
      <c r="B303">
        <v>28185840</v>
      </c>
      <c r="C303">
        <v>28186952</v>
      </c>
      <c r="D303">
        <v>27347923</v>
      </c>
      <c r="E303">
        <v>1</v>
      </c>
      <c r="F303">
        <v>1</v>
      </c>
      <c r="G303">
        <v>1</v>
      </c>
      <c r="H303">
        <v>2</v>
      </c>
      <c r="I303" t="s">
        <v>75</v>
      </c>
      <c r="J303" t="s">
        <v>76</v>
      </c>
      <c r="K303" t="s">
        <v>77</v>
      </c>
      <c r="L303">
        <v>1368</v>
      </c>
      <c r="N303">
        <v>1011</v>
      </c>
      <c r="O303" t="s">
        <v>823</v>
      </c>
      <c r="P303" t="s">
        <v>823</v>
      </c>
      <c r="Q303">
        <v>1</v>
      </c>
      <c r="W303">
        <v>0</v>
      </c>
      <c r="X303">
        <v>1732737796</v>
      </c>
      <c r="Y303">
        <v>7.0000000000000007E-2</v>
      </c>
      <c r="AA303">
        <v>0</v>
      </c>
      <c r="AB303">
        <v>121.8</v>
      </c>
      <c r="AC303">
        <v>13.49</v>
      </c>
      <c r="AD303">
        <v>0</v>
      </c>
      <c r="AE303">
        <v>0</v>
      </c>
      <c r="AF303">
        <v>121.8</v>
      </c>
      <c r="AG303">
        <v>13.49</v>
      </c>
      <c r="AH303">
        <v>0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420</v>
      </c>
      <c r="AT303">
        <v>7.0000000000000007E-2</v>
      </c>
      <c r="AU303" t="s">
        <v>420</v>
      </c>
      <c r="AV303">
        <v>0</v>
      </c>
      <c r="AW303">
        <v>2</v>
      </c>
      <c r="AX303">
        <v>28186976</v>
      </c>
      <c r="AY303">
        <v>1</v>
      </c>
      <c r="AZ303">
        <v>0</v>
      </c>
      <c r="BA303">
        <v>309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Y303*Source!I90</f>
        <v>8.4000000000000005E-2</v>
      </c>
      <c r="CY303">
        <f t="shared" ref="CY303:CY309" si="90">AB303</f>
        <v>121.8</v>
      </c>
      <c r="CZ303">
        <f t="shared" ref="CZ303:CZ309" si="91">AF303</f>
        <v>121.8</v>
      </c>
      <c r="DA303">
        <f t="shared" ref="DA303:DA309" si="92">AJ303</f>
        <v>1</v>
      </c>
      <c r="DB303">
        <f t="shared" si="82"/>
        <v>8.5299999999999994</v>
      </c>
      <c r="DC303">
        <f t="shared" si="83"/>
        <v>0.94</v>
      </c>
    </row>
    <row r="304" spans="1:107" x14ac:dyDescent="0.2">
      <c r="A304">
        <f>ROW(Source!A90)</f>
        <v>90</v>
      </c>
      <c r="B304">
        <v>28185840</v>
      </c>
      <c r="C304">
        <v>28186952</v>
      </c>
      <c r="D304">
        <v>27348001</v>
      </c>
      <c r="E304">
        <v>1</v>
      </c>
      <c r="F304">
        <v>1</v>
      </c>
      <c r="G304">
        <v>1</v>
      </c>
      <c r="H304">
        <v>2</v>
      </c>
      <c r="I304" t="s">
        <v>70</v>
      </c>
      <c r="J304" t="s">
        <v>71</v>
      </c>
      <c r="K304" t="s">
        <v>72</v>
      </c>
      <c r="L304">
        <v>1368</v>
      </c>
      <c r="N304">
        <v>1011</v>
      </c>
      <c r="O304" t="s">
        <v>823</v>
      </c>
      <c r="P304" t="s">
        <v>823</v>
      </c>
      <c r="Q304">
        <v>1</v>
      </c>
      <c r="W304">
        <v>0</v>
      </c>
      <c r="X304">
        <v>903590057</v>
      </c>
      <c r="Y304">
        <v>0.12</v>
      </c>
      <c r="AA304">
        <v>0</v>
      </c>
      <c r="AB304">
        <v>112.77</v>
      </c>
      <c r="AC304">
        <v>11.84</v>
      </c>
      <c r="AD304">
        <v>0</v>
      </c>
      <c r="AE304">
        <v>0</v>
      </c>
      <c r="AF304">
        <v>112.77</v>
      </c>
      <c r="AG304">
        <v>11.84</v>
      </c>
      <c r="AH304">
        <v>0</v>
      </c>
      <c r="AI304">
        <v>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420</v>
      </c>
      <c r="AT304">
        <v>0.12</v>
      </c>
      <c r="AU304" t="s">
        <v>420</v>
      </c>
      <c r="AV304">
        <v>0</v>
      </c>
      <c r="AW304">
        <v>2</v>
      </c>
      <c r="AX304">
        <v>28186977</v>
      </c>
      <c r="AY304">
        <v>1</v>
      </c>
      <c r="AZ304">
        <v>0</v>
      </c>
      <c r="BA304">
        <v>310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Y304*Source!I90</f>
        <v>0.14399999999999999</v>
      </c>
      <c r="CY304">
        <f t="shared" si="90"/>
        <v>112.77</v>
      </c>
      <c r="CZ304">
        <f t="shared" si="91"/>
        <v>112.77</v>
      </c>
      <c r="DA304">
        <f t="shared" si="92"/>
        <v>1</v>
      </c>
      <c r="DB304">
        <f t="shared" si="82"/>
        <v>13.53</v>
      </c>
      <c r="DC304">
        <f t="shared" si="83"/>
        <v>1.42</v>
      </c>
    </row>
    <row r="305" spans="1:107" x14ac:dyDescent="0.2">
      <c r="A305">
        <f>ROW(Source!A90)</f>
        <v>90</v>
      </c>
      <c r="B305">
        <v>28185840</v>
      </c>
      <c r="C305">
        <v>28186952</v>
      </c>
      <c r="D305">
        <v>27348023</v>
      </c>
      <c r="E305">
        <v>1</v>
      </c>
      <c r="F305">
        <v>1</v>
      </c>
      <c r="G305">
        <v>1</v>
      </c>
      <c r="H305">
        <v>2</v>
      </c>
      <c r="I305" t="s">
        <v>78</v>
      </c>
      <c r="J305" t="s">
        <v>79</v>
      </c>
      <c r="K305" t="s">
        <v>80</v>
      </c>
      <c r="L305">
        <v>1368</v>
      </c>
      <c r="N305">
        <v>1011</v>
      </c>
      <c r="O305" t="s">
        <v>823</v>
      </c>
      <c r="P305" t="s">
        <v>823</v>
      </c>
      <c r="Q305">
        <v>1</v>
      </c>
      <c r="W305">
        <v>0</v>
      </c>
      <c r="X305">
        <v>-1335108231</v>
      </c>
      <c r="Y305">
        <v>5.45</v>
      </c>
      <c r="AA305">
        <v>0</v>
      </c>
      <c r="AB305">
        <v>96.9</v>
      </c>
      <c r="AC305">
        <v>11.84</v>
      </c>
      <c r="AD305">
        <v>0</v>
      </c>
      <c r="AE305">
        <v>0</v>
      </c>
      <c r="AF305">
        <v>96.9</v>
      </c>
      <c r="AG305">
        <v>11.84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420</v>
      </c>
      <c r="AT305">
        <v>5.45</v>
      </c>
      <c r="AU305" t="s">
        <v>420</v>
      </c>
      <c r="AV305">
        <v>0</v>
      </c>
      <c r="AW305">
        <v>2</v>
      </c>
      <c r="AX305">
        <v>28186978</v>
      </c>
      <c r="AY305">
        <v>1</v>
      </c>
      <c r="AZ305">
        <v>0</v>
      </c>
      <c r="BA305">
        <v>311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Y305*Source!I90</f>
        <v>6.54</v>
      </c>
      <c r="CY305">
        <f t="shared" si="90"/>
        <v>96.9</v>
      </c>
      <c r="CZ305">
        <f t="shared" si="91"/>
        <v>96.9</v>
      </c>
      <c r="DA305">
        <f t="shared" si="92"/>
        <v>1</v>
      </c>
      <c r="DB305">
        <f t="shared" si="82"/>
        <v>528.11</v>
      </c>
      <c r="DC305">
        <f t="shared" si="83"/>
        <v>64.53</v>
      </c>
    </row>
    <row r="306" spans="1:107" x14ac:dyDescent="0.2">
      <c r="A306">
        <f>ROW(Source!A90)</f>
        <v>90</v>
      </c>
      <c r="B306">
        <v>28185840</v>
      </c>
      <c r="C306">
        <v>28186952</v>
      </c>
      <c r="D306">
        <v>27348129</v>
      </c>
      <c r="E306">
        <v>1</v>
      </c>
      <c r="F306">
        <v>1</v>
      </c>
      <c r="G306">
        <v>1</v>
      </c>
      <c r="H306">
        <v>2</v>
      </c>
      <c r="I306" t="s">
        <v>81</v>
      </c>
      <c r="J306" t="s">
        <v>82</v>
      </c>
      <c r="K306" t="s">
        <v>83</v>
      </c>
      <c r="L306">
        <v>1368</v>
      </c>
      <c r="N306">
        <v>1011</v>
      </c>
      <c r="O306" t="s">
        <v>823</v>
      </c>
      <c r="P306" t="s">
        <v>823</v>
      </c>
      <c r="Q306">
        <v>1</v>
      </c>
      <c r="W306">
        <v>0</v>
      </c>
      <c r="X306">
        <v>452270374</v>
      </c>
      <c r="Y306">
        <v>0.96</v>
      </c>
      <c r="AA306">
        <v>0</v>
      </c>
      <c r="AB306">
        <v>0.83</v>
      </c>
      <c r="AC306">
        <v>0</v>
      </c>
      <c r="AD306">
        <v>0</v>
      </c>
      <c r="AE306">
        <v>0</v>
      </c>
      <c r="AF306">
        <v>0.83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420</v>
      </c>
      <c r="AT306">
        <v>0.96</v>
      </c>
      <c r="AU306" t="s">
        <v>420</v>
      </c>
      <c r="AV306">
        <v>0</v>
      </c>
      <c r="AW306">
        <v>2</v>
      </c>
      <c r="AX306">
        <v>28186979</v>
      </c>
      <c r="AY306">
        <v>1</v>
      </c>
      <c r="AZ306">
        <v>0</v>
      </c>
      <c r="BA306">
        <v>312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Y306*Source!I90</f>
        <v>1.1519999999999999</v>
      </c>
      <c r="CY306">
        <f t="shared" si="90"/>
        <v>0.83</v>
      </c>
      <c r="CZ306">
        <f t="shared" si="91"/>
        <v>0.83</v>
      </c>
      <c r="DA306">
        <f t="shared" si="92"/>
        <v>1</v>
      </c>
      <c r="DB306">
        <f t="shared" si="82"/>
        <v>0.8</v>
      </c>
      <c r="DC306">
        <f t="shared" si="83"/>
        <v>0</v>
      </c>
    </row>
    <row r="307" spans="1:107" x14ac:dyDescent="0.2">
      <c r="A307">
        <f>ROW(Source!A90)</f>
        <v>90</v>
      </c>
      <c r="B307">
        <v>28185840</v>
      </c>
      <c r="C307">
        <v>28186952</v>
      </c>
      <c r="D307">
        <v>27349166</v>
      </c>
      <c r="E307">
        <v>1</v>
      </c>
      <c r="F307">
        <v>1</v>
      </c>
      <c r="G307">
        <v>1</v>
      </c>
      <c r="H307">
        <v>2</v>
      </c>
      <c r="I307" t="s">
        <v>84</v>
      </c>
      <c r="J307" t="s">
        <v>85</v>
      </c>
      <c r="K307" t="s">
        <v>86</v>
      </c>
      <c r="L307">
        <v>1368</v>
      </c>
      <c r="N307">
        <v>1011</v>
      </c>
      <c r="O307" t="s">
        <v>823</v>
      </c>
      <c r="P307" t="s">
        <v>823</v>
      </c>
      <c r="Q307">
        <v>1</v>
      </c>
      <c r="W307">
        <v>0</v>
      </c>
      <c r="X307">
        <v>1171957361</v>
      </c>
      <c r="Y307">
        <v>0.19</v>
      </c>
      <c r="AA307">
        <v>0</v>
      </c>
      <c r="AB307">
        <v>86.79</v>
      </c>
      <c r="AC307">
        <v>10.130000000000001</v>
      </c>
      <c r="AD307">
        <v>0</v>
      </c>
      <c r="AE307">
        <v>0</v>
      </c>
      <c r="AF307">
        <v>86.79</v>
      </c>
      <c r="AG307">
        <v>10.130000000000001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420</v>
      </c>
      <c r="AT307">
        <v>0.19</v>
      </c>
      <c r="AU307" t="s">
        <v>420</v>
      </c>
      <c r="AV307">
        <v>0</v>
      </c>
      <c r="AW307">
        <v>2</v>
      </c>
      <c r="AX307">
        <v>28186980</v>
      </c>
      <c r="AY307">
        <v>1</v>
      </c>
      <c r="AZ307">
        <v>0</v>
      </c>
      <c r="BA307">
        <v>313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Y307*Source!I90</f>
        <v>0.22799999999999998</v>
      </c>
      <c r="CY307">
        <f t="shared" si="90"/>
        <v>86.79</v>
      </c>
      <c r="CZ307">
        <f t="shared" si="91"/>
        <v>86.79</v>
      </c>
      <c r="DA307">
        <f t="shared" si="92"/>
        <v>1</v>
      </c>
      <c r="DB307">
        <f t="shared" si="82"/>
        <v>16.489999999999998</v>
      </c>
      <c r="DC307">
        <f t="shared" si="83"/>
        <v>1.92</v>
      </c>
    </row>
    <row r="308" spans="1:107" x14ac:dyDescent="0.2">
      <c r="A308">
        <f>ROW(Source!A90)</f>
        <v>90</v>
      </c>
      <c r="B308">
        <v>28185840</v>
      </c>
      <c r="C308">
        <v>28186952</v>
      </c>
      <c r="D308">
        <v>27349374</v>
      </c>
      <c r="E308">
        <v>1</v>
      </c>
      <c r="F308">
        <v>1</v>
      </c>
      <c r="G308">
        <v>1</v>
      </c>
      <c r="H308">
        <v>2</v>
      </c>
      <c r="I308" t="s">
        <v>87</v>
      </c>
      <c r="J308" t="s">
        <v>88</v>
      </c>
      <c r="K308" t="s">
        <v>89</v>
      </c>
      <c r="L308">
        <v>1368</v>
      </c>
      <c r="N308">
        <v>1011</v>
      </c>
      <c r="O308" t="s">
        <v>823</v>
      </c>
      <c r="P308" t="s">
        <v>823</v>
      </c>
      <c r="Q308">
        <v>1</v>
      </c>
      <c r="W308">
        <v>0</v>
      </c>
      <c r="X308">
        <v>-1135352110</v>
      </c>
      <c r="Y308">
        <v>1.68</v>
      </c>
      <c r="AA308">
        <v>0</v>
      </c>
      <c r="AB308">
        <v>1.2</v>
      </c>
      <c r="AC308">
        <v>0</v>
      </c>
      <c r="AD308">
        <v>0</v>
      </c>
      <c r="AE308">
        <v>0</v>
      </c>
      <c r="AF308">
        <v>1.2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420</v>
      </c>
      <c r="AT308">
        <v>1.68</v>
      </c>
      <c r="AU308" t="s">
        <v>420</v>
      </c>
      <c r="AV308">
        <v>0</v>
      </c>
      <c r="AW308">
        <v>2</v>
      </c>
      <c r="AX308">
        <v>28186981</v>
      </c>
      <c r="AY308">
        <v>1</v>
      </c>
      <c r="AZ308">
        <v>0</v>
      </c>
      <c r="BA308">
        <v>314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Y308*Source!I90</f>
        <v>2.016</v>
      </c>
      <c r="CY308">
        <f t="shared" si="90"/>
        <v>1.2</v>
      </c>
      <c r="CZ308">
        <f t="shared" si="91"/>
        <v>1.2</v>
      </c>
      <c r="DA308">
        <f t="shared" si="92"/>
        <v>1</v>
      </c>
      <c r="DB308">
        <f t="shared" si="82"/>
        <v>2.02</v>
      </c>
      <c r="DC308">
        <f t="shared" si="83"/>
        <v>0</v>
      </c>
    </row>
    <row r="309" spans="1:107" x14ac:dyDescent="0.2">
      <c r="A309">
        <f>ROW(Source!A90)</f>
        <v>90</v>
      </c>
      <c r="B309">
        <v>28185840</v>
      </c>
      <c r="C309">
        <v>28186952</v>
      </c>
      <c r="D309">
        <v>27349441</v>
      </c>
      <c r="E309">
        <v>1</v>
      </c>
      <c r="F309">
        <v>1</v>
      </c>
      <c r="G309">
        <v>1</v>
      </c>
      <c r="H309">
        <v>2</v>
      </c>
      <c r="I309" t="s">
        <v>90</v>
      </c>
      <c r="J309" t="s">
        <v>91</v>
      </c>
      <c r="K309" t="s">
        <v>92</v>
      </c>
      <c r="L309">
        <v>1368</v>
      </c>
      <c r="N309">
        <v>1011</v>
      </c>
      <c r="O309" t="s">
        <v>823</v>
      </c>
      <c r="P309" t="s">
        <v>823</v>
      </c>
      <c r="Q309">
        <v>1</v>
      </c>
      <c r="W309">
        <v>0</v>
      </c>
      <c r="X309">
        <v>-700358725</v>
      </c>
      <c r="Y309">
        <v>9.6199999999999992</v>
      </c>
      <c r="AA309">
        <v>0</v>
      </c>
      <c r="AB309">
        <v>13.92</v>
      </c>
      <c r="AC309">
        <v>0</v>
      </c>
      <c r="AD309">
        <v>0</v>
      </c>
      <c r="AE309">
        <v>0</v>
      </c>
      <c r="AF309">
        <v>13.92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420</v>
      </c>
      <c r="AT309">
        <v>9.6199999999999992</v>
      </c>
      <c r="AU309" t="s">
        <v>420</v>
      </c>
      <c r="AV309">
        <v>0</v>
      </c>
      <c r="AW309">
        <v>2</v>
      </c>
      <c r="AX309">
        <v>28186982</v>
      </c>
      <c r="AY309">
        <v>1</v>
      </c>
      <c r="AZ309">
        <v>0</v>
      </c>
      <c r="BA309">
        <v>315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Y309*Source!I90</f>
        <v>11.543999999999999</v>
      </c>
      <c r="CY309">
        <f t="shared" si="90"/>
        <v>13.92</v>
      </c>
      <c r="CZ309">
        <f t="shared" si="91"/>
        <v>13.92</v>
      </c>
      <c r="DA309">
        <f t="shared" si="92"/>
        <v>1</v>
      </c>
      <c r="DB309">
        <f t="shared" si="82"/>
        <v>133.91</v>
      </c>
      <c r="DC309">
        <f t="shared" si="83"/>
        <v>0</v>
      </c>
    </row>
    <row r="310" spans="1:107" x14ac:dyDescent="0.2">
      <c r="A310">
        <f>ROW(Source!A90)</f>
        <v>90</v>
      </c>
      <c r="B310">
        <v>28185840</v>
      </c>
      <c r="C310">
        <v>28186952</v>
      </c>
      <c r="D310">
        <v>27262805</v>
      </c>
      <c r="E310">
        <v>1</v>
      </c>
      <c r="F310">
        <v>1</v>
      </c>
      <c r="G310">
        <v>1</v>
      </c>
      <c r="H310">
        <v>3</v>
      </c>
      <c r="I310" t="s">
        <v>47</v>
      </c>
      <c r="J310" t="s">
        <v>48</v>
      </c>
      <c r="K310" t="s">
        <v>49</v>
      </c>
      <c r="L310">
        <v>1339</v>
      </c>
      <c r="N310">
        <v>1007</v>
      </c>
      <c r="O310" t="s">
        <v>444</v>
      </c>
      <c r="P310" t="s">
        <v>444</v>
      </c>
      <c r="Q310">
        <v>1</v>
      </c>
      <c r="W310">
        <v>0</v>
      </c>
      <c r="X310">
        <v>1597319531</v>
      </c>
      <c r="Y310">
        <v>1.37</v>
      </c>
      <c r="AA310">
        <v>8.7899999999999991</v>
      </c>
      <c r="AB310">
        <v>0</v>
      </c>
      <c r="AC310">
        <v>0</v>
      </c>
      <c r="AD310">
        <v>0</v>
      </c>
      <c r="AE310">
        <v>8.7899999999999991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0</v>
      </c>
      <c r="AQ310">
        <v>0</v>
      </c>
      <c r="AR310">
        <v>0</v>
      </c>
      <c r="AS310" t="s">
        <v>420</v>
      </c>
      <c r="AT310">
        <v>1.37</v>
      </c>
      <c r="AU310" t="s">
        <v>420</v>
      </c>
      <c r="AV310">
        <v>0</v>
      </c>
      <c r="AW310">
        <v>2</v>
      </c>
      <c r="AX310">
        <v>28186983</v>
      </c>
      <c r="AY310">
        <v>1</v>
      </c>
      <c r="AZ310">
        <v>0</v>
      </c>
      <c r="BA310">
        <v>316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Y310*Source!I90</f>
        <v>1.6440000000000001</v>
      </c>
      <c r="CY310">
        <f t="shared" ref="CY310:CY321" si="93">AA310</f>
        <v>8.7899999999999991</v>
      </c>
      <c r="CZ310">
        <f t="shared" ref="CZ310:CZ321" si="94">AE310</f>
        <v>8.7899999999999991</v>
      </c>
      <c r="DA310">
        <f t="shared" ref="DA310:DA321" si="95">AI310</f>
        <v>1</v>
      </c>
      <c r="DB310">
        <f t="shared" si="82"/>
        <v>12.04</v>
      </c>
      <c r="DC310">
        <f t="shared" si="83"/>
        <v>0</v>
      </c>
    </row>
    <row r="311" spans="1:107" x14ac:dyDescent="0.2">
      <c r="A311">
        <f>ROW(Source!A90)</f>
        <v>90</v>
      </c>
      <c r="B311">
        <v>28185840</v>
      </c>
      <c r="C311">
        <v>28186952</v>
      </c>
      <c r="D311">
        <v>27262812</v>
      </c>
      <c r="E311">
        <v>1</v>
      </c>
      <c r="F311">
        <v>1</v>
      </c>
      <c r="G311">
        <v>1</v>
      </c>
      <c r="H311">
        <v>3</v>
      </c>
      <c r="I311" t="s">
        <v>50</v>
      </c>
      <c r="J311" t="s">
        <v>51</v>
      </c>
      <c r="K311" t="s">
        <v>52</v>
      </c>
      <c r="L311">
        <v>1346</v>
      </c>
      <c r="N311">
        <v>1009</v>
      </c>
      <c r="O311" t="s">
        <v>40</v>
      </c>
      <c r="P311" t="s">
        <v>40</v>
      </c>
      <c r="Q311">
        <v>1</v>
      </c>
      <c r="W311">
        <v>0</v>
      </c>
      <c r="X311">
        <v>-1411127917</v>
      </c>
      <c r="Y311">
        <v>0.41</v>
      </c>
      <c r="AA311">
        <v>4.47</v>
      </c>
      <c r="AB311">
        <v>0</v>
      </c>
      <c r="AC311">
        <v>0</v>
      </c>
      <c r="AD311">
        <v>0</v>
      </c>
      <c r="AE311">
        <v>4.47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N311">
        <v>0</v>
      </c>
      <c r="AO311">
        <v>1</v>
      </c>
      <c r="AP311">
        <v>0</v>
      </c>
      <c r="AQ311">
        <v>0</v>
      </c>
      <c r="AR311">
        <v>0</v>
      </c>
      <c r="AS311" t="s">
        <v>420</v>
      </c>
      <c r="AT311">
        <v>0.41</v>
      </c>
      <c r="AU311" t="s">
        <v>420</v>
      </c>
      <c r="AV311">
        <v>0</v>
      </c>
      <c r="AW311">
        <v>2</v>
      </c>
      <c r="AX311">
        <v>28186984</v>
      </c>
      <c r="AY311">
        <v>1</v>
      </c>
      <c r="AZ311">
        <v>0</v>
      </c>
      <c r="BA311">
        <v>317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Y311*Source!I90</f>
        <v>0.49199999999999994</v>
      </c>
      <c r="CY311">
        <f t="shared" si="93"/>
        <v>4.47</v>
      </c>
      <c r="CZ311">
        <f t="shared" si="94"/>
        <v>4.47</v>
      </c>
      <c r="DA311">
        <f t="shared" si="95"/>
        <v>1</v>
      </c>
      <c r="DB311">
        <f t="shared" si="82"/>
        <v>1.83</v>
      </c>
      <c r="DC311">
        <f t="shared" si="83"/>
        <v>0</v>
      </c>
    </row>
    <row r="312" spans="1:107" x14ac:dyDescent="0.2">
      <c r="A312">
        <f>ROW(Source!A90)</f>
        <v>90</v>
      </c>
      <c r="B312">
        <v>28185840</v>
      </c>
      <c r="C312">
        <v>28186952</v>
      </c>
      <c r="D312">
        <v>27266042</v>
      </c>
      <c r="E312">
        <v>1</v>
      </c>
      <c r="F312">
        <v>1</v>
      </c>
      <c r="G312">
        <v>1</v>
      </c>
      <c r="H312">
        <v>3</v>
      </c>
      <c r="I312" t="s">
        <v>93</v>
      </c>
      <c r="J312" t="s">
        <v>94</v>
      </c>
      <c r="K312" t="s">
        <v>95</v>
      </c>
      <c r="L312">
        <v>1348</v>
      </c>
      <c r="N312">
        <v>1009</v>
      </c>
      <c r="O312" t="s">
        <v>476</v>
      </c>
      <c r="P312" t="s">
        <v>476</v>
      </c>
      <c r="Q312">
        <v>1000</v>
      </c>
      <c r="W312">
        <v>0</v>
      </c>
      <c r="X312">
        <v>-2063612885</v>
      </c>
      <c r="Y312">
        <v>4.0000000000000001E-3</v>
      </c>
      <c r="AA312">
        <v>11891.1</v>
      </c>
      <c r="AB312">
        <v>0</v>
      </c>
      <c r="AC312">
        <v>0</v>
      </c>
      <c r="AD312">
        <v>0</v>
      </c>
      <c r="AE312">
        <v>11891.1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N312">
        <v>0</v>
      </c>
      <c r="AO312">
        <v>1</v>
      </c>
      <c r="AP312">
        <v>0</v>
      </c>
      <c r="AQ312">
        <v>0</v>
      </c>
      <c r="AR312">
        <v>0</v>
      </c>
      <c r="AS312" t="s">
        <v>420</v>
      </c>
      <c r="AT312">
        <v>4.0000000000000001E-3</v>
      </c>
      <c r="AU312" t="s">
        <v>420</v>
      </c>
      <c r="AV312">
        <v>0</v>
      </c>
      <c r="AW312">
        <v>2</v>
      </c>
      <c r="AX312">
        <v>28186985</v>
      </c>
      <c r="AY312">
        <v>1</v>
      </c>
      <c r="AZ312">
        <v>0</v>
      </c>
      <c r="BA312">
        <v>318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Y312*Source!I90</f>
        <v>4.7999999999999996E-3</v>
      </c>
      <c r="CY312">
        <f t="shared" si="93"/>
        <v>11891.1</v>
      </c>
      <c r="CZ312">
        <f t="shared" si="94"/>
        <v>11891.1</v>
      </c>
      <c r="DA312">
        <f t="shared" si="95"/>
        <v>1</v>
      </c>
      <c r="DB312">
        <f t="shared" si="82"/>
        <v>47.56</v>
      </c>
      <c r="DC312">
        <f t="shared" si="83"/>
        <v>0</v>
      </c>
    </row>
    <row r="313" spans="1:107" x14ac:dyDescent="0.2">
      <c r="A313">
        <f>ROW(Source!A90)</f>
        <v>90</v>
      </c>
      <c r="B313">
        <v>28185840</v>
      </c>
      <c r="C313">
        <v>28186952</v>
      </c>
      <c r="D313">
        <v>27267500</v>
      </c>
      <c r="E313">
        <v>1</v>
      </c>
      <c r="F313">
        <v>1</v>
      </c>
      <c r="G313">
        <v>1</v>
      </c>
      <c r="H313">
        <v>3</v>
      </c>
      <c r="I313" t="s">
        <v>96</v>
      </c>
      <c r="J313" t="s">
        <v>97</v>
      </c>
      <c r="K313" t="s">
        <v>98</v>
      </c>
      <c r="L313">
        <v>1348</v>
      </c>
      <c r="N313">
        <v>1009</v>
      </c>
      <c r="O313" t="s">
        <v>476</v>
      </c>
      <c r="P313" t="s">
        <v>476</v>
      </c>
      <c r="Q313">
        <v>1000</v>
      </c>
      <c r="W313">
        <v>0</v>
      </c>
      <c r="X313">
        <v>628974256</v>
      </c>
      <c r="Y313">
        <v>1.0000000000000001E-5</v>
      </c>
      <c r="AA313">
        <v>7671.42</v>
      </c>
      <c r="AB313">
        <v>0</v>
      </c>
      <c r="AC313">
        <v>0</v>
      </c>
      <c r="AD313">
        <v>0</v>
      </c>
      <c r="AE313">
        <v>7671.42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0</v>
      </c>
      <c r="AQ313">
        <v>0</v>
      </c>
      <c r="AR313">
        <v>0</v>
      </c>
      <c r="AS313" t="s">
        <v>420</v>
      </c>
      <c r="AT313">
        <v>1.0000000000000001E-5</v>
      </c>
      <c r="AU313" t="s">
        <v>420</v>
      </c>
      <c r="AV313">
        <v>0</v>
      </c>
      <c r="AW313">
        <v>2</v>
      </c>
      <c r="AX313">
        <v>28186987</v>
      </c>
      <c r="AY313">
        <v>1</v>
      </c>
      <c r="AZ313">
        <v>0</v>
      </c>
      <c r="BA313">
        <v>320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Y313*Source!I90</f>
        <v>1.2E-5</v>
      </c>
      <c r="CY313">
        <f t="shared" si="93"/>
        <v>7671.42</v>
      </c>
      <c r="CZ313">
        <f t="shared" si="94"/>
        <v>7671.42</v>
      </c>
      <c r="DA313">
        <f t="shared" si="95"/>
        <v>1</v>
      </c>
      <c r="DB313">
        <f t="shared" si="82"/>
        <v>0.08</v>
      </c>
      <c r="DC313">
        <f t="shared" si="83"/>
        <v>0</v>
      </c>
    </row>
    <row r="314" spans="1:107" x14ac:dyDescent="0.2">
      <c r="A314">
        <f>ROW(Source!A90)</f>
        <v>90</v>
      </c>
      <c r="B314">
        <v>28185840</v>
      </c>
      <c r="C314">
        <v>28186952</v>
      </c>
      <c r="D314">
        <v>27268485</v>
      </c>
      <c r="E314">
        <v>1</v>
      </c>
      <c r="F314">
        <v>1</v>
      </c>
      <c r="G314">
        <v>1</v>
      </c>
      <c r="H314">
        <v>3</v>
      </c>
      <c r="I314" t="s">
        <v>99</v>
      </c>
      <c r="J314" t="s">
        <v>100</v>
      </c>
      <c r="K314" t="s">
        <v>101</v>
      </c>
      <c r="L314">
        <v>1348</v>
      </c>
      <c r="N314">
        <v>1009</v>
      </c>
      <c r="O314" t="s">
        <v>476</v>
      </c>
      <c r="P314" t="s">
        <v>476</v>
      </c>
      <c r="Q314">
        <v>1000</v>
      </c>
      <c r="W314">
        <v>0</v>
      </c>
      <c r="X314">
        <v>-1850711024</v>
      </c>
      <c r="Y314">
        <v>1E-4</v>
      </c>
      <c r="AA314">
        <v>30728.69</v>
      </c>
      <c r="AB314">
        <v>0</v>
      </c>
      <c r="AC314">
        <v>0</v>
      </c>
      <c r="AD314">
        <v>0</v>
      </c>
      <c r="AE314">
        <v>30728.69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0</v>
      </c>
      <c r="AQ314">
        <v>0</v>
      </c>
      <c r="AR314">
        <v>0</v>
      </c>
      <c r="AS314" t="s">
        <v>420</v>
      </c>
      <c r="AT314">
        <v>1E-4</v>
      </c>
      <c r="AU314" t="s">
        <v>420</v>
      </c>
      <c r="AV314">
        <v>0</v>
      </c>
      <c r="AW314">
        <v>2</v>
      </c>
      <c r="AX314">
        <v>28186988</v>
      </c>
      <c r="AY314">
        <v>1</v>
      </c>
      <c r="AZ314">
        <v>0</v>
      </c>
      <c r="BA314">
        <v>321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Y314*Source!I90</f>
        <v>1.2E-4</v>
      </c>
      <c r="CY314">
        <f t="shared" si="93"/>
        <v>30728.69</v>
      </c>
      <c r="CZ314">
        <f t="shared" si="94"/>
        <v>30728.69</v>
      </c>
      <c r="DA314">
        <f t="shared" si="95"/>
        <v>1</v>
      </c>
      <c r="DB314">
        <f t="shared" si="82"/>
        <v>3.07</v>
      </c>
      <c r="DC314">
        <f t="shared" si="83"/>
        <v>0</v>
      </c>
    </row>
    <row r="315" spans="1:107" x14ac:dyDescent="0.2">
      <c r="A315">
        <f>ROW(Source!A90)</f>
        <v>90</v>
      </c>
      <c r="B315">
        <v>28185840</v>
      </c>
      <c r="C315">
        <v>28186952</v>
      </c>
      <c r="D315">
        <v>27287861</v>
      </c>
      <c r="E315">
        <v>1</v>
      </c>
      <c r="F315">
        <v>1</v>
      </c>
      <c r="G315">
        <v>1</v>
      </c>
      <c r="H315">
        <v>3</v>
      </c>
      <c r="I315" t="s">
        <v>102</v>
      </c>
      <c r="J315" t="s">
        <v>103</v>
      </c>
      <c r="K315" t="s">
        <v>104</v>
      </c>
      <c r="L315">
        <v>1348</v>
      </c>
      <c r="N315">
        <v>1009</v>
      </c>
      <c r="O315" t="s">
        <v>476</v>
      </c>
      <c r="P315" t="s">
        <v>476</v>
      </c>
      <c r="Q315">
        <v>1000</v>
      </c>
      <c r="W315">
        <v>0</v>
      </c>
      <c r="X315">
        <v>192534767</v>
      </c>
      <c r="Y315">
        <v>1E-3</v>
      </c>
      <c r="AA315">
        <v>8041.65</v>
      </c>
      <c r="AB315">
        <v>0</v>
      </c>
      <c r="AC315">
        <v>0</v>
      </c>
      <c r="AD315">
        <v>0</v>
      </c>
      <c r="AE315">
        <v>8041.65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 t="s">
        <v>420</v>
      </c>
      <c r="AT315">
        <v>1E-3</v>
      </c>
      <c r="AU315" t="s">
        <v>420</v>
      </c>
      <c r="AV315">
        <v>0</v>
      </c>
      <c r="AW315">
        <v>2</v>
      </c>
      <c r="AX315">
        <v>28186989</v>
      </c>
      <c r="AY315">
        <v>1</v>
      </c>
      <c r="AZ315">
        <v>0</v>
      </c>
      <c r="BA315">
        <v>322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Y315*Source!I90</f>
        <v>1.1999999999999999E-3</v>
      </c>
      <c r="CY315">
        <f t="shared" si="93"/>
        <v>8041.65</v>
      </c>
      <c r="CZ315">
        <f t="shared" si="94"/>
        <v>8041.65</v>
      </c>
      <c r="DA315">
        <f t="shared" si="95"/>
        <v>1</v>
      </c>
      <c r="DB315">
        <f t="shared" si="82"/>
        <v>8.0399999999999991</v>
      </c>
      <c r="DC315">
        <f t="shared" si="83"/>
        <v>0</v>
      </c>
    </row>
    <row r="316" spans="1:107" x14ac:dyDescent="0.2">
      <c r="A316">
        <f>ROW(Source!A90)</f>
        <v>90</v>
      </c>
      <c r="B316">
        <v>28185840</v>
      </c>
      <c r="C316">
        <v>28186952</v>
      </c>
      <c r="D316">
        <v>27289987</v>
      </c>
      <c r="E316">
        <v>1</v>
      </c>
      <c r="F316">
        <v>1</v>
      </c>
      <c r="G316">
        <v>1</v>
      </c>
      <c r="H316">
        <v>3</v>
      </c>
      <c r="I316" t="s">
        <v>105</v>
      </c>
      <c r="J316" t="s">
        <v>106</v>
      </c>
      <c r="K316" t="s">
        <v>107</v>
      </c>
      <c r="L316">
        <v>1302</v>
      </c>
      <c r="N316">
        <v>1003</v>
      </c>
      <c r="O316" t="s">
        <v>108</v>
      </c>
      <c r="P316" t="s">
        <v>108</v>
      </c>
      <c r="Q316">
        <v>10</v>
      </c>
      <c r="W316">
        <v>0</v>
      </c>
      <c r="X316">
        <v>4483628</v>
      </c>
      <c r="Y316">
        <v>1.8700000000000001E-2</v>
      </c>
      <c r="AA316">
        <v>64.47</v>
      </c>
      <c r="AB316">
        <v>0</v>
      </c>
      <c r="AC316">
        <v>0</v>
      </c>
      <c r="AD316">
        <v>0</v>
      </c>
      <c r="AE316">
        <v>64.47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420</v>
      </c>
      <c r="AT316">
        <v>1.8700000000000001E-2</v>
      </c>
      <c r="AU316" t="s">
        <v>420</v>
      </c>
      <c r="AV316">
        <v>0</v>
      </c>
      <c r="AW316">
        <v>2</v>
      </c>
      <c r="AX316">
        <v>28186991</v>
      </c>
      <c r="AY316">
        <v>1</v>
      </c>
      <c r="AZ316">
        <v>0</v>
      </c>
      <c r="BA316">
        <v>324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Y316*Source!I90</f>
        <v>2.2440000000000002E-2</v>
      </c>
      <c r="CY316">
        <f t="shared" si="93"/>
        <v>64.47</v>
      </c>
      <c r="CZ316">
        <f t="shared" si="94"/>
        <v>64.47</v>
      </c>
      <c r="DA316">
        <f t="shared" si="95"/>
        <v>1</v>
      </c>
      <c r="DB316">
        <f t="shared" si="82"/>
        <v>1.21</v>
      </c>
      <c r="DC316">
        <f t="shared" si="83"/>
        <v>0</v>
      </c>
    </row>
    <row r="317" spans="1:107" x14ac:dyDescent="0.2">
      <c r="A317">
        <f>ROW(Source!A90)</f>
        <v>90</v>
      </c>
      <c r="B317">
        <v>28185840</v>
      </c>
      <c r="C317">
        <v>28186952</v>
      </c>
      <c r="D317">
        <v>27290346</v>
      </c>
      <c r="E317">
        <v>1</v>
      </c>
      <c r="F317">
        <v>1</v>
      </c>
      <c r="G317">
        <v>1</v>
      </c>
      <c r="H317">
        <v>3</v>
      </c>
      <c r="I317" t="s">
        <v>109</v>
      </c>
      <c r="J317" t="s">
        <v>110</v>
      </c>
      <c r="K317" t="s">
        <v>111</v>
      </c>
      <c r="L317">
        <v>1348</v>
      </c>
      <c r="N317">
        <v>1009</v>
      </c>
      <c r="O317" t="s">
        <v>476</v>
      </c>
      <c r="P317" t="s">
        <v>476</v>
      </c>
      <c r="Q317">
        <v>1000</v>
      </c>
      <c r="W317">
        <v>0</v>
      </c>
      <c r="X317">
        <v>-936363311</v>
      </c>
      <c r="Y317">
        <v>3.0000000000000001E-5</v>
      </c>
      <c r="AA317">
        <v>4751.12</v>
      </c>
      <c r="AB317">
        <v>0</v>
      </c>
      <c r="AC317">
        <v>0</v>
      </c>
      <c r="AD317">
        <v>0</v>
      </c>
      <c r="AE317">
        <v>4751.12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0</v>
      </c>
      <c r="AQ317">
        <v>0</v>
      </c>
      <c r="AR317">
        <v>0</v>
      </c>
      <c r="AS317" t="s">
        <v>420</v>
      </c>
      <c r="AT317">
        <v>3.0000000000000001E-5</v>
      </c>
      <c r="AU317" t="s">
        <v>420</v>
      </c>
      <c r="AV317">
        <v>0</v>
      </c>
      <c r="AW317">
        <v>2</v>
      </c>
      <c r="AX317">
        <v>28186992</v>
      </c>
      <c r="AY317">
        <v>1</v>
      </c>
      <c r="AZ317">
        <v>0</v>
      </c>
      <c r="BA317">
        <v>325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Y317*Source!I90</f>
        <v>3.6000000000000001E-5</v>
      </c>
      <c r="CY317">
        <f t="shared" si="93"/>
        <v>4751.12</v>
      </c>
      <c r="CZ317">
        <f t="shared" si="94"/>
        <v>4751.12</v>
      </c>
      <c r="DA317">
        <f t="shared" si="95"/>
        <v>1</v>
      </c>
      <c r="DB317">
        <f t="shared" si="82"/>
        <v>0.14000000000000001</v>
      </c>
      <c r="DC317">
        <f t="shared" si="83"/>
        <v>0</v>
      </c>
    </row>
    <row r="318" spans="1:107" x14ac:dyDescent="0.2">
      <c r="A318">
        <f>ROW(Source!A90)</f>
        <v>90</v>
      </c>
      <c r="B318">
        <v>28185840</v>
      </c>
      <c r="C318">
        <v>28186952</v>
      </c>
      <c r="D318">
        <v>27291107</v>
      </c>
      <c r="E318">
        <v>1</v>
      </c>
      <c r="F318">
        <v>1</v>
      </c>
      <c r="G318">
        <v>1</v>
      </c>
      <c r="H318">
        <v>3</v>
      </c>
      <c r="I318" t="s">
        <v>112</v>
      </c>
      <c r="J318" t="s">
        <v>113</v>
      </c>
      <c r="K318" t="s">
        <v>114</v>
      </c>
      <c r="L318">
        <v>1348</v>
      </c>
      <c r="N318">
        <v>1009</v>
      </c>
      <c r="O318" t="s">
        <v>476</v>
      </c>
      <c r="P318" t="s">
        <v>476</v>
      </c>
      <c r="Q318">
        <v>1000</v>
      </c>
      <c r="W318">
        <v>0</v>
      </c>
      <c r="X318">
        <v>1261042718</v>
      </c>
      <c r="Y318">
        <v>1.9400000000000001E-3</v>
      </c>
      <c r="AA318">
        <v>6246.56</v>
      </c>
      <c r="AB318">
        <v>0</v>
      </c>
      <c r="AC318">
        <v>0</v>
      </c>
      <c r="AD318">
        <v>0</v>
      </c>
      <c r="AE318">
        <v>6246.56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N318">
        <v>0</v>
      </c>
      <c r="AO318">
        <v>1</v>
      </c>
      <c r="AP318">
        <v>0</v>
      </c>
      <c r="AQ318">
        <v>0</v>
      </c>
      <c r="AR318">
        <v>0</v>
      </c>
      <c r="AS318" t="s">
        <v>420</v>
      </c>
      <c r="AT318">
        <v>1.9400000000000001E-3</v>
      </c>
      <c r="AU318" t="s">
        <v>420</v>
      </c>
      <c r="AV318">
        <v>0</v>
      </c>
      <c r="AW318">
        <v>2</v>
      </c>
      <c r="AX318">
        <v>28186993</v>
      </c>
      <c r="AY318">
        <v>1</v>
      </c>
      <c r="AZ318">
        <v>0</v>
      </c>
      <c r="BA318">
        <v>326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Y318*Source!I90</f>
        <v>2.3280000000000002E-3</v>
      </c>
      <c r="CY318">
        <f t="shared" si="93"/>
        <v>6246.56</v>
      </c>
      <c r="CZ318">
        <f t="shared" si="94"/>
        <v>6246.56</v>
      </c>
      <c r="DA318">
        <f t="shared" si="95"/>
        <v>1</v>
      </c>
      <c r="DB318">
        <f t="shared" si="82"/>
        <v>12.12</v>
      </c>
      <c r="DC318">
        <f t="shared" si="83"/>
        <v>0</v>
      </c>
    </row>
    <row r="319" spans="1:107" x14ac:dyDescent="0.2">
      <c r="A319">
        <f>ROW(Source!A90)</f>
        <v>90</v>
      </c>
      <c r="B319">
        <v>28185840</v>
      </c>
      <c r="C319">
        <v>28186952</v>
      </c>
      <c r="D319">
        <v>27295014</v>
      </c>
      <c r="E319">
        <v>1</v>
      </c>
      <c r="F319">
        <v>1</v>
      </c>
      <c r="G319">
        <v>1</v>
      </c>
      <c r="H319">
        <v>3</v>
      </c>
      <c r="I319" t="s">
        <v>115</v>
      </c>
      <c r="J319" t="s">
        <v>116</v>
      </c>
      <c r="K319" t="s">
        <v>117</v>
      </c>
      <c r="L319">
        <v>1339</v>
      </c>
      <c r="N319">
        <v>1007</v>
      </c>
      <c r="O319" t="s">
        <v>444</v>
      </c>
      <c r="P319" t="s">
        <v>444</v>
      </c>
      <c r="Q319">
        <v>1</v>
      </c>
      <c r="W319">
        <v>0</v>
      </c>
      <c r="X319">
        <v>-128313133</v>
      </c>
      <c r="Y319">
        <v>1.0300000000000001E-3</v>
      </c>
      <c r="AA319">
        <v>1793.05</v>
      </c>
      <c r="AB319">
        <v>0</v>
      </c>
      <c r="AC319">
        <v>0</v>
      </c>
      <c r="AD319">
        <v>0</v>
      </c>
      <c r="AE319">
        <v>1793.05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0</v>
      </c>
      <c r="AQ319">
        <v>0</v>
      </c>
      <c r="AR319">
        <v>0</v>
      </c>
      <c r="AS319" t="s">
        <v>420</v>
      </c>
      <c r="AT319">
        <v>1.0300000000000001E-3</v>
      </c>
      <c r="AU319" t="s">
        <v>420</v>
      </c>
      <c r="AV319">
        <v>0</v>
      </c>
      <c r="AW319">
        <v>2</v>
      </c>
      <c r="AX319">
        <v>28186994</v>
      </c>
      <c r="AY319">
        <v>1</v>
      </c>
      <c r="AZ319">
        <v>0</v>
      </c>
      <c r="BA319">
        <v>327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Y319*Source!I90</f>
        <v>1.2360000000000001E-3</v>
      </c>
      <c r="CY319">
        <f t="shared" si="93"/>
        <v>1793.05</v>
      </c>
      <c r="CZ319">
        <f t="shared" si="94"/>
        <v>1793.05</v>
      </c>
      <c r="DA319">
        <f t="shared" si="95"/>
        <v>1</v>
      </c>
      <c r="DB319">
        <f t="shared" si="82"/>
        <v>1.85</v>
      </c>
      <c r="DC319">
        <f t="shared" si="83"/>
        <v>0</v>
      </c>
    </row>
    <row r="320" spans="1:107" x14ac:dyDescent="0.2">
      <c r="A320">
        <f>ROW(Source!A90)</f>
        <v>90</v>
      </c>
      <c r="B320">
        <v>28185840</v>
      </c>
      <c r="C320">
        <v>28186952</v>
      </c>
      <c r="D320">
        <v>27302856</v>
      </c>
      <c r="E320">
        <v>1</v>
      </c>
      <c r="F320">
        <v>1</v>
      </c>
      <c r="G320">
        <v>1</v>
      </c>
      <c r="H320">
        <v>3</v>
      </c>
      <c r="I320" t="s">
        <v>118</v>
      </c>
      <c r="J320" t="s">
        <v>119</v>
      </c>
      <c r="K320" t="s">
        <v>120</v>
      </c>
      <c r="L320">
        <v>1348</v>
      </c>
      <c r="N320">
        <v>1009</v>
      </c>
      <c r="O320" t="s">
        <v>476</v>
      </c>
      <c r="P320" t="s">
        <v>476</v>
      </c>
      <c r="Q320">
        <v>1000</v>
      </c>
      <c r="W320">
        <v>0</v>
      </c>
      <c r="X320">
        <v>1741082987</v>
      </c>
      <c r="Y320">
        <v>3.1E-4</v>
      </c>
      <c r="AA320">
        <v>12560.85</v>
      </c>
      <c r="AB320">
        <v>0</v>
      </c>
      <c r="AC320">
        <v>0</v>
      </c>
      <c r="AD320">
        <v>0</v>
      </c>
      <c r="AE320">
        <v>12560.85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420</v>
      </c>
      <c r="AT320">
        <v>3.1E-4</v>
      </c>
      <c r="AU320" t="s">
        <v>420</v>
      </c>
      <c r="AV320">
        <v>0</v>
      </c>
      <c r="AW320">
        <v>2</v>
      </c>
      <c r="AX320">
        <v>28186995</v>
      </c>
      <c r="AY320">
        <v>1</v>
      </c>
      <c r="AZ320">
        <v>0</v>
      </c>
      <c r="BA320">
        <v>328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Y320*Source!I90</f>
        <v>3.7199999999999999E-4</v>
      </c>
      <c r="CY320">
        <f t="shared" si="93"/>
        <v>12560.85</v>
      </c>
      <c r="CZ320">
        <f t="shared" si="94"/>
        <v>12560.85</v>
      </c>
      <c r="DA320">
        <f t="shared" si="95"/>
        <v>1</v>
      </c>
      <c r="DB320">
        <f t="shared" si="82"/>
        <v>3.89</v>
      </c>
      <c r="DC320">
        <f t="shared" si="83"/>
        <v>0</v>
      </c>
    </row>
    <row r="321" spans="1:107" x14ac:dyDescent="0.2">
      <c r="A321">
        <f>ROW(Source!A90)</f>
        <v>90</v>
      </c>
      <c r="B321">
        <v>28185840</v>
      </c>
      <c r="C321">
        <v>28186952</v>
      </c>
      <c r="D321">
        <v>27304116</v>
      </c>
      <c r="E321">
        <v>1</v>
      </c>
      <c r="F321">
        <v>1</v>
      </c>
      <c r="G321">
        <v>1</v>
      </c>
      <c r="H321">
        <v>3</v>
      </c>
      <c r="I321" t="s">
        <v>121</v>
      </c>
      <c r="J321" t="s">
        <v>122</v>
      </c>
      <c r="K321" t="s">
        <v>123</v>
      </c>
      <c r="L321">
        <v>1348</v>
      </c>
      <c r="N321">
        <v>1009</v>
      </c>
      <c r="O321" t="s">
        <v>476</v>
      </c>
      <c r="P321" t="s">
        <v>476</v>
      </c>
      <c r="Q321">
        <v>1000</v>
      </c>
      <c r="W321">
        <v>0</v>
      </c>
      <c r="X321">
        <v>-296986458</v>
      </c>
      <c r="Y321">
        <v>5.9999999999999995E-4</v>
      </c>
      <c r="AA321">
        <v>11149.43</v>
      </c>
      <c r="AB321">
        <v>0</v>
      </c>
      <c r="AC321">
        <v>0</v>
      </c>
      <c r="AD321">
        <v>0</v>
      </c>
      <c r="AE321">
        <v>11149.43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420</v>
      </c>
      <c r="AT321">
        <v>5.9999999999999995E-4</v>
      </c>
      <c r="AU321" t="s">
        <v>420</v>
      </c>
      <c r="AV321">
        <v>0</v>
      </c>
      <c r="AW321">
        <v>2</v>
      </c>
      <c r="AX321">
        <v>28186996</v>
      </c>
      <c r="AY321">
        <v>1</v>
      </c>
      <c r="AZ321">
        <v>0</v>
      </c>
      <c r="BA321">
        <v>329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Y321*Source!I90</f>
        <v>7.1999999999999994E-4</v>
      </c>
      <c r="CY321">
        <f t="shared" si="93"/>
        <v>11149.43</v>
      </c>
      <c r="CZ321">
        <f t="shared" si="94"/>
        <v>11149.43</v>
      </c>
      <c r="DA321">
        <f t="shared" si="95"/>
        <v>1</v>
      </c>
      <c r="DB321">
        <f t="shared" si="82"/>
        <v>6.69</v>
      </c>
      <c r="DC321">
        <f t="shared" si="83"/>
        <v>0</v>
      </c>
    </row>
    <row r="322" spans="1:107" x14ac:dyDescent="0.2">
      <c r="A322">
        <f>ROW(Source!A91)</f>
        <v>91</v>
      </c>
      <c r="B322">
        <v>28185841</v>
      </c>
      <c r="C322">
        <v>28186952</v>
      </c>
      <c r="D322">
        <v>27430843</v>
      </c>
      <c r="E322">
        <v>1</v>
      </c>
      <c r="F322">
        <v>1</v>
      </c>
      <c r="G322">
        <v>1</v>
      </c>
      <c r="H322">
        <v>1</v>
      </c>
      <c r="I322" t="s">
        <v>68</v>
      </c>
      <c r="J322" t="s">
        <v>420</v>
      </c>
      <c r="K322" t="s">
        <v>69</v>
      </c>
      <c r="L322">
        <v>1191</v>
      </c>
      <c r="N322">
        <v>1013</v>
      </c>
      <c r="O322" t="s">
        <v>817</v>
      </c>
      <c r="P322" t="s">
        <v>817</v>
      </c>
      <c r="Q322">
        <v>1</v>
      </c>
      <c r="W322">
        <v>0</v>
      </c>
      <c r="X322">
        <v>300547253</v>
      </c>
      <c r="Y322">
        <v>32.369999999999997</v>
      </c>
      <c r="AA322">
        <v>0</v>
      </c>
      <c r="AB322">
        <v>0</v>
      </c>
      <c r="AC322">
        <v>0</v>
      </c>
      <c r="AD322">
        <v>59.39</v>
      </c>
      <c r="AE322">
        <v>0</v>
      </c>
      <c r="AF322">
        <v>0</v>
      </c>
      <c r="AG322">
        <v>0</v>
      </c>
      <c r="AH322">
        <v>8.4</v>
      </c>
      <c r="AI322">
        <v>1</v>
      </c>
      <c r="AJ322">
        <v>1</v>
      </c>
      <c r="AK322">
        <v>1</v>
      </c>
      <c r="AL322">
        <v>7.07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420</v>
      </c>
      <c r="AT322">
        <v>32.369999999999997</v>
      </c>
      <c r="AU322" t="s">
        <v>420</v>
      </c>
      <c r="AV322">
        <v>1</v>
      </c>
      <c r="AW322">
        <v>2</v>
      </c>
      <c r="AX322">
        <v>28186974</v>
      </c>
      <c r="AY322">
        <v>1</v>
      </c>
      <c r="AZ322">
        <v>0</v>
      </c>
      <c r="BA322">
        <v>330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Y322*Source!I91</f>
        <v>38.843999999999994</v>
      </c>
      <c r="CY322">
        <f>AD322</f>
        <v>59.39</v>
      </c>
      <c r="CZ322">
        <f>AH322</f>
        <v>8.4</v>
      </c>
      <c r="DA322">
        <f>AL322</f>
        <v>7.07</v>
      </c>
      <c r="DB322">
        <f t="shared" si="82"/>
        <v>271.91000000000003</v>
      </c>
      <c r="DC322">
        <f t="shared" si="83"/>
        <v>0</v>
      </c>
    </row>
    <row r="323" spans="1:107" x14ac:dyDescent="0.2">
      <c r="A323">
        <f>ROW(Source!A91)</f>
        <v>91</v>
      </c>
      <c r="B323">
        <v>28185841</v>
      </c>
      <c r="C323">
        <v>28186952</v>
      </c>
      <c r="D323">
        <v>27430841</v>
      </c>
      <c r="E323">
        <v>1</v>
      </c>
      <c r="F323">
        <v>1</v>
      </c>
      <c r="G323">
        <v>1</v>
      </c>
      <c r="H323">
        <v>1</v>
      </c>
      <c r="I323" t="s">
        <v>818</v>
      </c>
      <c r="J323" t="s">
        <v>420</v>
      </c>
      <c r="K323" t="s">
        <v>819</v>
      </c>
      <c r="L323">
        <v>1191</v>
      </c>
      <c r="N323">
        <v>1013</v>
      </c>
      <c r="O323" t="s">
        <v>817</v>
      </c>
      <c r="P323" t="s">
        <v>817</v>
      </c>
      <c r="Q323">
        <v>1</v>
      </c>
      <c r="W323">
        <v>0</v>
      </c>
      <c r="X323">
        <v>-383101862</v>
      </c>
      <c r="Y323">
        <v>5.83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7.07</v>
      </c>
      <c r="AL323">
        <v>1</v>
      </c>
      <c r="AN323">
        <v>0</v>
      </c>
      <c r="AO323">
        <v>1</v>
      </c>
      <c r="AP323">
        <v>0</v>
      </c>
      <c r="AQ323">
        <v>0</v>
      </c>
      <c r="AR323">
        <v>0</v>
      </c>
      <c r="AS323" t="s">
        <v>420</v>
      </c>
      <c r="AT323">
        <v>5.83</v>
      </c>
      <c r="AU323" t="s">
        <v>420</v>
      </c>
      <c r="AV323">
        <v>2</v>
      </c>
      <c r="AW323">
        <v>2</v>
      </c>
      <c r="AX323">
        <v>28186975</v>
      </c>
      <c r="AY323">
        <v>1</v>
      </c>
      <c r="AZ323">
        <v>0</v>
      </c>
      <c r="BA323">
        <v>331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Y323*Source!I91</f>
        <v>6.9959999999999996</v>
      </c>
      <c r="CY323">
        <f>AD323</f>
        <v>0</v>
      </c>
      <c r="CZ323">
        <f>AH323</f>
        <v>0</v>
      </c>
      <c r="DA323">
        <f>AL323</f>
        <v>1</v>
      </c>
      <c r="DB323">
        <f t="shared" si="82"/>
        <v>0</v>
      </c>
      <c r="DC323">
        <f t="shared" si="83"/>
        <v>0</v>
      </c>
    </row>
    <row r="324" spans="1:107" x14ac:dyDescent="0.2">
      <c r="A324">
        <f>ROW(Source!A91)</f>
        <v>91</v>
      </c>
      <c r="B324">
        <v>28185841</v>
      </c>
      <c r="C324">
        <v>28186952</v>
      </c>
      <c r="D324">
        <v>27347923</v>
      </c>
      <c r="E324">
        <v>1</v>
      </c>
      <c r="F324">
        <v>1</v>
      </c>
      <c r="G324">
        <v>1</v>
      </c>
      <c r="H324">
        <v>2</v>
      </c>
      <c r="I324" t="s">
        <v>75</v>
      </c>
      <c r="J324" t="s">
        <v>76</v>
      </c>
      <c r="K324" t="s">
        <v>77</v>
      </c>
      <c r="L324">
        <v>1368</v>
      </c>
      <c r="N324">
        <v>1011</v>
      </c>
      <c r="O324" t="s">
        <v>823</v>
      </c>
      <c r="P324" t="s">
        <v>823</v>
      </c>
      <c r="Q324">
        <v>1</v>
      </c>
      <c r="W324">
        <v>0</v>
      </c>
      <c r="X324">
        <v>1732737796</v>
      </c>
      <c r="Y324">
        <v>7.0000000000000007E-2</v>
      </c>
      <c r="AA324">
        <v>0</v>
      </c>
      <c r="AB324">
        <v>861.13</v>
      </c>
      <c r="AC324">
        <v>13.49</v>
      </c>
      <c r="AD324">
        <v>0</v>
      </c>
      <c r="AE324">
        <v>0</v>
      </c>
      <c r="AF324">
        <v>121.8</v>
      </c>
      <c r="AG324">
        <v>13.49</v>
      </c>
      <c r="AH324">
        <v>0</v>
      </c>
      <c r="AI324">
        <v>1</v>
      </c>
      <c r="AJ324">
        <v>7.07</v>
      </c>
      <c r="AK324">
        <v>1</v>
      </c>
      <c r="AL324">
        <v>1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420</v>
      </c>
      <c r="AT324">
        <v>7.0000000000000007E-2</v>
      </c>
      <c r="AU324" t="s">
        <v>420</v>
      </c>
      <c r="AV324">
        <v>0</v>
      </c>
      <c r="AW324">
        <v>2</v>
      </c>
      <c r="AX324">
        <v>28186976</v>
      </c>
      <c r="AY324">
        <v>1</v>
      </c>
      <c r="AZ324">
        <v>0</v>
      </c>
      <c r="BA324">
        <v>332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Y324*Source!I91</f>
        <v>8.4000000000000005E-2</v>
      </c>
      <c r="CY324">
        <f t="shared" ref="CY324:CY330" si="96">AB324</f>
        <v>861.13</v>
      </c>
      <c r="CZ324">
        <f t="shared" ref="CZ324:CZ330" si="97">AF324</f>
        <v>121.8</v>
      </c>
      <c r="DA324">
        <f t="shared" ref="DA324:DA330" si="98">AJ324</f>
        <v>7.07</v>
      </c>
      <c r="DB324">
        <f t="shared" si="82"/>
        <v>8.5299999999999994</v>
      </c>
      <c r="DC324">
        <f t="shared" si="83"/>
        <v>0.94</v>
      </c>
    </row>
    <row r="325" spans="1:107" x14ac:dyDescent="0.2">
      <c r="A325">
        <f>ROW(Source!A91)</f>
        <v>91</v>
      </c>
      <c r="B325">
        <v>28185841</v>
      </c>
      <c r="C325">
        <v>28186952</v>
      </c>
      <c r="D325">
        <v>27348001</v>
      </c>
      <c r="E325">
        <v>1</v>
      </c>
      <c r="F325">
        <v>1</v>
      </c>
      <c r="G325">
        <v>1</v>
      </c>
      <c r="H325">
        <v>2</v>
      </c>
      <c r="I325" t="s">
        <v>70</v>
      </c>
      <c r="J325" t="s">
        <v>71</v>
      </c>
      <c r="K325" t="s">
        <v>72</v>
      </c>
      <c r="L325">
        <v>1368</v>
      </c>
      <c r="N325">
        <v>1011</v>
      </c>
      <c r="O325" t="s">
        <v>823</v>
      </c>
      <c r="P325" t="s">
        <v>823</v>
      </c>
      <c r="Q325">
        <v>1</v>
      </c>
      <c r="W325">
        <v>0</v>
      </c>
      <c r="X325">
        <v>903590057</v>
      </c>
      <c r="Y325">
        <v>0.12</v>
      </c>
      <c r="AA325">
        <v>0</v>
      </c>
      <c r="AB325">
        <v>797.28</v>
      </c>
      <c r="AC325">
        <v>11.84</v>
      </c>
      <c r="AD325">
        <v>0</v>
      </c>
      <c r="AE325">
        <v>0</v>
      </c>
      <c r="AF325">
        <v>112.77</v>
      </c>
      <c r="AG325">
        <v>11.84</v>
      </c>
      <c r="AH325">
        <v>0</v>
      </c>
      <c r="AI325">
        <v>1</v>
      </c>
      <c r="AJ325">
        <v>7.07</v>
      </c>
      <c r="AK325">
        <v>1</v>
      </c>
      <c r="AL325">
        <v>1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420</v>
      </c>
      <c r="AT325">
        <v>0.12</v>
      </c>
      <c r="AU325" t="s">
        <v>420</v>
      </c>
      <c r="AV325">
        <v>0</v>
      </c>
      <c r="AW325">
        <v>2</v>
      </c>
      <c r="AX325">
        <v>28186977</v>
      </c>
      <c r="AY325">
        <v>1</v>
      </c>
      <c r="AZ325">
        <v>0</v>
      </c>
      <c r="BA325">
        <v>333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Y325*Source!I91</f>
        <v>0.14399999999999999</v>
      </c>
      <c r="CY325">
        <f t="shared" si="96"/>
        <v>797.28</v>
      </c>
      <c r="CZ325">
        <f t="shared" si="97"/>
        <v>112.77</v>
      </c>
      <c r="DA325">
        <f t="shared" si="98"/>
        <v>7.07</v>
      </c>
      <c r="DB325">
        <f t="shared" si="82"/>
        <v>13.53</v>
      </c>
      <c r="DC325">
        <f t="shared" si="83"/>
        <v>1.42</v>
      </c>
    </row>
    <row r="326" spans="1:107" x14ac:dyDescent="0.2">
      <c r="A326">
        <f>ROW(Source!A91)</f>
        <v>91</v>
      </c>
      <c r="B326">
        <v>28185841</v>
      </c>
      <c r="C326">
        <v>28186952</v>
      </c>
      <c r="D326">
        <v>27348023</v>
      </c>
      <c r="E326">
        <v>1</v>
      </c>
      <c r="F326">
        <v>1</v>
      </c>
      <c r="G326">
        <v>1</v>
      </c>
      <c r="H326">
        <v>2</v>
      </c>
      <c r="I326" t="s">
        <v>78</v>
      </c>
      <c r="J326" t="s">
        <v>79</v>
      </c>
      <c r="K326" t="s">
        <v>80</v>
      </c>
      <c r="L326">
        <v>1368</v>
      </c>
      <c r="N326">
        <v>1011</v>
      </c>
      <c r="O326" t="s">
        <v>823</v>
      </c>
      <c r="P326" t="s">
        <v>823</v>
      </c>
      <c r="Q326">
        <v>1</v>
      </c>
      <c r="W326">
        <v>0</v>
      </c>
      <c r="X326">
        <v>-1335108231</v>
      </c>
      <c r="Y326">
        <v>5.45</v>
      </c>
      <c r="AA326">
        <v>0</v>
      </c>
      <c r="AB326">
        <v>685.08</v>
      </c>
      <c r="AC326">
        <v>11.84</v>
      </c>
      <c r="AD326">
        <v>0</v>
      </c>
      <c r="AE326">
        <v>0</v>
      </c>
      <c r="AF326">
        <v>96.9</v>
      </c>
      <c r="AG326">
        <v>11.84</v>
      </c>
      <c r="AH326">
        <v>0</v>
      </c>
      <c r="AI326">
        <v>1</v>
      </c>
      <c r="AJ326">
        <v>7.07</v>
      </c>
      <c r="AK326">
        <v>1</v>
      </c>
      <c r="AL326">
        <v>1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420</v>
      </c>
      <c r="AT326">
        <v>5.45</v>
      </c>
      <c r="AU326" t="s">
        <v>420</v>
      </c>
      <c r="AV326">
        <v>0</v>
      </c>
      <c r="AW326">
        <v>2</v>
      </c>
      <c r="AX326">
        <v>28186978</v>
      </c>
      <c r="AY326">
        <v>1</v>
      </c>
      <c r="AZ326">
        <v>0</v>
      </c>
      <c r="BA326">
        <v>334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Y326*Source!I91</f>
        <v>6.54</v>
      </c>
      <c r="CY326">
        <f t="shared" si="96"/>
        <v>685.08</v>
      </c>
      <c r="CZ326">
        <f t="shared" si="97"/>
        <v>96.9</v>
      </c>
      <c r="DA326">
        <f t="shared" si="98"/>
        <v>7.07</v>
      </c>
      <c r="DB326">
        <f t="shared" si="82"/>
        <v>528.11</v>
      </c>
      <c r="DC326">
        <f t="shared" si="83"/>
        <v>64.53</v>
      </c>
    </row>
    <row r="327" spans="1:107" x14ac:dyDescent="0.2">
      <c r="A327">
        <f>ROW(Source!A91)</f>
        <v>91</v>
      </c>
      <c r="B327">
        <v>28185841</v>
      </c>
      <c r="C327">
        <v>28186952</v>
      </c>
      <c r="D327">
        <v>27348129</v>
      </c>
      <c r="E327">
        <v>1</v>
      </c>
      <c r="F327">
        <v>1</v>
      </c>
      <c r="G327">
        <v>1</v>
      </c>
      <c r="H327">
        <v>2</v>
      </c>
      <c r="I327" t="s">
        <v>81</v>
      </c>
      <c r="J327" t="s">
        <v>82</v>
      </c>
      <c r="K327" t="s">
        <v>83</v>
      </c>
      <c r="L327">
        <v>1368</v>
      </c>
      <c r="N327">
        <v>1011</v>
      </c>
      <c r="O327" t="s">
        <v>823</v>
      </c>
      <c r="P327" t="s">
        <v>823</v>
      </c>
      <c r="Q327">
        <v>1</v>
      </c>
      <c r="W327">
        <v>0</v>
      </c>
      <c r="X327">
        <v>452270374</v>
      </c>
      <c r="Y327">
        <v>0.96</v>
      </c>
      <c r="AA327">
        <v>0</v>
      </c>
      <c r="AB327">
        <v>5.87</v>
      </c>
      <c r="AC327">
        <v>0</v>
      </c>
      <c r="AD327">
        <v>0</v>
      </c>
      <c r="AE327">
        <v>0</v>
      </c>
      <c r="AF327">
        <v>0.83</v>
      </c>
      <c r="AG327">
        <v>0</v>
      </c>
      <c r="AH327">
        <v>0</v>
      </c>
      <c r="AI327">
        <v>1</v>
      </c>
      <c r="AJ327">
        <v>7.07</v>
      </c>
      <c r="AK327">
        <v>1</v>
      </c>
      <c r="AL327">
        <v>1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420</v>
      </c>
      <c r="AT327">
        <v>0.96</v>
      </c>
      <c r="AU327" t="s">
        <v>420</v>
      </c>
      <c r="AV327">
        <v>0</v>
      </c>
      <c r="AW327">
        <v>2</v>
      </c>
      <c r="AX327">
        <v>28186979</v>
      </c>
      <c r="AY327">
        <v>1</v>
      </c>
      <c r="AZ327">
        <v>0</v>
      </c>
      <c r="BA327">
        <v>335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Y327*Source!I91</f>
        <v>1.1519999999999999</v>
      </c>
      <c r="CY327">
        <f t="shared" si="96"/>
        <v>5.87</v>
      </c>
      <c r="CZ327">
        <f t="shared" si="97"/>
        <v>0.83</v>
      </c>
      <c r="DA327">
        <f t="shared" si="98"/>
        <v>7.07</v>
      </c>
      <c r="DB327">
        <f t="shared" si="82"/>
        <v>0.8</v>
      </c>
      <c r="DC327">
        <f t="shared" si="83"/>
        <v>0</v>
      </c>
    </row>
    <row r="328" spans="1:107" x14ac:dyDescent="0.2">
      <c r="A328">
        <f>ROW(Source!A91)</f>
        <v>91</v>
      </c>
      <c r="B328">
        <v>28185841</v>
      </c>
      <c r="C328">
        <v>28186952</v>
      </c>
      <c r="D328">
        <v>27349166</v>
      </c>
      <c r="E328">
        <v>1</v>
      </c>
      <c r="F328">
        <v>1</v>
      </c>
      <c r="G328">
        <v>1</v>
      </c>
      <c r="H328">
        <v>2</v>
      </c>
      <c r="I328" t="s">
        <v>84</v>
      </c>
      <c r="J328" t="s">
        <v>85</v>
      </c>
      <c r="K328" t="s">
        <v>86</v>
      </c>
      <c r="L328">
        <v>1368</v>
      </c>
      <c r="N328">
        <v>1011</v>
      </c>
      <c r="O328" t="s">
        <v>823</v>
      </c>
      <c r="P328" t="s">
        <v>823</v>
      </c>
      <c r="Q328">
        <v>1</v>
      </c>
      <c r="W328">
        <v>0</v>
      </c>
      <c r="X328">
        <v>1171957361</v>
      </c>
      <c r="Y328">
        <v>0.19</v>
      </c>
      <c r="AA328">
        <v>0</v>
      </c>
      <c r="AB328">
        <v>613.61</v>
      </c>
      <c r="AC328">
        <v>10.130000000000001</v>
      </c>
      <c r="AD328">
        <v>0</v>
      </c>
      <c r="AE328">
        <v>0</v>
      </c>
      <c r="AF328">
        <v>86.79</v>
      </c>
      <c r="AG328">
        <v>10.130000000000001</v>
      </c>
      <c r="AH328">
        <v>0</v>
      </c>
      <c r="AI328">
        <v>1</v>
      </c>
      <c r="AJ328">
        <v>7.07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420</v>
      </c>
      <c r="AT328">
        <v>0.19</v>
      </c>
      <c r="AU328" t="s">
        <v>420</v>
      </c>
      <c r="AV328">
        <v>0</v>
      </c>
      <c r="AW328">
        <v>2</v>
      </c>
      <c r="AX328">
        <v>28186980</v>
      </c>
      <c r="AY328">
        <v>1</v>
      </c>
      <c r="AZ328">
        <v>0</v>
      </c>
      <c r="BA328">
        <v>336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Y328*Source!I91</f>
        <v>0.22799999999999998</v>
      </c>
      <c r="CY328">
        <f t="shared" si="96"/>
        <v>613.61</v>
      </c>
      <c r="CZ328">
        <f t="shared" si="97"/>
        <v>86.79</v>
      </c>
      <c r="DA328">
        <f t="shared" si="98"/>
        <v>7.07</v>
      </c>
      <c r="DB328">
        <f t="shared" si="82"/>
        <v>16.489999999999998</v>
      </c>
      <c r="DC328">
        <f t="shared" si="83"/>
        <v>1.92</v>
      </c>
    </row>
    <row r="329" spans="1:107" x14ac:dyDescent="0.2">
      <c r="A329">
        <f>ROW(Source!A91)</f>
        <v>91</v>
      </c>
      <c r="B329">
        <v>28185841</v>
      </c>
      <c r="C329">
        <v>28186952</v>
      </c>
      <c r="D329">
        <v>27349374</v>
      </c>
      <c r="E329">
        <v>1</v>
      </c>
      <c r="F329">
        <v>1</v>
      </c>
      <c r="G329">
        <v>1</v>
      </c>
      <c r="H329">
        <v>2</v>
      </c>
      <c r="I329" t="s">
        <v>87</v>
      </c>
      <c r="J329" t="s">
        <v>88</v>
      </c>
      <c r="K329" t="s">
        <v>89</v>
      </c>
      <c r="L329">
        <v>1368</v>
      </c>
      <c r="N329">
        <v>1011</v>
      </c>
      <c r="O329" t="s">
        <v>823</v>
      </c>
      <c r="P329" t="s">
        <v>823</v>
      </c>
      <c r="Q329">
        <v>1</v>
      </c>
      <c r="W329">
        <v>0</v>
      </c>
      <c r="X329">
        <v>-1135352110</v>
      </c>
      <c r="Y329">
        <v>1.68</v>
      </c>
      <c r="AA329">
        <v>0</v>
      </c>
      <c r="AB329">
        <v>8.48</v>
      </c>
      <c r="AC329">
        <v>0</v>
      </c>
      <c r="AD329">
        <v>0</v>
      </c>
      <c r="AE329">
        <v>0</v>
      </c>
      <c r="AF329">
        <v>1.2</v>
      </c>
      <c r="AG329">
        <v>0</v>
      </c>
      <c r="AH329">
        <v>0</v>
      </c>
      <c r="AI329">
        <v>1</v>
      </c>
      <c r="AJ329">
        <v>7.07</v>
      </c>
      <c r="AK329">
        <v>1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420</v>
      </c>
      <c r="AT329">
        <v>1.68</v>
      </c>
      <c r="AU329" t="s">
        <v>420</v>
      </c>
      <c r="AV329">
        <v>0</v>
      </c>
      <c r="AW329">
        <v>2</v>
      </c>
      <c r="AX329">
        <v>28186981</v>
      </c>
      <c r="AY329">
        <v>1</v>
      </c>
      <c r="AZ329">
        <v>0</v>
      </c>
      <c r="BA329">
        <v>337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Y329*Source!I91</f>
        <v>2.016</v>
      </c>
      <c r="CY329">
        <f t="shared" si="96"/>
        <v>8.48</v>
      </c>
      <c r="CZ329">
        <f t="shared" si="97"/>
        <v>1.2</v>
      </c>
      <c r="DA329">
        <f t="shared" si="98"/>
        <v>7.07</v>
      </c>
      <c r="DB329">
        <f t="shared" si="82"/>
        <v>2.02</v>
      </c>
      <c r="DC329">
        <f t="shared" si="83"/>
        <v>0</v>
      </c>
    </row>
    <row r="330" spans="1:107" x14ac:dyDescent="0.2">
      <c r="A330">
        <f>ROW(Source!A91)</f>
        <v>91</v>
      </c>
      <c r="B330">
        <v>28185841</v>
      </c>
      <c r="C330">
        <v>28186952</v>
      </c>
      <c r="D330">
        <v>27349441</v>
      </c>
      <c r="E330">
        <v>1</v>
      </c>
      <c r="F330">
        <v>1</v>
      </c>
      <c r="G330">
        <v>1</v>
      </c>
      <c r="H330">
        <v>2</v>
      </c>
      <c r="I330" t="s">
        <v>90</v>
      </c>
      <c r="J330" t="s">
        <v>91</v>
      </c>
      <c r="K330" t="s">
        <v>92</v>
      </c>
      <c r="L330">
        <v>1368</v>
      </c>
      <c r="N330">
        <v>1011</v>
      </c>
      <c r="O330" t="s">
        <v>823</v>
      </c>
      <c r="P330" t="s">
        <v>823</v>
      </c>
      <c r="Q330">
        <v>1</v>
      </c>
      <c r="W330">
        <v>0</v>
      </c>
      <c r="X330">
        <v>-700358725</v>
      </c>
      <c r="Y330">
        <v>9.6199999999999992</v>
      </c>
      <c r="AA330">
        <v>0</v>
      </c>
      <c r="AB330">
        <v>98.41</v>
      </c>
      <c r="AC330">
        <v>0</v>
      </c>
      <c r="AD330">
        <v>0</v>
      </c>
      <c r="AE330">
        <v>0</v>
      </c>
      <c r="AF330">
        <v>13.92</v>
      </c>
      <c r="AG330">
        <v>0</v>
      </c>
      <c r="AH330">
        <v>0</v>
      </c>
      <c r="AI330">
        <v>1</v>
      </c>
      <c r="AJ330">
        <v>7.07</v>
      </c>
      <c r="AK330">
        <v>1</v>
      </c>
      <c r="AL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420</v>
      </c>
      <c r="AT330">
        <v>9.6199999999999992</v>
      </c>
      <c r="AU330" t="s">
        <v>420</v>
      </c>
      <c r="AV330">
        <v>0</v>
      </c>
      <c r="AW330">
        <v>2</v>
      </c>
      <c r="AX330">
        <v>28186982</v>
      </c>
      <c r="AY330">
        <v>1</v>
      </c>
      <c r="AZ330">
        <v>0</v>
      </c>
      <c r="BA330">
        <v>338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Y330*Source!I91</f>
        <v>11.543999999999999</v>
      </c>
      <c r="CY330">
        <f t="shared" si="96"/>
        <v>98.41</v>
      </c>
      <c r="CZ330">
        <f t="shared" si="97"/>
        <v>13.92</v>
      </c>
      <c r="DA330">
        <f t="shared" si="98"/>
        <v>7.07</v>
      </c>
      <c r="DB330">
        <f t="shared" si="82"/>
        <v>133.91</v>
      </c>
      <c r="DC330">
        <f t="shared" si="83"/>
        <v>0</v>
      </c>
    </row>
    <row r="331" spans="1:107" x14ac:dyDescent="0.2">
      <c r="A331">
        <f>ROW(Source!A91)</f>
        <v>91</v>
      </c>
      <c r="B331">
        <v>28185841</v>
      </c>
      <c r="C331">
        <v>28186952</v>
      </c>
      <c r="D331">
        <v>27262805</v>
      </c>
      <c r="E331">
        <v>1</v>
      </c>
      <c r="F331">
        <v>1</v>
      </c>
      <c r="G331">
        <v>1</v>
      </c>
      <c r="H331">
        <v>3</v>
      </c>
      <c r="I331" t="s">
        <v>47</v>
      </c>
      <c r="J331" t="s">
        <v>48</v>
      </c>
      <c r="K331" t="s">
        <v>49</v>
      </c>
      <c r="L331">
        <v>1339</v>
      </c>
      <c r="N331">
        <v>1007</v>
      </c>
      <c r="O331" t="s">
        <v>444</v>
      </c>
      <c r="P331" t="s">
        <v>444</v>
      </c>
      <c r="Q331">
        <v>1</v>
      </c>
      <c r="W331">
        <v>0</v>
      </c>
      <c r="X331">
        <v>1597319531</v>
      </c>
      <c r="Y331">
        <v>1.37</v>
      </c>
      <c r="AA331">
        <v>62.15</v>
      </c>
      <c r="AB331">
        <v>0</v>
      </c>
      <c r="AC331">
        <v>0</v>
      </c>
      <c r="AD331">
        <v>0</v>
      </c>
      <c r="AE331">
        <v>8.7899999999999991</v>
      </c>
      <c r="AF331">
        <v>0</v>
      </c>
      <c r="AG331">
        <v>0</v>
      </c>
      <c r="AH331">
        <v>0</v>
      </c>
      <c r="AI331">
        <v>7.07</v>
      </c>
      <c r="AJ331">
        <v>1</v>
      </c>
      <c r="AK331">
        <v>1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420</v>
      </c>
      <c r="AT331">
        <v>1.37</v>
      </c>
      <c r="AU331" t="s">
        <v>420</v>
      </c>
      <c r="AV331">
        <v>0</v>
      </c>
      <c r="AW331">
        <v>2</v>
      </c>
      <c r="AX331">
        <v>28186983</v>
      </c>
      <c r="AY331">
        <v>1</v>
      </c>
      <c r="AZ331">
        <v>0</v>
      </c>
      <c r="BA331">
        <v>339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Y331*Source!I91</f>
        <v>1.6440000000000001</v>
      </c>
      <c r="CY331">
        <f t="shared" ref="CY331:CY342" si="99">AA331</f>
        <v>62.15</v>
      </c>
      <c r="CZ331">
        <f t="shared" ref="CZ331:CZ342" si="100">AE331</f>
        <v>8.7899999999999991</v>
      </c>
      <c r="DA331">
        <f t="shared" ref="DA331:DA342" si="101">AI331</f>
        <v>7.07</v>
      </c>
      <c r="DB331">
        <f t="shared" si="82"/>
        <v>12.04</v>
      </c>
      <c r="DC331">
        <f t="shared" si="83"/>
        <v>0</v>
      </c>
    </row>
    <row r="332" spans="1:107" x14ac:dyDescent="0.2">
      <c r="A332">
        <f>ROW(Source!A91)</f>
        <v>91</v>
      </c>
      <c r="B332">
        <v>28185841</v>
      </c>
      <c r="C332">
        <v>28186952</v>
      </c>
      <c r="D332">
        <v>27262812</v>
      </c>
      <c r="E332">
        <v>1</v>
      </c>
      <c r="F332">
        <v>1</v>
      </c>
      <c r="G332">
        <v>1</v>
      </c>
      <c r="H332">
        <v>3</v>
      </c>
      <c r="I332" t="s">
        <v>50</v>
      </c>
      <c r="J332" t="s">
        <v>51</v>
      </c>
      <c r="K332" t="s">
        <v>52</v>
      </c>
      <c r="L332">
        <v>1346</v>
      </c>
      <c r="N332">
        <v>1009</v>
      </c>
      <c r="O332" t="s">
        <v>40</v>
      </c>
      <c r="P332" t="s">
        <v>40</v>
      </c>
      <c r="Q332">
        <v>1</v>
      </c>
      <c r="W332">
        <v>0</v>
      </c>
      <c r="X332">
        <v>-1411127917</v>
      </c>
      <c r="Y332">
        <v>0.41</v>
      </c>
      <c r="AA332">
        <v>31.6</v>
      </c>
      <c r="AB332">
        <v>0</v>
      </c>
      <c r="AC332">
        <v>0</v>
      </c>
      <c r="AD332">
        <v>0</v>
      </c>
      <c r="AE332">
        <v>4.47</v>
      </c>
      <c r="AF332">
        <v>0</v>
      </c>
      <c r="AG332">
        <v>0</v>
      </c>
      <c r="AH332">
        <v>0</v>
      </c>
      <c r="AI332">
        <v>7.07</v>
      </c>
      <c r="AJ332">
        <v>1</v>
      </c>
      <c r="AK332">
        <v>1</v>
      </c>
      <c r="AL332">
        <v>1</v>
      </c>
      <c r="AN332">
        <v>0</v>
      </c>
      <c r="AO332">
        <v>1</v>
      </c>
      <c r="AP332">
        <v>0</v>
      </c>
      <c r="AQ332">
        <v>0</v>
      </c>
      <c r="AR332">
        <v>0</v>
      </c>
      <c r="AS332" t="s">
        <v>420</v>
      </c>
      <c r="AT332">
        <v>0.41</v>
      </c>
      <c r="AU332" t="s">
        <v>420</v>
      </c>
      <c r="AV332">
        <v>0</v>
      </c>
      <c r="AW332">
        <v>2</v>
      </c>
      <c r="AX332">
        <v>28186984</v>
      </c>
      <c r="AY332">
        <v>1</v>
      </c>
      <c r="AZ332">
        <v>0</v>
      </c>
      <c r="BA332">
        <v>340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Y332*Source!I91</f>
        <v>0.49199999999999994</v>
      </c>
      <c r="CY332">
        <f t="shared" si="99"/>
        <v>31.6</v>
      </c>
      <c r="CZ332">
        <f t="shared" si="100"/>
        <v>4.47</v>
      </c>
      <c r="DA332">
        <f t="shared" si="101"/>
        <v>7.07</v>
      </c>
      <c r="DB332">
        <f t="shared" si="82"/>
        <v>1.83</v>
      </c>
      <c r="DC332">
        <f t="shared" si="83"/>
        <v>0</v>
      </c>
    </row>
    <row r="333" spans="1:107" x14ac:dyDescent="0.2">
      <c r="A333">
        <f>ROW(Source!A91)</f>
        <v>91</v>
      </c>
      <c r="B333">
        <v>28185841</v>
      </c>
      <c r="C333">
        <v>28186952</v>
      </c>
      <c r="D333">
        <v>27266042</v>
      </c>
      <c r="E333">
        <v>1</v>
      </c>
      <c r="F333">
        <v>1</v>
      </c>
      <c r="G333">
        <v>1</v>
      </c>
      <c r="H333">
        <v>3</v>
      </c>
      <c r="I333" t="s">
        <v>93</v>
      </c>
      <c r="J333" t="s">
        <v>94</v>
      </c>
      <c r="K333" t="s">
        <v>95</v>
      </c>
      <c r="L333">
        <v>1348</v>
      </c>
      <c r="N333">
        <v>1009</v>
      </c>
      <c r="O333" t="s">
        <v>476</v>
      </c>
      <c r="P333" t="s">
        <v>476</v>
      </c>
      <c r="Q333">
        <v>1000</v>
      </c>
      <c r="W333">
        <v>0</v>
      </c>
      <c r="X333">
        <v>-2063612885</v>
      </c>
      <c r="Y333">
        <v>4.0000000000000001E-3</v>
      </c>
      <c r="AA333">
        <v>84070.080000000002</v>
      </c>
      <c r="AB333">
        <v>0</v>
      </c>
      <c r="AC333">
        <v>0</v>
      </c>
      <c r="AD333">
        <v>0</v>
      </c>
      <c r="AE333">
        <v>11891.1</v>
      </c>
      <c r="AF333">
        <v>0</v>
      </c>
      <c r="AG333">
        <v>0</v>
      </c>
      <c r="AH333">
        <v>0</v>
      </c>
      <c r="AI333">
        <v>7.07</v>
      </c>
      <c r="AJ333">
        <v>1</v>
      </c>
      <c r="AK333">
        <v>1</v>
      </c>
      <c r="AL333">
        <v>1</v>
      </c>
      <c r="AN333">
        <v>0</v>
      </c>
      <c r="AO333">
        <v>1</v>
      </c>
      <c r="AP333">
        <v>0</v>
      </c>
      <c r="AQ333">
        <v>0</v>
      </c>
      <c r="AR333">
        <v>0</v>
      </c>
      <c r="AS333" t="s">
        <v>420</v>
      </c>
      <c r="AT333">
        <v>4.0000000000000001E-3</v>
      </c>
      <c r="AU333" t="s">
        <v>420</v>
      </c>
      <c r="AV333">
        <v>0</v>
      </c>
      <c r="AW333">
        <v>2</v>
      </c>
      <c r="AX333">
        <v>28186985</v>
      </c>
      <c r="AY333">
        <v>1</v>
      </c>
      <c r="AZ333">
        <v>0</v>
      </c>
      <c r="BA333">
        <v>341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Y333*Source!I91</f>
        <v>4.7999999999999996E-3</v>
      </c>
      <c r="CY333">
        <f t="shared" si="99"/>
        <v>84070.080000000002</v>
      </c>
      <c r="CZ333">
        <f t="shared" si="100"/>
        <v>11891.1</v>
      </c>
      <c r="DA333">
        <f t="shared" si="101"/>
        <v>7.07</v>
      </c>
      <c r="DB333">
        <f t="shared" si="82"/>
        <v>47.56</v>
      </c>
      <c r="DC333">
        <f t="shared" si="83"/>
        <v>0</v>
      </c>
    </row>
    <row r="334" spans="1:107" x14ac:dyDescent="0.2">
      <c r="A334">
        <f>ROW(Source!A91)</f>
        <v>91</v>
      </c>
      <c r="B334">
        <v>28185841</v>
      </c>
      <c r="C334">
        <v>28186952</v>
      </c>
      <c r="D334">
        <v>27267500</v>
      </c>
      <c r="E334">
        <v>1</v>
      </c>
      <c r="F334">
        <v>1</v>
      </c>
      <c r="G334">
        <v>1</v>
      </c>
      <c r="H334">
        <v>3</v>
      </c>
      <c r="I334" t="s">
        <v>96</v>
      </c>
      <c r="J334" t="s">
        <v>97</v>
      </c>
      <c r="K334" t="s">
        <v>98</v>
      </c>
      <c r="L334">
        <v>1348</v>
      </c>
      <c r="N334">
        <v>1009</v>
      </c>
      <c r="O334" t="s">
        <v>476</v>
      </c>
      <c r="P334" t="s">
        <v>476</v>
      </c>
      <c r="Q334">
        <v>1000</v>
      </c>
      <c r="W334">
        <v>0</v>
      </c>
      <c r="X334">
        <v>628974256</v>
      </c>
      <c r="Y334">
        <v>1.0000000000000001E-5</v>
      </c>
      <c r="AA334">
        <v>54236.94</v>
      </c>
      <c r="AB334">
        <v>0</v>
      </c>
      <c r="AC334">
        <v>0</v>
      </c>
      <c r="AD334">
        <v>0</v>
      </c>
      <c r="AE334">
        <v>7671.42</v>
      </c>
      <c r="AF334">
        <v>0</v>
      </c>
      <c r="AG334">
        <v>0</v>
      </c>
      <c r="AH334">
        <v>0</v>
      </c>
      <c r="AI334">
        <v>7.07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0</v>
      </c>
      <c r="AQ334">
        <v>0</v>
      </c>
      <c r="AR334">
        <v>0</v>
      </c>
      <c r="AS334" t="s">
        <v>420</v>
      </c>
      <c r="AT334">
        <v>1.0000000000000001E-5</v>
      </c>
      <c r="AU334" t="s">
        <v>420</v>
      </c>
      <c r="AV334">
        <v>0</v>
      </c>
      <c r="AW334">
        <v>2</v>
      </c>
      <c r="AX334">
        <v>28186987</v>
      </c>
      <c r="AY334">
        <v>1</v>
      </c>
      <c r="AZ334">
        <v>0</v>
      </c>
      <c r="BA334">
        <v>343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Y334*Source!I91</f>
        <v>1.2E-5</v>
      </c>
      <c r="CY334">
        <f t="shared" si="99"/>
        <v>54236.94</v>
      </c>
      <c r="CZ334">
        <f t="shared" si="100"/>
        <v>7671.42</v>
      </c>
      <c r="DA334">
        <f t="shared" si="101"/>
        <v>7.07</v>
      </c>
      <c r="DB334">
        <f t="shared" si="82"/>
        <v>0.08</v>
      </c>
      <c r="DC334">
        <f t="shared" si="83"/>
        <v>0</v>
      </c>
    </row>
    <row r="335" spans="1:107" x14ac:dyDescent="0.2">
      <c r="A335">
        <f>ROW(Source!A91)</f>
        <v>91</v>
      </c>
      <c r="B335">
        <v>28185841</v>
      </c>
      <c r="C335">
        <v>28186952</v>
      </c>
      <c r="D335">
        <v>27268485</v>
      </c>
      <c r="E335">
        <v>1</v>
      </c>
      <c r="F335">
        <v>1</v>
      </c>
      <c r="G335">
        <v>1</v>
      </c>
      <c r="H335">
        <v>3</v>
      </c>
      <c r="I335" t="s">
        <v>99</v>
      </c>
      <c r="J335" t="s">
        <v>100</v>
      </c>
      <c r="K335" t="s">
        <v>101</v>
      </c>
      <c r="L335">
        <v>1348</v>
      </c>
      <c r="N335">
        <v>1009</v>
      </c>
      <c r="O335" t="s">
        <v>476</v>
      </c>
      <c r="P335" t="s">
        <v>476</v>
      </c>
      <c r="Q335">
        <v>1000</v>
      </c>
      <c r="W335">
        <v>0</v>
      </c>
      <c r="X335">
        <v>-1850711024</v>
      </c>
      <c r="Y335">
        <v>1E-4</v>
      </c>
      <c r="AA335">
        <v>217251.84</v>
      </c>
      <c r="AB335">
        <v>0</v>
      </c>
      <c r="AC335">
        <v>0</v>
      </c>
      <c r="AD335">
        <v>0</v>
      </c>
      <c r="AE335">
        <v>30728.69</v>
      </c>
      <c r="AF335">
        <v>0</v>
      </c>
      <c r="AG335">
        <v>0</v>
      </c>
      <c r="AH335">
        <v>0</v>
      </c>
      <c r="AI335">
        <v>7.07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0</v>
      </c>
      <c r="AQ335">
        <v>0</v>
      </c>
      <c r="AR335">
        <v>0</v>
      </c>
      <c r="AS335" t="s">
        <v>420</v>
      </c>
      <c r="AT335">
        <v>1E-4</v>
      </c>
      <c r="AU335" t="s">
        <v>420</v>
      </c>
      <c r="AV335">
        <v>0</v>
      </c>
      <c r="AW335">
        <v>2</v>
      </c>
      <c r="AX335">
        <v>28186988</v>
      </c>
      <c r="AY335">
        <v>1</v>
      </c>
      <c r="AZ335">
        <v>0</v>
      </c>
      <c r="BA335">
        <v>344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Y335*Source!I91</f>
        <v>1.2E-4</v>
      </c>
      <c r="CY335">
        <f t="shared" si="99"/>
        <v>217251.84</v>
      </c>
      <c r="CZ335">
        <f t="shared" si="100"/>
        <v>30728.69</v>
      </c>
      <c r="DA335">
        <f t="shared" si="101"/>
        <v>7.07</v>
      </c>
      <c r="DB335">
        <f t="shared" ref="DB335:DB398" si="102">ROUND(ROUND(AT335*CZ335,2),6)</f>
        <v>3.07</v>
      </c>
      <c r="DC335">
        <f t="shared" ref="DC335:DC398" si="103">ROUND(ROUND(AT335*AG335,2),6)</f>
        <v>0</v>
      </c>
    </row>
    <row r="336" spans="1:107" x14ac:dyDescent="0.2">
      <c r="A336">
        <f>ROW(Source!A91)</f>
        <v>91</v>
      </c>
      <c r="B336">
        <v>28185841</v>
      </c>
      <c r="C336">
        <v>28186952</v>
      </c>
      <c r="D336">
        <v>27287861</v>
      </c>
      <c r="E336">
        <v>1</v>
      </c>
      <c r="F336">
        <v>1</v>
      </c>
      <c r="G336">
        <v>1</v>
      </c>
      <c r="H336">
        <v>3</v>
      </c>
      <c r="I336" t="s">
        <v>102</v>
      </c>
      <c r="J336" t="s">
        <v>103</v>
      </c>
      <c r="K336" t="s">
        <v>104</v>
      </c>
      <c r="L336">
        <v>1348</v>
      </c>
      <c r="N336">
        <v>1009</v>
      </c>
      <c r="O336" t="s">
        <v>476</v>
      </c>
      <c r="P336" t="s">
        <v>476</v>
      </c>
      <c r="Q336">
        <v>1000</v>
      </c>
      <c r="W336">
        <v>0</v>
      </c>
      <c r="X336">
        <v>192534767</v>
      </c>
      <c r="Y336">
        <v>1E-3</v>
      </c>
      <c r="AA336">
        <v>56854.47</v>
      </c>
      <c r="AB336">
        <v>0</v>
      </c>
      <c r="AC336">
        <v>0</v>
      </c>
      <c r="AD336">
        <v>0</v>
      </c>
      <c r="AE336">
        <v>8041.65</v>
      </c>
      <c r="AF336">
        <v>0</v>
      </c>
      <c r="AG336">
        <v>0</v>
      </c>
      <c r="AH336">
        <v>0</v>
      </c>
      <c r="AI336">
        <v>7.07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420</v>
      </c>
      <c r="AT336">
        <v>1E-3</v>
      </c>
      <c r="AU336" t="s">
        <v>420</v>
      </c>
      <c r="AV336">
        <v>0</v>
      </c>
      <c r="AW336">
        <v>2</v>
      </c>
      <c r="AX336">
        <v>28186989</v>
      </c>
      <c r="AY336">
        <v>1</v>
      </c>
      <c r="AZ336">
        <v>0</v>
      </c>
      <c r="BA336">
        <v>345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Y336*Source!I91</f>
        <v>1.1999999999999999E-3</v>
      </c>
      <c r="CY336">
        <f t="shared" si="99"/>
        <v>56854.47</v>
      </c>
      <c r="CZ336">
        <f t="shared" si="100"/>
        <v>8041.65</v>
      </c>
      <c r="DA336">
        <f t="shared" si="101"/>
        <v>7.07</v>
      </c>
      <c r="DB336">
        <f t="shared" si="102"/>
        <v>8.0399999999999991</v>
      </c>
      <c r="DC336">
        <f t="shared" si="103"/>
        <v>0</v>
      </c>
    </row>
    <row r="337" spans="1:107" x14ac:dyDescent="0.2">
      <c r="A337">
        <f>ROW(Source!A91)</f>
        <v>91</v>
      </c>
      <c r="B337">
        <v>28185841</v>
      </c>
      <c r="C337">
        <v>28186952</v>
      </c>
      <c r="D337">
        <v>27289987</v>
      </c>
      <c r="E337">
        <v>1</v>
      </c>
      <c r="F337">
        <v>1</v>
      </c>
      <c r="G337">
        <v>1</v>
      </c>
      <c r="H337">
        <v>3</v>
      </c>
      <c r="I337" t="s">
        <v>105</v>
      </c>
      <c r="J337" t="s">
        <v>106</v>
      </c>
      <c r="K337" t="s">
        <v>107</v>
      </c>
      <c r="L337">
        <v>1302</v>
      </c>
      <c r="N337">
        <v>1003</v>
      </c>
      <c r="O337" t="s">
        <v>108</v>
      </c>
      <c r="P337" t="s">
        <v>108</v>
      </c>
      <c r="Q337">
        <v>10</v>
      </c>
      <c r="W337">
        <v>0</v>
      </c>
      <c r="X337">
        <v>4483628</v>
      </c>
      <c r="Y337">
        <v>1.8700000000000001E-2</v>
      </c>
      <c r="AA337">
        <v>455.8</v>
      </c>
      <c r="AB337">
        <v>0</v>
      </c>
      <c r="AC337">
        <v>0</v>
      </c>
      <c r="AD337">
        <v>0</v>
      </c>
      <c r="AE337">
        <v>64.47</v>
      </c>
      <c r="AF337">
        <v>0</v>
      </c>
      <c r="AG337">
        <v>0</v>
      </c>
      <c r="AH337">
        <v>0</v>
      </c>
      <c r="AI337">
        <v>7.07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0</v>
      </c>
      <c r="AQ337">
        <v>0</v>
      </c>
      <c r="AR337">
        <v>0</v>
      </c>
      <c r="AS337" t="s">
        <v>420</v>
      </c>
      <c r="AT337">
        <v>1.8700000000000001E-2</v>
      </c>
      <c r="AU337" t="s">
        <v>420</v>
      </c>
      <c r="AV337">
        <v>0</v>
      </c>
      <c r="AW337">
        <v>2</v>
      </c>
      <c r="AX337">
        <v>28186991</v>
      </c>
      <c r="AY337">
        <v>1</v>
      </c>
      <c r="AZ337">
        <v>0</v>
      </c>
      <c r="BA337">
        <v>347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Y337*Source!I91</f>
        <v>2.2440000000000002E-2</v>
      </c>
      <c r="CY337">
        <f t="shared" si="99"/>
        <v>455.8</v>
      </c>
      <c r="CZ337">
        <f t="shared" si="100"/>
        <v>64.47</v>
      </c>
      <c r="DA337">
        <f t="shared" si="101"/>
        <v>7.07</v>
      </c>
      <c r="DB337">
        <f t="shared" si="102"/>
        <v>1.21</v>
      </c>
      <c r="DC337">
        <f t="shared" si="103"/>
        <v>0</v>
      </c>
    </row>
    <row r="338" spans="1:107" x14ac:dyDescent="0.2">
      <c r="A338">
        <f>ROW(Source!A91)</f>
        <v>91</v>
      </c>
      <c r="B338">
        <v>28185841</v>
      </c>
      <c r="C338">
        <v>28186952</v>
      </c>
      <c r="D338">
        <v>27290346</v>
      </c>
      <c r="E338">
        <v>1</v>
      </c>
      <c r="F338">
        <v>1</v>
      </c>
      <c r="G338">
        <v>1</v>
      </c>
      <c r="H338">
        <v>3</v>
      </c>
      <c r="I338" t="s">
        <v>109</v>
      </c>
      <c r="J338" t="s">
        <v>110</v>
      </c>
      <c r="K338" t="s">
        <v>111</v>
      </c>
      <c r="L338">
        <v>1348</v>
      </c>
      <c r="N338">
        <v>1009</v>
      </c>
      <c r="O338" t="s">
        <v>476</v>
      </c>
      <c r="P338" t="s">
        <v>476</v>
      </c>
      <c r="Q338">
        <v>1000</v>
      </c>
      <c r="W338">
        <v>0</v>
      </c>
      <c r="X338">
        <v>-936363311</v>
      </c>
      <c r="Y338">
        <v>3.0000000000000001E-5</v>
      </c>
      <c r="AA338">
        <v>33590.42</v>
      </c>
      <c r="AB338">
        <v>0</v>
      </c>
      <c r="AC338">
        <v>0</v>
      </c>
      <c r="AD338">
        <v>0</v>
      </c>
      <c r="AE338">
        <v>4751.12</v>
      </c>
      <c r="AF338">
        <v>0</v>
      </c>
      <c r="AG338">
        <v>0</v>
      </c>
      <c r="AH338">
        <v>0</v>
      </c>
      <c r="AI338">
        <v>7.07</v>
      </c>
      <c r="AJ338">
        <v>1</v>
      </c>
      <c r="AK338">
        <v>1</v>
      </c>
      <c r="AL338">
        <v>1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420</v>
      </c>
      <c r="AT338">
        <v>3.0000000000000001E-5</v>
      </c>
      <c r="AU338" t="s">
        <v>420</v>
      </c>
      <c r="AV338">
        <v>0</v>
      </c>
      <c r="AW338">
        <v>2</v>
      </c>
      <c r="AX338">
        <v>28186992</v>
      </c>
      <c r="AY338">
        <v>1</v>
      </c>
      <c r="AZ338">
        <v>0</v>
      </c>
      <c r="BA338">
        <v>348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Y338*Source!I91</f>
        <v>3.6000000000000001E-5</v>
      </c>
      <c r="CY338">
        <f t="shared" si="99"/>
        <v>33590.42</v>
      </c>
      <c r="CZ338">
        <f t="shared" si="100"/>
        <v>4751.12</v>
      </c>
      <c r="DA338">
        <f t="shared" si="101"/>
        <v>7.07</v>
      </c>
      <c r="DB338">
        <f t="shared" si="102"/>
        <v>0.14000000000000001</v>
      </c>
      <c r="DC338">
        <f t="shared" si="103"/>
        <v>0</v>
      </c>
    </row>
    <row r="339" spans="1:107" x14ac:dyDescent="0.2">
      <c r="A339">
        <f>ROW(Source!A91)</f>
        <v>91</v>
      </c>
      <c r="B339">
        <v>28185841</v>
      </c>
      <c r="C339">
        <v>28186952</v>
      </c>
      <c r="D339">
        <v>27291107</v>
      </c>
      <c r="E339">
        <v>1</v>
      </c>
      <c r="F339">
        <v>1</v>
      </c>
      <c r="G339">
        <v>1</v>
      </c>
      <c r="H339">
        <v>3</v>
      </c>
      <c r="I339" t="s">
        <v>112</v>
      </c>
      <c r="J339" t="s">
        <v>113</v>
      </c>
      <c r="K339" t="s">
        <v>114</v>
      </c>
      <c r="L339">
        <v>1348</v>
      </c>
      <c r="N339">
        <v>1009</v>
      </c>
      <c r="O339" t="s">
        <v>476</v>
      </c>
      <c r="P339" t="s">
        <v>476</v>
      </c>
      <c r="Q339">
        <v>1000</v>
      </c>
      <c r="W339">
        <v>0</v>
      </c>
      <c r="X339">
        <v>1261042718</v>
      </c>
      <c r="Y339">
        <v>1.9400000000000001E-3</v>
      </c>
      <c r="AA339">
        <v>44163.18</v>
      </c>
      <c r="AB339">
        <v>0</v>
      </c>
      <c r="AC339">
        <v>0</v>
      </c>
      <c r="AD339">
        <v>0</v>
      </c>
      <c r="AE339">
        <v>6246.56</v>
      </c>
      <c r="AF339">
        <v>0</v>
      </c>
      <c r="AG339">
        <v>0</v>
      </c>
      <c r="AH339">
        <v>0</v>
      </c>
      <c r="AI339">
        <v>7.07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420</v>
      </c>
      <c r="AT339">
        <v>1.9400000000000001E-3</v>
      </c>
      <c r="AU339" t="s">
        <v>420</v>
      </c>
      <c r="AV339">
        <v>0</v>
      </c>
      <c r="AW339">
        <v>2</v>
      </c>
      <c r="AX339">
        <v>28186993</v>
      </c>
      <c r="AY339">
        <v>1</v>
      </c>
      <c r="AZ339">
        <v>0</v>
      </c>
      <c r="BA339">
        <v>349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Y339*Source!I91</f>
        <v>2.3280000000000002E-3</v>
      </c>
      <c r="CY339">
        <f t="shared" si="99"/>
        <v>44163.18</v>
      </c>
      <c r="CZ339">
        <f t="shared" si="100"/>
        <v>6246.56</v>
      </c>
      <c r="DA339">
        <f t="shared" si="101"/>
        <v>7.07</v>
      </c>
      <c r="DB339">
        <f t="shared" si="102"/>
        <v>12.12</v>
      </c>
      <c r="DC339">
        <f t="shared" si="103"/>
        <v>0</v>
      </c>
    </row>
    <row r="340" spans="1:107" x14ac:dyDescent="0.2">
      <c r="A340">
        <f>ROW(Source!A91)</f>
        <v>91</v>
      </c>
      <c r="B340">
        <v>28185841</v>
      </c>
      <c r="C340">
        <v>28186952</v>
      </c>
      <c r="D340">
        <v>27295014</v>
      </c>
      <c r="E340">
        <v>1</v>
      </c>
      <c r="F340">
        <v>1</v>
      </c>
      <c r="G340">
        <v>1</v>
      </c>
      <c r="H340">
        <v>3</v>
      </c>
      <c r="I340" t="s">
        <v>115</v>
      </c>
      <c r="J340" t="s">
        <v>116</v>
      </c>
      <c r="K340" t="s">
        <v>117</v>
      </c>
      <c r="L340">
        <v>1339</v>
      </c>
      <c r="N340">
        <v>1007</v>
      </c>
      <c r="O340" t="s">
        <v>444</v>
      </c>
      <c r="P340" t="s">
        <v>444</v>
      </c>
      <c r="Q340">
        <v>1</v>
      </c>
      <c r="W340">
        <v>0</v>
      </c>
      <c r="X340">
        <v>-128313133</v>
      </c>
      <c r="Y340">
        <v>1.0300000000000001E-3</v>
      </c>
      <c r="AA340">
        <v>12676.86</v>
      </c>
      <c r="AB340">
        <v>0</v>
      </c>
      <c r="AC340">
        <v>0</v>
      </c>
      <c r="AD340">
        <v>0</v>
      </c>
      <c r="AE340">
        <v>1793.05</v>
      </c>
      <c r="AF340">
        <v>0</v>
      </c>
      <c r="AG340">
        <v>0</v>
      </c>
      <c r="AH340">
        <v>0</v>
      </c>
      <c r="AI340">
        <v>7.07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420</v>
      </c>
      <c r="AT340">
        <v>1.0300000000000001E-3</v>
      </c>
      <c r="AU340" t="s">
        <v>420</v>
      </c>
      <c r="AV340">
        <v>0</v>
      </c>
      <c r="AW340">
        <v>2</v>
      </c>
      <c r="AX340">
        <v>28186994</v>
      </c>
      <c r="AY340">
        <v>1</v>
      </c>
      <c r="AZ340">
        <v>0</v>
      </c>
      <c r="BA340">
        <v>350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Y340*Source!I91</f>
        <v>1.2360000000000001E-3</v>
      </c>
      <c r="CY340">
        <f t="shared" si="99"/>
        <v>12676.86</v>
      </c>
      <c r="CZ340">
        <f t="shared" si="100"/>
        <v>1793.05</v>
      </c>
      <c r="DA340">
        <f t="shared" si="101"/>
        <v>7.07</v>
      </c>
      <c r="DB340">
        <f t="shared" si="102"/>
        <v>1.85</v>
      </c>
      <c r="DC340">
        <f t="shared" si="103"/>
        <v>0</v>
      </c>
    </row>
    <row r="341" spans="1:107" x14ac:dyDescent="0.2">
      <c r="A341">
        <f>ROW(Source!A91)</f>
        <v>91</v>
      </c>
      <c r="B341">
        <v>28185841</v>
      </c>
      <c r="C341">
        <v>28186952</v>
      </c>
      <c r="D341">
        <v>27302856</v>
      </c>
      <c r="E341">
        <v>1</v>
      </c>
      <c r="F341">
        <v>1</v>
      </c>
      <c r="G341">
        <v>1</v>
      </c>
      <c r="H341">
        <v>3</v>
      </c>
      <c r="I341" t="s">
        <v>118</v>
      </c>
      <c r="J341" t="s">
        <v>119</v>
      </c>
      <c r="K341" t="s">
        <v>120</v>
      </c>
      <c r="L341">
        <v>1348</v>
      </c>
      <c r="N341">
        <v>1009</v>
      </c>
      <c r="O341" t="s">
        <v>476</v>
      </c>
      <c r="P341" t="s">
        <v>476</v>
      </c>
      <c r="Q341">
        <v>1000</v>
      </c>
      <c r="W341">
        <v>0</v>
      </c>
      <c r="X341">
        <v>1741082987</v>
      </c>
      <c r="Y341">
        <v>3.1E-4</v>
      </c>
      <c r="AA341">
        <v>88805.21</v>
      </c>
      <c r="AB341">
        <v>0</v>
      </c>
      <c r="AC341">
        <v>0</v>
      </c>
      <c r="AD341">
        <v>0</v>
      </c>
      <c r="AE341">
        <v>12560.85</v>
      </c>
      <c r="AF341">
        <v>0</v>
      </c>
      <c r="AG341">
        <v>0</v>
      </c>
      <c r="AH341">
        <v>0</v>
      </c>
      <c r="AI341">
        <v>7.07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420</v>
      </c>
      <c r="AT341">
        <v>3.1E-4</v>
      </c>
      <c r="AU341" t="s">
        <v>420</v>
      </c>
      <c r="AV341">
        <v>0</v>
      </c>
      <c r="AW341">
        <v>2</v>
      </c>
      <c r="AX341">
        <v>28186995</v>
      </c>
      <c r="AY341">
        <v>1</v>
      </c>
      <c r="AZ341">
        <v>0</v>
      </c>
      <c r="BA341">
        <v>351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Y341*Source!I91</f>
        <v>3.7199999999999999E-4</v>
      </c>
      <c r="CY341">
        <f t="shared" si="99"/>
        <v>88805.21</v>
      </c>
      <c r="CZ341">
        <f t="shared" si="100"/>
        <v>12560.85</v>
      </c>
      <c r="DA341">
        <f t="shared" si="101"/>
        <v>7.07</v>
      </c>
      <c r="DB341">
        <f t="shared" si="102"/>
        <v>3.89</v>
      </c>
      <c r="DC341">
        <f t="shared" si="103"/>
        <v>0</v>
      </c>
    </row>
    <row r="342" spans="1:107" x14ac:dyDescent="0.2">
      <c r="A342">
        <f>ROW(Source!A91)</f>
        <v>91</v>
      </c>
      <c r="B342">
        <v>28185841</v>
      </c>
      <c r="C342">
        <v>28186952</v>
      </c>
      <c r="D342">
        <v>27304116</v>
      </c>
      <c r="E342">
        <v>1</v>
      </c>
      <c r="F342">
        <v>1</v>
      </c>
      <c r="G342">
        <v>1</v>
      </c>
      <c r="H342">
        <v>3</v>
      </c>
      <c r="I342" t="s">
        <v>121</v>
      </c>
      <c r="J342" t="s">
        <v>122</v>
      </c>
      <c r="K342" t="s">
        <v>123</v>
      </c>
      <c r="L342">
        <v>1348</v>
      </c>
      <c r="N342">
        <v>1009</v>
      </c>
      <c r="O342" t="s">
        <v>476</v>
      </c>
      <c r="P342" t="s">
        <v>476</v>
      </c>
      <c r="Q342">
        <v>1000</v>
      </c>
      <c r="W342">
        <v>0</v>
      </c>
      <c r="X342">
        <v>-296986458</v>
      </c>
      <c r="Y342">
        <v>5.9999999999999995E-4</v>
      </c>
      <c r="AA342">
        <v>78826.47</v>
      </c>
      <c r="AB342">
        <v>0</v>
      </c>
      <c r="AC342">
        <v>0</v>
      </c>
      <c r="AD342">
        <v>0</v>
      </c>
      <c r="AE342">
        <v>11149.43</v>
      </c>
      <c r="AF342">
        <v>0</v>
      </c>
      <c r="AG342">
        <v>0</v>
      </c>
      <c r="AH342">
        <v>0</v>
      </c>
      <c r="AI342">
        <v>7.07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420</v>
      </c>
      <c r="AT342">
        <v>5.9999999999999995E-4</v>
      </c>
      <c r="AU342" t="s">
        <v>420</v>
      </c>
      <c r="AV342">
        <v>0</v>
      </c>
      <c r="AW342">
        <v>2</v>
      </c>
      <c r="AX342">
        <v>28186996</v>
      </c>
      <c r="AY342">
        <v>1</v>
      </c>
      <c r="AZ342">
        <v>0</v>
      </c>
      <c r="BA342">
        <v>352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Y342*Source!I91</f>
        <v>7.1999999999999994E-4</v>
      </c>
      <c r="CY342">
        <f t="shared" si="99"/>
        <v>78826.47</v>
      </c>
      <c r="CZ342">
        <f t="shared" si="100"/>
        <v>11149.43</v>
      </c>
      <c r="DA342">
        <f t="shared" si="101"/>
        <v>7.07</v>
      </c>
      <c r="DB342">
        <f t="shared" si="102"/>
        <v>6.69</v>
      </c>
      <c r="DC342">
        <f t="shared" si="103"/>
        <v>0</v>
      </c>
    </row>
    <row r="343" spans="1:107" x14ac:dyDescent="0.2">
      <c r="A343">
        <f>ROW(Source!A92)</f>
        <v>92</v>
      </c>
      <c r="B343">
        <v>28185840</v>
      </c>
      <c r="C343">
        <v>28186997</v>
      </c>
      <c r="D343">
        <v>27437002</v>
      </c>
      <c r="E343">
        <v>1</v>
      </c>
      <c r="F343">
        <v>1</v>
      </c>
      <c r="G343">
        <v>1</v>
      </c>
      <c r="H343">
        <v>1</v>
      </c>
      <c r="I343" t="s">
        <v>124</v>
      </c>
      <c r="J343" t="s">
        <v>420</v>
      </c>
      <c r="K343" t="s">
        <v>125</v>
      </c>
      <c r="L343">
        <v>1191</v>
      </c>
      <c r="N343">
        <v>1013</v>
      </c>
      <c r="O343" t="s">
        <v>817</v>
      </c>
      <c r="P343" t="s">
        <v>817</v>
      </c>
      <c r="Q343">
        <v>1</v>
      </c>
      <c r="W343">
        <v>0</v>
      </c>
      <c r="X343">
        <v>-1853062777</v>
      </c>
      <c r="Y343">
        <v>167</v>
      </c>
      <c r="AA343">
        <v>0</v>
      </c>
      <c r="AB343">
        <v>0</v>
      </c>
      <c r="AC343">
        <v>0</v>
      </c>
      <c r="AD343">
        <v>8.59</v>
      </c>
      <c r="AE343">
        <v>0</v>
      </c>
      <c r="AF343">
        <v>0</v>
      </c>
      <c r="AG343">
        <v>0</v>
      </c>
      <c r="AH343">
        <v>8.59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420</v>
      </c>
      <c r="AT343">
        <v>167</v>
      </c>
      <c r="AU343" t="s">
        <v>420</v>
      </c>
      <c r="AV343">
        <v>1</v>
      </c>
      <c r="AW343">
        <v>2</v>
      </c>
      <c r="AX343">
        <v>28187010</v>
      </c>
      <c r="AY343">
        <v>1</v>
      </c>
      <c r="AZ343">
        <v>0</v>
      </c>
      <c r="BA343">
        <v>353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Y343*Source!I92</f>
        <v>835</v>
      </c>
      <c r="CY343">
        <f>AD343</f>
        <v>8.59</v>
      </c>
      <c r="CZ343">
        <f>AH343</f>
        <v>8.59</v>
      </c>
      <c r="DA343">
        <f>AL343</f>
        <v>1</v>
      </c>
      <c r="DB343">
        <f t="shared" si="102"/>
        <v>1434.53</v>
      </c>
      <c r="DC343">
        <f t="shared" si="103"/>
        <v>0</v>
      </c>
    </row>
    <row r="344" spans="1:107" x14ac:dyDescent="0.2">
      <c r="A344">
        <f>ROW(Source!A92)</f>
        <v>92</v>
      </c>
      <c r="B344">
        <v>28185840</v>
      </c>
      <c r="C344">
        <v>28186997</v>
      </c>
      <c r="D344">
        <v>27430841</v>
      </c>
      <c r="E344">
        <v>1</v>
      </c>
      <c r="F344">
        <v>1</v>
      </c>
      <c r="G344">
        <v>1</v>
      </c>
      <c r="H344">
        <v>1</v>
      </c>
      <c r="I344" t="s">
        <v>818</v>
      </c>
      <c r="J344" t="s">
        <v>420</v>
      </c>
      <c r="K344" t="s">
        <v>819</v>
      </c>
      <c r="L344">
        <v>1191</v>
      </c>
      <c r="N344">
        <v>1013</v>
      </c>
      <c r="O344" t="s">
        <v>817</v>
      </c>
      <c r="P344" t="s">
        <v>817</v>
      </c>
      <c r="Q344">
        <v>1</v>
      </c>
      <c r="W344">
        <v>0</v>
      </c>
      <c r="X344">
        <v>-383101862</v>
      </c>
      <c r="Y344">
        <v>21.12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1</v>
      </c>
      <c r="AP344">
        <v>0</v>
      </c>
      <c r="AQ344">
        <v>0</v>
      </c>
      <c r="AR344">
        <v>0</v>
      </c>
      <c r="AS344" t="s">
        <v>420</v>
      </c>
      <c r="AT344">
        <v>21.12</v>
      </c>
      <c r="AU344" t="s">
        <v>420</v>
      </c>
      <c r="AV344">
        <v>2</v>
      </c>
      <c r="AW344">
        <v>2</v>
      </c>
      <c r="AX344">
        <v>28187011</v>
      </c>
      <c r="AY344">
        <v>1</v>
      </c>
      <c r="AZ344">
        <v>0</v>
      </c>
      <c r="BA344">
        <v>354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Y344*Source!I92</f>
        <v>105.60000000000001</v>
      </c>
      <c r="CY344">
        <f>AD344</f>
        <v>0</v>
      </c>
      <c r="CZ344">
        <f>AH344</f>
        <v>0</v>
      </c>
      <c r="DA344">
        <f>AL344</f>
        <v>1</v>
      </c>
      <c r="DB344">
        <f t="shared" si="102"/>
        <v>0</v>
      </c>
      <c r="DC344">
        <f t="shared" si="103"/>
        <v>0</v>
      </c>
    </row>
    <row r="345" spans="1:107" x14ac:dyDescent="0.2">
      <c r="A345">
        <f>ROW(Source!A92)</f>
        <v>92</v>
      </c>
      <c r="B345">
        <v>28185840</v>
      </c>
      <c r="C345">
        <v>28186997</v>
      </c>
      <c r="D345">
        <v>27348001</v>
      </c>
      <c r="E345">
        <v>1</v>
      </c>
      <c r="F345">
        <v>1</v>
      </c>
      <c r="G345">
        <v>1</v>
      </c>
      <c r="H345">
        <v>2</v>
      </c>
      <c r="I345" t="s">
        <v>70</v>
      </c>
      <c r="J345" t="s">
        <v>71</v>
      </c>
      <c r="K345" t="s">
        <v>72</v>
      </c>
      <c r="L345">
        <v>1368</v>
      </c>
      <c r="N345">
        <v>1011</v>
      </c>
      <c r="O345" t="s">
        <v>823</v>
      </c>
      <c r="P345" t="s">
        <v>823</v>
      </c>
      <c r="Q345">
        <v>1</v>
      </c>
      <c r="W345">
        <v>0</v>
      </c>
      <c r="X345">
        <v>903590057</v>
      </c>
      <c r="Y345">
        <v>13.08</v>
      </c>
      <c r="AA345">
        <v>0</v>
      </c>
      <c r="AB345">
        <v>112.77</v>
      </c>
      <c r="AC345">
        <v>11.84</v>
      </c>
      <c r="AD345">
        <v>0</v>
      </c>
      <c r="AE345">
        <v>0</v>
      </c>
      <c r="AF345">
        <v>112.77</v>
      </c>
      <c r="AG345">
        <v>11.84</v>
      </c>
      <c r="AH345">
        <v>0</v>
      </c>
      <c r="AI345">
        <v>1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420</v>
      </c>
      <c r="AT345">
        <v>13.08</v>
      </c>
      <c r="AU345" t="s">
        <v>420</v>
      </c>
      <c r="AV345">
        <v>0</v>
      </c>
      <c r="AW345">
        <v>2</v>
      </c>
      <c r="AX345">
        <v>28187012</v>
      </c>
      <c r="AY345">
        <v>1</v>
      </c>
      <c r="AZ345">
        <v>0</v>
      </c>
      <c r="BA345">
        <v>355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Y345*Source!I92</f>
        <v>65.400000000000006</v>
      </c>
      <c r="CY345">
        <f>AB345</f>
        <v>112.77</v>
      </c>
      <c r="CZ345">
        <f>AF345</f>
        <v>112.77</v>
      </c>
      <c r="DA345">
        <f>AJ345</f>
        <v>1</v>
      </c>
      <c r="DB345">
        <f t="shared" si="102"/>
        <v>1475.03</v>
      </c>
      <c r="DC345">
        <f t="shared" si="103"/>
        <v>154.87</v>
      </c>
    </row>
    <row r="346" spans="1:107" x14ac:dyDescent="0.2">
      <c r="A346">
        <f>ROW(Source!A92)</f>
        <v>92</v>
      </c>
      <c r="B346">
        <v>28185840</v>
      </c>
      <c r="C346">
        <v>28186997</v>
      </c>
      <c r="D346">
        <v>27348885</v>
      </c>
      <c r="E346">
        <v>1</v>
      </c>
      <c r="F346">
        <v>1</v>
      </c>
      <c r="G346">
        <v>1</v>
      </c>
      <c r="H346">
        <v>2</v>
      </c>
      <c r="I346" t="s">
        <v>126</v>
      </c>
      <c r="J346" t="s">
        <v>127</v>
      </c>
      <c r="K346" t="s">
        <v>128</v>
      </c>
      <c r="L346">
        <v>1368</v>
      </c>
      <c r="N346">
        <v>1011</v>
      </c>
      <c r="O346" t="s">
        <v>823</v>
      </c>
      <c r="P346" t="s">
        <v>823</v>
      </c>
      <c r="Q346">
        <v>1</v>
      </c>
      <c r="W346">
        <v>0</v>
      </c>
      <c r="X346">
        <v>1511014073</v>
      </c>
      <c r="Y346">
        <v>7.77</v>
      </c>
      <c r="AA346">
        <v>0</v>
      </c>
      <c r="AB346">
        <v>298.48</v>
      </c>
      <c r="AC346">
        <v>10.130000000000001</v>
      </c>
      <c r="AD346">
        <v>0</v>
      </c>
      <c r="AE346">
        <v>0</v>
      </c>
      <c r="AF346">
        <v>298.48</v>
      </c>
      <c r="AG346">
        <v>10.130000000000001</v>
      </c>
      <c r="AH346">
        <v>0</v>
      </c>
      <c r="AI346">
        <v>1</v>
      </c>
      <c r="AJ346">
        <v>1</v>
      </c>
      <c r="AK346">
        <v>1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420</v>
      </c>
      <c r="AT346">
        <v>7.77</v>
      </c>
      <c r="AU346" t="s">
        <v>420</v>
      </c>
      <c r="AV346">
        <v>0</v>
      </c>
      <c r="AW346">
        <v>2</v>
      </c>
      <c r="AX346">
        <v>28187013</v>
      </c>
      <c r="AY346">
        <v>1</v>
      </c>
      <c r="AZ346">
        <v>0</v>
      </c>
      <c r="BA346">
        <v>356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Y346*Source!I92</f>
        <v>38.849999999999994</v>
      </c>
      <c r="CY346">
        <f>AB346</f>
        <v>298.48</v>
      </c>
      <c r="CZ346">
        <f>AF346</f>
        <v>298.48</v>
      </c>
      <c r="DA346">
        <f>AJ346</f>
        <v>1</v>
      </c>
      <c r="DB346">
        <f t="shared" si="102"/>
        <v>2319.19</v>
      </c>
      <c r="DC346">
        <f t="shared" si="103"/>
        <v>78.709999999999994</v>
      </c>
    </row>
    <row r="347" spans="1:107" x14ac:dyDescent="0.2">
      <c r="A347">
        <f>ROW(Source!A92)</f>
        <v>92</v>
      </c>
      <c r="B347">
        <v>28185840</v>
      </c>
      <c r="C347">
        <v>28186997</v>
      </c>
      <c r="D347">
        <v>27349183</v>
      </c>
      <c r="E347">
        <v>1</v>
      </c>
      <c r="F347">
        <v>1</v>
      </c>
      <c r="G347">
        <v>1</v>
      </c>
      <c r="H347">
        <v>2</v>
      </c>
      <c r="I347" t="s">
        <v>19</v>
      </c>
      <c r="J347" t="s">
        <v>20</v>
      </c>
      <c r="K347" t="s">
        <v>21</v>
      </c>
      <c r="L347">
        <v>1368</v>
      </c>
      <c r="N347">
        <v>1011</v>
      </c>
      <c r="O347" t="s">
        <v>823</v>
      </c>
      <c r="P347" t="s">
        <v>823</v>
      </c>
      <c r="Q347">
        <v>1</v>
      </c>
      <c r="W347">
        <v>0</v>
      </c>
      <c r="X347">
        <v>-2019686133</v>
      </c>
      <c r="Y347">
        <v>0.27</v>
      </c>
      <c r="AA347">
        <v>0</v>
      </c>
      <c r="AB347">
        <v>127.86</v>
      </c>
      <c r="AC347">
        <v>11.84</v>
      </c>
      <c r="AD347">
        <v>0</v>
      </c>
      <c r="AE347">
        <v>0</v>
      </c>
      <c r="AF347">
        <v>127.86</v>
      </c>
      <c r="AG347">
        <v>11.84</v>
      </c>
      <c r="AH347">
        <v>0</v>
      </c>
      <c r="AI347">
        <v>1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420</v>
      </c>
      <c r="AT347">
        <v>0.27</v>
      </c>
      <c r="AU347" t="s">
        <v>420</v>
      </c>
      <c r="AV347">
        <v>0</v>
      </c>
      <c r="AW347">
        <v>2</v>
      </c>
      <c r="AX347">
        <v>28187014</v>
      </c>
      <c r="AY347">
        <v>1</v>
      </c>
      <c r="AZ347">
        <v>0</v>
      </c>
      <c r="BA347">
        <v>357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Y347*Source!I92</f>
        <v>1.35</v>
      </c>
      <c r="CY347">
        <f>AB347</f>
        <v>127.86</v>
      </c>
      <c r="CZ347">
        <f>AF347</f>
        <v>127.86</v>
      </c>
      <c r="DA347">
        <f>AJ347</f>
        <v>1</v>
      </c>
      <c r="DB347">
        <f t="shared" si="102"/>
        <v>34.520000000000003</v>
      </c>
      <c r="DC347">
        <f t="shared" si="103"/>
        <v>3.2</v>
      </c>
    </row>
    <row r="348" spans="1:107" x14ac:dyDescent="0.2">
      <c r="A348">
        <f>ROW(Source!A92)</f>
        <v>92</v>
      </c>
      <c r="B348">
        <v>28185840</v>
      </c>
      <c r="C348">
        <v>28186997</v>
      </c>
      <c r="D348">
        <v>27349192</v>
      </c>
      <c r="E348">
        <v>1</v>
      </c>
      <c r="F348">
        <v>1</v>
      </c>
      <c r="G348">
        <v>1</v>
      </c>
      <c r="H348">
        <v>2</v>
      </c>
      <c r="I348" t="s">
        <v>22</v>
      </c>
      <c r="J348" t="s">
        <v>23</v>
      </c>
      <c r="K348" t="s">
        <v>24</v>
      </c>
      <c r="L348">
        <v>1368</v>
      </c>
      <c r="N348">
        <v>1011</v>
      </c>
      <c r="O348" t="s">
        <v>823</v>
      </c>
      <c r="P348" t="s">
        <v>823</v>
      </c>
      <c r="Q348">
        <v>1</v>
      </c>
      <c r="W348">
        <v>0</v>
      </c>
      <c r="X348">
        <v>1232549298</v>
      </c>
      <c r="Y348">
        <v>0.27</v>
      </c>
      <c r="AA348">
        <v>0</v>
      </c>
      <c r="AB348">
        <v>12</v>
      </c>
      <c r="AC348">
        <v>0</v>
      </c>
      <c r="AD348">
        <v>0</v>
      </c>
      <c r="AE348">
        <v>0</v>
      </c>
      <c r="AF348">
        <v>12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420</v>
      </c>
      <c r="AT348">
        <v>0.27</v>
      </c>
      <c r="AU348" t="s">
        <v>420</v>
      </c>
      <c r="AV348">
        <v>0</v>
      </c>
      <c r="AW348">
        <v>2</v>
      </c>
      <c r="AX348">
        <v>28187015</v>
      </c>
      <c r="AY348">
        <v>1</v>
      </c>
      <c r="AZ348">
        <v>0</v>
      </c>
      <c r="BA348">
        <v>358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Y348*Source!I92</f>
        <v>1.35</v>
      </c>
      <c r="CY348">
        <f>AB348</f>
        <v>12</v>
      </c>
      <c r="CZ348">
        <f>AF348</f>
        <v>12</v>
      </c>
      <c r="DA348">
        <f>AJ348</f>
        <v>1</v>
      </c>
      <c r="DB348">
        <f t="shared" si="102"/>
        <v>3.24</v>
      </c>
      <c r="DC348">
        <f t="shared" si="103"/>
        <v>0</v>
      </c>
    </row>
    <row r="349" spans="1:107" x14ac:dyDescent="0.2">
      <c r="A349">
        <f>ROW(Source!A92)</f>
        <v>92</v>
      </c>
      <c r="B349">
        <v>28185840</v>
      </c>
      <c r="C349">
        <v>28186997</v>
      </c>
      <c r="D349">
        <v>27349462</v>
      </c>
      <c r="E349">
        <v>1</v>
      </c>
      <c r="F349">
        <v>1</v>
      </c>
      <c r="G349">
        <v>1</v>
      </c>
      <c r="H349">
        <v>2</v>
      </c>
      <c r="I349" t="s">
        <v>28</v>
      </c>
      <c r="J349" t="s">
        <v>29</v>
      </c>
      <c r="K349" t="s">
        <v>30</v>
      </c>
      <c r="L349">
        <v>1368</v>
      </c>
      <c r="N349">
        <v>1011</v>
      </c>
      <c r="O349" t="s">
        <v>823</v>
      </c>
      <c r="P349" t="s">
        <v>823</v>
      </c>
      <c r="Q349">
        <v>1</v>
      </c>
      <c r="W349">
        <v>0</v>
      </c>
      <c r="X349">
        <v>-1277097320</v>
      </c>
      <c r="Y349">
        <v>31.07</v>
      </c>
      <c r="AA349">
        <v>0</v>
      </c>
      <c r="AB349">
        <v>8.68</v>
      </c>
      <c r="AC349">
        <v>0</v>
      </c>
      <c r="AD349">
        <v>0</v>
      </c>
      <c r="AE349">
        <v>0</v>
      </c>
      <c r="AF349">
        <v>8.68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420</v>
      </c>
      <c r="AT349">
        <v>31.07</v>
      </c>
      <c r="AU349" t="s">
        <v>420</v>
      </c>
      <c r="AV349">
        <v>0</v>
      </c>
      <c r="AW349">
        <v>2</v>
      </c>
      <c r="AX349">
        <v>28187016</v>
      </c>
      <c r="AY349">
        <v>1</v>
      </c>
      <c r="AZ349">
        <v>0</v>
      </c>
      <c r="BA349">
        <v>359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Y349*Source!I92</f>
        <v>155.35</v>
      </c>
      <c r="CY349">
        <f>AB349</f>
        <v>8.68</v>
      </c>
      <c r="CZ349">
        <f>AF349</f>
        <v>8.68</v>
      </c>
      <c r="DA349">
        <f>AJ349</f>
        <v>1</v>
      </c>
      <c r="DB349">
        <f t="shared" si="102"/>
        <v>269.69</v>
      </c>
      <c r="DC349">
        <f t="shared" si="103"/>
        <v>0</v>
      </c>
    </row>
    <row r="350" spans="1:107" x14ac:dyDescent="0.2">
      <c r="A350">
        <f>ROW(Source!A92)</f>
        <v>92</v>
      </c>
      <c r="B350">
        <v>28185840</v>
      </c>
      <c r="C350">
        <v>28186997</v>
      </c>
      <c r="D350">
        <v>27262805</v>
      </c>
      <c r="E350">
        <v>1</v>
      </c>
      <c r="F350">
        <v>1</v>
      </c>
      <c r="G350">
        <v>1</v>
      </c>
      <c r="H350">
        <v>3</v>
      </c>
      <c r="I350" t="s">
        <v>47</v>
      </c>
      <c r="J350" t="s">
        <v>48</v>
      </c>
      <c r="K350" t="s">
        <v>49</v>
      </c>
      <c r="L350">
        <v>1339</v>
      </c>
      <c r="N350">
        <v>1007</v>
      </c>
      <c r="O350" t="s">
        <v>444</v>
      </c>
      <c r="P350" t="s">
        <v>444</v>
      </c>
      <c r="Q350">
        <v>1</v>
      </c>
      <c r="W350">
        <v>0</v>
      </c>
      <c r="X350">
        <v>1597319531</v>
      </c>
      <c r="Y350">
        <v>4</v>
      </c>
      <c r="AA350">
        <v>8.7899999999999991</v>
      </c>
      <c r="AB350">
        <v>0</v>
      </c>
      <c r="AC350">
        <v>0</v>
      </c>
      <c r="AD350">
        <v>0</v>
      </c>
      <c r="AE350">
        <v>8.7899999999999991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420</v>
      </c>
      <c r="AT350">
        <v>4</v>
      </c>
      <c r="AU350" t="s">
        <v>420</v>
      </c>
      <c r="AV350">
        <v>0</v>
      </c>
      <c r="AW350">
        <v>2</v>
      </c>
      <c r="AX350">
        <v>28187017</v>
      </c>
      <c r="AY350">
        <v>1</v>
      </c>
      <c r="AZ350">
        <v>0</v>
      </c>
      <c r="BA350">
        <v>360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Y350*Source!I92</f>
        <v>20</v>
      </c>
      <c r="CY350">
        <f>AA350</f>
        <v>8.7899999999999991</v>
      </c>
      <c r="CZ350">
        <f>AE350</f>
        <v>8.7899999999999991</v>
      </c>
      <c r="DA350">
        <f>AI350</f>
        <v>1</v>
      </c>
      <c r="DB350">
        <f t="shared" si="102"/>
        <v>35.159999999999997</v>
      </c>
      <c r="DC350">
        <f t="shared" si="103"/>
        <v>0</v>
      </c>
    </row>
    <row r="351" spans="1:107" x14ac:dyDescent="0.2">
      <c r="A351">
        <f>ROW(Source!A92)</f>
        <v>92</v>
      </c>
      <c r="B351">
        <v>28185840</v>
      </c>
      <c r="C351">
        <v>28186997</v>
      </c>
      <c r="D351">
        <v>27262812</v>
      </c>
      <c r="E351">
        <v>1</v>
      </c>
      <c r="F351">
        <v>1</v>
      </c>
      <c r="G351">
        <v>1</v>
      </c>
      <c r="H351">
        <v>3</v>
      </c>
      <c r="I351" t="s">
        <v>50</v>
      </c>
      <c r="J351" t="s">
        <v>51</v>
      </c>
      <c r="K351" t="s">
        <v>52</v>
      </c>
      <c r="L351">
        <v>1346</v>
      </c>
      <c r="N351">
        <v>1009</v>
      </c>
      <c r="O351" t="s">
        <v>40</v>
      </c>
      <c r="P351" t="s">
        <v>40</v>
      </c>
      <c r="Q351">
        <v>1</v>
      </c>
      <c r="W351">
        <v>0</v>
      </c>
      <c r="X351">
        <v>-1411127917</v>
      </c>
      <c r="Y351">
        <v>1.1000000000000001</v>
      </c>
      <c r="AA351">
        <v>4.47</v>
      </c>
      <c r="AB351">
        <v>0</v>
      </c>
      <c r="AC351">
        <v>0</v>
      </c>
      <c r="AD351">
        <v>0</v>
      </c>
      <c r="AE351">
        <v>4.47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0</v>
      </c>
      <c r="AQ351">
        <v>0</v>
      </c>
      <c r="AR351">
        <v>0</v>
      </c>
      <c r="AS351" t="s">
        <v>420</v>
      </c>
      <c r="AT351">
        <v>1.1000000000000001</v>
      </c>
      <c r="AU351" t="s">
        <v>420</v>
      </c>
      <c r="AV351">
        <v>0</v>
      </c>
      <c r="AW351">
        <v>2</v>
      </c>
      <c r="AX351">
        <v>28187018</v>
      </c>
      <c r="AY351">
        <v>1</v>
      </c>
      <c r="AZ351">
        <v>0</v>
      </c>
      <c r="BA351">
        <v>361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Y351*Source!I92</f>
        <v>5.5</v>
      </c>
      <c r="CY351">
        <f>AA351</f>
        <v>4.47</v>
      </c>
      <c r="CZ351">
        <f>AE351</f>
        <v>4.47</v>
      </c>
      <c r="DA351">
        <f>AI351</f>
        <v>1</v>
      </c>
      <c r="DB351">
        <f t="shared" si="102"/>
        <v>4.92</v>
      </c>
      <c r="DC351">
        <f t="shared" si="103"/>
        <v>0</v>
      </c>
    </row>
    <row r="352" spans="1:107" x14ac:dyDescent="0.2">
      <c r="A352">
        <f>ROW(Source!A92)</f>
        <v>92</v>
      </c>
      <c r="B352">
        <v>28185840</v>
      </c>
      <c r="C352">
        <v>28186997</v>
      </c>
      <c r="D352">
        <v>27264508</v>
      </c>
      <c r="E352">
        <v>1</v>
      </c>
      <c r="F352">
        <v>1</v>
      </c>
      <c r="G352">
        <v>1</v>
      </c>
      <c r="H352">
        <v>3</v>
      </c>
      <c r="I352" t="s">
        <v>129</v>
      </c>
      <c r="J352" t="s">
        <v>130</v>
      </c>
      <c r="K352" t="s">
        <v>131</v>
      </c>
      <c r="L352">
        <v>1339</v>
      </c>
      <c r="N352">
        <v>1007</v>
      </c>
      <c r="O352" t="s">
        <v>444</v>
      </c>
      <c r="P352" t="s">
        <v>444</v>
      </c>
      <c r="Q352">
        <v>1</v>
      </c>
      <c r="W352">
        <v>0</v>
      </c>
      <c r="X352">
        <v>1490861376</v>
      </c>
      <c r="Y352">
        <v>2</v>
      </c>
      <c r="AA352">
        <v>3.15</v>
      </c>
      <c r="AB352">
        <v>0</v>
      </c>
      <c r="AC352">
        <v>0</v>
      </c>
      <c r="AD352">
        <v>0</v>
      </c>
      <c r="AE352">
        <v>3.15</v>
      </c>
      <c r="AF352">
        <v>0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420</v>
      </c>
      <c r="AT352">
        <v>2</v>
      </c>
      <c r="AU352" t="s">
        <v>420</v>
      </c>
      <c r="AV352">
        <v>0</v>
      </c>
      <c r="AW352">
        <v>2</v>
      </c>
      <c r="AX352">
        <v>28187019</v>
      </c>
      <c r="AY352">
        <v>1</v>
      </c>
      <c r="AZ352">
        <v>0</v>
      </c>
      <c r="BA352">
        <v>362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Y352*Source!I92</f>
        <v>10</v>
      </c>
      <c r="CY352">
        <f>AA352</f>
        <v>3.15</v>
      </c>
      <c r="CZ352">
        <f>AE352</f>
        <v>3.15</v>
      </c>
      <c r="DA352">
        <f>AI352</f>
        <v>1</v>
      </c>
      <c r="DB352">
        <f t="shared" si="102"/>
        <v>6.3</v>
      </c>
      <c r="DC352">
        <f t="shared" si="103"/>
        <v>0</v>
      </c>
    </row>
    <row r="353" spans="1:107" x14ac:dyDescent="0.2">
      <c r="A353">
        <f>ROW(Source!A92)</f>
        <v>92</v>
      </c>
      <c r="B353">
        <v>28185840</v>
      </c>
      <c r="C353">
        <v>28186997</v>
      </c>
      <c r="D353">
        <v>27266048</v>
      </c>
      <c r="E353">
        <v>1</v>
      </c>
      <c r="F353">
        <v>1</v>
      </c>
      <c r="G353">
        <v>1</v>
      </c>
      <c r="H353">
        <v>3</v>
      </c>
      <c r="I353" t="s">
        <v>132</v>
      </c>
      <c r="J353" t="s">
        <v>133</v>
      </c>
      <c r="K353" t="s">
        <v>134</v>
      </c>
      <c r="L353">
        <v>1348</v>
      </c>
      <c r="N353">
        <v>1009</v>
      </c>
      <c r="O353" t="s">
        <v>476</v>
      </c>
      <c r="P353" t="s">
        <v>476</v>
      </c>
      <c r="Q353">
        <v>1000</v>
      </c>
      <c r="W353">
        <v>0</v>
      </c>
      <c r="X353">
        <v>-1570597375</v>
      </c>
      <c r="Y353">
        <v>1.2999999999999999E-2</v>
      </c>
      <c r="AA353">
        <v>13245.25</v>
      </c>
      <c r="AB353">
        <v>0</v>
      </c>
      <c r="AC353">
        <v>0</v>
      </c>
      <c r="AD353">
        <v>0</v>
      </c>
      <c r="AE353">
        <v>13245.25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420</v>
      </c>
      <c r="AT353">
        <v>1.2999999999999999E-2</v>
      </c>
      <c r="AU353" t="s">
        <v>420</v>
      </c>
      <c r="AV353">
        <v>0</v>
      </c>
      <c r="AW353">
        <v>2</v>
      </c>
      <c r="AX353">
        <v>28187020</v>
      </c>
      <c r="AY353">
        <v>1</v>
      </c>
      <c r="AZ353">
        <v>0</v>
      </c>
      <c r="BA353">
        <v>363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Y353*Source!I92</f>
        <v>6.5000000000000002E-2</v>
      </c>
      <c r="CY353">
        <f>AA353</f>
        <v>13245.25</v>
      </c>
      <c r="CZ353">
        <f>AE353</f>
        <v>13245.25</v>
      </c>
      <c r="DA353">
        <f>AI353</f>
        <v>1</v>
      </c>
      <c r="DB353">
        <f t="shared" si="102"/>
        <v>172.19</v>
      </c>
      <c r="DC353">
        <f t="shared" si="103"/>
        <v>0</v>
      </c>
    </row>
    <row r="354" spans="1:107" x14ac:dyDescent="0.2">
      <c r="A354">
        <f>ROW(Source!A92)</f>
        <v>92</v>
      </c>
      <c r="B354">
        <v>28185840</v>
      </c>
      <c r="C354">
        <v>28186997</v>
      </c>
      <c r="D354">
        <v>27258857</v>
      </c>
      <c r="E354">
        <v>21</v>
      </c>
      <c r="F354">
        <v>1</v>
      </c>
      <c r="G354">
        <v>1</v>
      </c>
      <c r="H354">
        <v>3</v>
      </c>
      <c r="I354" t="s">
        <v>65</v>
      </c>
      <c r="J354" t="s">
        <v>420</v>
      </c>
      <c r="K354" t="s">
        <v>66</v>
      </c>
      <c r="L354">
        <v>1374</v>
      </c>
      <c r="N354">
        <v>1013</v>
      </c>
      <c r="O354" t="s">
        <v>67</v>
      </c>
      <c r="P354" t="s">
        <v>67</v>
      </c>
      <c r="Q354">
        <v>1</v>
      </c>
      <c r="W354">
        <v>0</v>
      </c>
      <c r="X354">
        <v>-1731369543</v>
      </c>
      <c r="Y354">
        <v>28.69</v>
      </c>
      <c r="AA354">
        <v>1</v>
      </c>
      <c r="AB354">
        <v>0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420</v>
      </c>
      <c r="AT354">
        <v>28.69</v>
      </c>
      <c r="AU354" t="s">
        <v>420</v>
      </c>
      <c r="AV354">
        <v>0</v>
      </c>
      <c r="AW354">
        <v>2</v>
      </c>
      <c r="AX354">
        <v>28187022</v>
      </c>
      <c r="AY354">
        <v>1</v>
      </c>
      <c r="AZ354">
        <v>0</v>
      </c>
      <c r="BA354">
        <v>365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Y354*Source!I92</f>
        <v>143.45000000000002</v>
      </c>
      <c r="CY354">
        <f>AA354</f>
        <v>1</v>
      </c>
      <c r="CZ354">
        <f>AE354</f>
        <v>1</v>
      </c>
      <c r="DA354">
        <f>AI354</f>
        <v>1</v>
      </c>
      <c r="DB354">
        <f t="shared" si="102"/>
        <v>28.69</v>
      </c>
      <c r="DC354">
        <f t="shared" si="103"/>
        <v>0</v>
      </c>
    </row>
    <row r="355" spans="1:107" x14ac:dyDescent="0.2">
      <c r="A355">
        <f>ROW(Source!A93)</f>
        <v>93</v>
      </c>
      <c r="B355">
        <v>28185841</v>
      </c>
      <c r="C355">
        <v>28186997</v>
      </c>
      <c r="D355">
        <v>27437002</v>
      </c>
      <c r="E355">
        <v>1</v>
      </c>
      <c r="F355">
        <v>1</v>
      </c>
      <c r="G355">
        <v>1</v>
      </c>
      <c r="H355">
        <v>1</v>
      </c>
      <c r="I355" t="s">
        <v>124</v>
      </c>
      <c r="J355" t="s">
        <v>420</v>
      </c>
      <c r="K355" t="s">
        <v>125</v>
      </c>
      <c r="L355">
        <v>1191</v>
      </c>
      <c r="N355">
        <v>1013</v>
      </c>
      <c r="O355" t="s">
        <v>817</v>
      </c>
      <c r="P355" t="s">
        <v>817</v>
      </c>
      <c r="Q355">
        <v>1</v>
      </c>
      <c r="W355">
        <v>0</v>
      </c>
      <c r="X355">
        <v>-1853062777</v>
      </c>
      <c r="Y355">
        <v>167</v>
      </c>
      <c r="AA355">
        <v>0</v>
      </c>
      <c r="AB355">
        <v>0</v>
      </c>
      <c r="AC355">
        <v>0</v>
      </c>
      <c r="AD355">
        <v>60.73</v>
      </c>
      <c r="AE355">
        <v>0</v>
      </c>
      <c r="AF355">
        <v>0</v>
      </c>
      <c r="AG355">
        <v>0</v>
      </c>
      <c r="AH355">
        <v>8.59</v>
      </c>
      <c r="AI355">
        <v>1</v>
      </c>
      <c r="AJ355">
        <v>1</v>
      </c>
      <c r="AK355">
        <v>1</v>
      </c>
      <c r="AL355">
        <v>7.07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420</v>
      </c>
      <c r="AT355">
        <v>167</v>
      </c>
      <c r="AU355" t="s">
        <v>420</v>
      </c>
      <c r="AV355">
        <v>1</v>
      </c>
      <c r="AW355">
        <v>2</v>
      </c>
      <c r="AX355">
        <v>28187010</v>
      </c>
      <c r="AY355">
        <v>1</v>
      </c>
      <c r="AZ355">
        <v>0</v>
      </c>
      <c r="BA355">
        <v>366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Y355*Source!I93</f>
        <v>835</v>
      </c>
      <c r="CY355">
        <f>AD355</f>
        <v>60.73</v>
      </c>
      <c r="CZ355">
        <f>AH355</f>
        <v>8.59</v>
      </c>
      <c r="DA355">
        <f>AL355</f>
        <v>7.07</v>
      </c>
      <c r="DB355">
        <f t="shared" si="102"/>
        <v>1434.53</v>
      </c>
      <c r="DC355">
        <f t="shared" si="103"/>
        <v>0</v>
      </c>
    </row>
    <row r="356" spans="1:107" x14ac:dyDescent="0.2">
      <c r="A356">
        <f>ROW(Source!A93)</f>
        <v>93</v>
      </c>
      <c r="B356">
        <v>28185841</v>
      </c>
      <c r="C356">
        <v>28186997</v>
      </c>
      <c r="D356">
        <v>27430841</v>
      </c>
      <c r="E356">
        <v>1</v>
      </c>
      <c r="F356">
        <v>1</v>
      </c>
      <c r="G356">
        <v>1</v>
      </c>
      <c r="H356">
        <v>1</v>
      </c>
      <c r="I356" t="s">
        <v>818</v>
      </c>
      <c r="J356" t="s">
        <v>420</v>
      </c>
      <c r="K356" t="s">
        <v>819</v>
      </c>
      <c r="L356">
        <v>1191</v>
      </c>
      <c r="N356">
        <v>1013</v>
      </c>
      <c r="O356" t="s">
        <v>817</v>
      </c>
      <c r="P356" t="s">
        <v>817</v>
      </c>
      <c r="Q356">
        <v>1</v>
      </c>
      <c r="W356">
        <v>0</v>
      </c>
      <c r="X356">
        <v>-383101862</v>
      </c>
      <c r="Y356">
        <v>21.12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</v>
      </c>
      <c r="AJ356">
        <v>1</v>
      </c>
      <c r="AK356">
        <v>7.07</v>
      </c>
      <c r="AL356">
        <v>1</v>
      </c>
      <c r="AN356">
        <v>0</v>
      </c>
      <c r="AO356">
        <v>1</v>
      </c>
      <c r="AP356">
        <v>0</v>
      </c>
      <c r="AQ356">
        <v>0</v>
      </c>
      <c r="AR356">
        <v>0</v>
      </c>
      <c r="AS356" t="s">
        <v>420</v>
      </c>
      <c r="AT356">
        <v>21.12</v>
      </c>
      <c r="AU356" t="s">
        <v>420</v>
      </c>
      <c r="AV356">
        <v>2</v>
      </c>
      <c r="AW356">
        <v>2</v>
      </c>
      <c r="AX356">
        <v>28187011</v>
      </c>
      <c r="AY356">
        <v>1</v>
      </c>
      <c r="AZ356">
        <v>0</v>
      </c>
      <c r="BA356">
        <v>367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Y356*Source!I93</f>
        <v>105.60000000000001</v>
      </c>
      <c r="CY356">
        <f>AD356</f>
        <v>0</v>
      </c>
      <c r="CZ356">
        <f>AH356</f>
        <v>0</v>
      </c>
      <c r="DA356">
        <f>AL356</f>
        <v>1</v>
      </c>
      <c r="DB356">
        <f t="shared" si="102"/>
        <v>0</v>
      </c>
      <c r="DC356">
        <f t="shared" si="103"/>
        <v>0</v>
      </c>
    </row>
    <row r="357" spans="1:107" x14ac:dyDescent="0.2">
      <c r="A357">
        <f>ROW(Source!A93)</f>
        <v>93</v>
      </c>
      <c r="B357">
        <v>28185841</v>
      </c>
      <c r="C357">
        <v>28186997</v>
      </c>
      <c r="D357">
        <v>27348001</v>
      </c>
      <c r="E357">
        <v>1</v>
      </c>
      <c r="F357">
        <v>1</v>
      </c>
      <c r="G357">
        <v>1</v>
      </c>
      <c r="H357">
        <v>2</v>
      </c>
      <c r="I357" t="s">
        <v>70</v>
      </c>
      <c r="J357" t="s">
        <v>71</v>
      </c>
      <c r="K357" t="s">
        <v>72</v>
      </c>
      <c r="L357">
        <v>1368</v>
      </c>
      <c r="N357">
        <v>1011</v>
      </c>
      <c r="O357" t="s">
        <v>823</v>
      </c>
      <c r="P357" t="s">
        <v>823</v>
      </c>
      <c r="Q357">
        <v>1</v>
      </c>
      <c r="W357">
        <v>0</v>
      </c>
      <c r="X357">
        <v>903590057</v>
      </c>
      <c r="Y357">
        <v>13.08</v>
      </c>
      <c r="AA357">
        <v>0</v>
      </c>
      <c r="AB357">
        <v>797.28</v>
      </c>
      <c r="AC357">
        <v>11.84</v>
      </c>
      <c r="AD357">
        <v>0</v>
      </c>
      <c r="AE357">
        <v>0</v>
      </c>
      <c r="AF357">
        <v>112.77</v>
      </c>
      <c r="AG357">
        <v>11.84</v>
      </c>
      <c r="AH357">
        <v>0</v>
      </c>
      <c r="AI357">
        <v>1</v>
      </c>
      <c r="AJ357">
        <v>7.07</v>
      </c>
      <c r="AK357">
        <v>1</v>
      </c>
      <c r="AL357">
        <v>1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420</v>
      </c>
      <c r="AT357">
        <v>13.08</v>
      </c>
      <c r="AU357" t="s">
        <v>420</v>
      </c>
      <c r="AV357">
        <v>0</v>
      </c>
      <c r="AW357">
        <v>2</v>
      </c>
      <c r="AX357">
        <v>28187012</v>
      </c>
      <c r="AY357">
        <v>1</v>
      </c>
      <c r="AZ357">
        <v>0</v>
      </c>
      <c r="BA357">
        <v>368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Y357*Source!I93</f>
        <v>65.400000000000006</v>
      </c>
      <c r="CY357">
        <f>AB357</f>
        <v>797.28</v>
      </c>
      <c r="CZ357">
        <f>AF357</f>
        <v>112.77</v>
      </c>
      <c r="DA357">
        <f>AJ357</f>
        <v>7.07</v>
      </c>
      <c r="DB357">
        <f t="shared" si="102"/>
        <v>1475.03</v>
      </c>
      <c r="DC357">
        <f t="shared" si="103"/>
        <v>154.87</v>
      </c>
    </row>
    <row r="358" spans="1:107" x14ac:dyDescent="0.2">
      <c r="A358">
        <f>ROW(Source!A93)</f>
        <v>93</v>
      </c>
      <c r="B358">
        <v>28185841</v>
      </c>
      <c r="C358">
        <v>28186997</v>
      </c>
      <c r="D358">
        <v>27348885</v>
      </c>
      <c r="E358">
        <v>1</v>
      </c>
      <c r="F358">
        <v>1</v>
      </c>
      <c r="G358">
        <v>1</v>
      </c>
      <c r="H358">
        <v>2</v>
      </c>
      <c r="I358" t="s">
        <v>126</v>
      </c>
      <c r="J358" t="s">
        <v>127</v>
      </c>
      <c r="K358" t="s">
        <v>128</v>
      </c>
      <c r="L358">
        <v>1368</v>
      </c>
      <c r="N358">
        <v>1011</v>
      </c>
      <c r="O358" t="s">
        <v>823</v>
      </c>
      <c r="P358" t="s">
        <v>823</v>
      </c>
      <c r="Q358">
        <v>1</v>
      </c>
      <c r="W358">
        <v>0</v>
      </c>
      <c r="X358">
        <v>1511014073</v>
      </c>
      <c r="Y358">
        <v>7.77</v>
      </c>
      <c r="AA358">
        <v>0</v>
      </c>
      <c r="AB358">
        <v>2110.25</v>
      </c>
      <c r="AC358">
        <v>10.130000000000001</v>
      </c>
      <c r="AD358">
        <v>0</v>
      </c>
      <c r="AE358">
        <v>0</v>
      </c>
      <c r="AF358">
        <v>298.48</v>
      </c>
      <c r="AG358">
        <v>10.130000000000001</v>
      </c>
      <c r="AH358">
        <v>0</v>
      </c>
      <c r="AI358">
        <v>1</v>
      </c>
      <c r="AJ358">
        <v>7.07</v>
      </c>
      <c r="AK358">
        <v>1</v>
      </c>
      <c r="AL358">
        <v>1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420</v>
      </c>
      <c r="AT358">
        <v>7.77</v>
      </c>
      <c r="AU358" t="s">
        <v>420</v>
      </c>
      <c r="AV358">
        <v>0</v>
      </c>
      <c r="AW358">
        <v>2</v>
      </c>
      <c r="AX358">
        <v>28187013</v>
      </c>
      <c r="AY358">
        <v>1</v>
      </c>
      <c r="AZ358">
        <v>0</v>
      </c>
      <c r="BA358">
        <v>369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Y358*Source!I93</f>
        <v>38.849999999999994</v>
      </c>
      <c r="CY358">
        <f>AB358</f>
        <v>2110.25</v>
      </c>
      <c r="CZ358">
        <f>AF358</f>
        <v>298.48</v>
      </c>
      <c r="DA358">
        <f>AJ358</f>
        <v>7.07</v>
      </c>
      <c r="DB358">
        <f t="shared" si="102"/>
        <v>2319.19</v>
      </c>
      <c r="DC358">
        <f t="shared" si="103"/>
        <v>78.709999999999994</v>
      </c>
    </row>
    <row r="359" spans="1:107" x14ac:dyDescent="0.2">
      <c r="A359">
        <f>ROW(Source!A93)</f>
        <v>93</v>
      </c>
      <c r="B359">
        <v>28185841</v>
      </c>
      <c r="C359">
        <v>28186997</v>
      </c>
      <c r="D359">
        <v>27349183</v>
      </c>
      <c r="E359">
        <v>1</v>
      </c>
      <c r="F359">
        <v>1</v>
      </c>
      <c r="G359">
        <v>1</v>
      </c>
      <c r="H359">
        <v>2</v>
      </c>
      <c r="I359" t="s">
        <v>19</v>
      </c>
      <c r="J359" t="s">
        <v>20</v>
      </c>
      <c r="K359" t="s">
        <v>21</v>
      </c>
      <c r="L359">
        <v>1368</v>
      </c>
      <c r="N359">
        <v>1011</v>
      </c>
      <c r="O359" t="s">
        <v>823</v>
      </c>
      <c r="P359" t="s">
        <v>823</v>
      </c>
      <c r="Q359">
        <v>1</v>
      </c>
      <c r="W359">
        <v>0</v>
      </c>
      <c r="X359">
        <v>-2019686133</v>
      </c>
      <c r="Y359">
        <v>0.27</v>
      </c>
      <c r="AA359">
        <v>0</v>
      </c>
      <c r="AB359">
        <v>903.97</v>
      </c>
      <c r="AC359">
        <v>11.84</v>
      </c>
      <c r="AD359">
        <v>0</v>
      </c>
      <c r="AE359">
        <v>0</v>
      </c>
      <c r="AF359">
        <v>127.86</v>
      </c>
      <c r="AG359">
        <v>11.84</v>
      </c>
      <c r="AH359">
        <v>0</v>
      </c>
      <c r="AI359">
        <v>1</v>
      </c>
      <c r="AJ359">
        <v>7.07</v>
      </c>
      <c r="AK359">
        <v>1</v>
      </c>
      <c r="AL359">
        <v>1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420</v>
      </c>
      <c r="AT359">
        <v>0.27</v>
      </c>
      <c r="AU359" t="s">
        <v>420</v>
      </c>
      <c r="AV359">
        <v>0</v>
      </c>
      <c r="AW359">
        <v>2</v>
      </c>
      <c r="AX359">
        <v>28187014</v>
      </c>
      <c r="AY359">
        <v>1</v>
      </c>
      <c r="AZ359">
        <v>0</v>
      </c>
      <c r="BA359">
        <v>370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Y359*Source!I93</f>
        <v>1.35</v>
      </c>
      <c r="CY359">
        <f>AB359</f>
        <v>903.97</v>
      </c>
      <c r="CZ359">
        <f>AF359</f>
        <v>127.86</v>
      </c>
      <c r="DA359">
        <f>AJ359</f>
        <v>7.07</v>
      </c>
      <c r="DB359">
        <f t="shared" si="102"/>
        <v>34.520000000000003</v>
      </c>
      <c r="DC359">
        <f t="shared" si="103"/>
        <v>3.2</v>
      </c>
    </row>
    <row r="360" spans="1:107" x14ac:dyDescent="0.2">
      <c r="A360">
        <f>ROW(Source!A93)</f>
        <v>93</v>
      </c>
      <c r="B360">
        <v>28185841</v>
      </c>
      <c r="C360">
        <v>28186997</v>
      </c>
      <c r="D360">
        <v>27349192</v>
      </c>
      <c r="E360">
        <v>1</v>
      </c>
      <c r="F360">
        <v>1</v>
      </c>
      <c r="G360">
        <v>1</v>
      </c>
      <c r="H360">
        <v>2</v>
      </c>
      <c r="I360" t="s">
        <v>22</v>
      </c>
      <c r="J360" t="s">
        <v>23</v>
      </c>
      <c r="K360" t="s">
        <v>24</v>
      </c>
      <c r="L360">
        <v>1368</v>
      </c>
      <c r="N360">
        <v>1011</v>
      </c>
      <c r="O360" t="s">
        <v>823</v>
      </c>
      <c r="P360" t="s">
        <v>823</v>
      </c>
      <c r="Q360">
        <v>1</v>
      </c>
      <c r="W360">
        <v>0</v>
      </c>
      <c r="X360">
        <v>1232549298</v>
      </c>
      <c r="Y360">
        <v>0.27</v>
      </c>
      <c r="AA360">
        <v>0</v>
      </c>
      <c r="AB360">
        <v>84.84</v>
      </c>
      <c r="AC360">
        <v>0</v>
      </c>
      <c r="AD360">
        <v>0</v>
      </c>
      <c r="AE360">
        <v>0</v>
      </c>
      <c r="AF360">
        <v>12</v>
      </c>
      <c r="AG360">
        <v>0</v>
      </c>
      <c r="AH360">
        <v>0</v>
      </c>
      <c r="AI360">
        <v>1</v>
      </c>
      <c r="AJ360">
        <v>7.07</v>
      </c>
      <c r="AK360">
        <v>1</v>
      </c>
      <c r="AL360">
        <v>1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420</v>
      </c>
      <c r="AT360">
        <v>0.27</v>
      </c>
      <c r="AU360" t="s">
        <v>420</v>
      </c>
      <c r="AV360">
        <v>0</v>
      </c>
      <c r="AW360">
        <v>2</v>
      </c>
      <c r="AX360">
        <v>28187015</v>
      </c>
      <c r="AY360">
        <v>1</v>
      </c>
      <c r="AZ360">
        <v>0</v>
      </c>
      <c r="BA360">
        <v>371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Y360*Source!I93</f>
        <v>1.35</v>
      </c>
      <c r="CY360">
        <f>AB360</f>
        <v>84.84</v>
      </c>
      <c r="CZ360">
        <f>AF360</f>
        <v>12</v>
      </c>
      <c r="DA360">
        <f>AJ360</f>
        <v>7.07</v>
      </c>
      <c r="DB360">
        <f t="shared" si="102"/>
        <v>3.24</v>
      </c>
      <c r="DC360">
        <f t="shared" si="103"/>
        <v>0</v>
      </c>
    </row>
    <row r="361" spans="1:107" x14ac:dyDescent="0.2">
      <c r="A361">
        <f>ROW(Source!A93)</f>
        <v>93</v>
      </c>
      <c r="B361">
        <v>28185841</v>
      </c>
      <c r="C361">
        <v>28186997</v>
      </c>
      <c r="D361">
        <v>27349462</v>
      </c>
      <c r="E361">
        <v>1</v>
      </c>
      <c r="F361">
        <v>1</v>
      </c>
      <c r="G361">
        <v>1</v>
      </c>
      <c r="H361">
        <v>2</v>
      </c>
      <c r="I361" t="s">
        <v>28</v>
      </c>
      <c r="J361" t="s">
        <v>29</v>
      </c>
      <c r="K361" t="s">
        <v>30</v>
      </c>
      <c r="L361">
        <v>1368</v>
      </c>
      <c r="N361">
        <v>1011</v>
      </c>
      <c r="O361" t="s">
        <v>823</v>
      </c>
      <c r="P361" t="s">
        <v>823</v>
      </c>
      <c r="Q361">
        <v>1</v>
      </c>
      <c r="W361">
        <v>0</v>
      </c>
      <c r="X361">
        <v>-1277097320</v>
      </c>
      <c r="Y361">
        <v>31.07</v>
      </c>
      <c r="AA361">
        <v>0</v>
      </c>
      <c r="AB361">
        <v>61.37</v>
      </c>
      <c r="AC361">
        <v>0</v>
      </c>
      <c r="AD361">
        <v>0</v>
      </c>
      <c r="AE361">
        <v>0</v>
      </c>
      <c r="AF361">
        <v>8.68</v>
      </c>
      <c r="AG361">
        <v>0</v>
      </c>
      <c r="AH361">
        <v>0</v>
      </c>
      <c r="AI361">
        <v>1</v>
      </c>
      <c r="AJ361">
        <v>7.07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420</v>
      </c>
      <c r="AT361">
        <v>31.07</v>
      </c>
      <c r="AU361" t="s">
        <v>420</v>
      </c>
      <c r="AV361">
        <v>0</v>
      </c>
      <c r="AW361">
        <v>2</v>
      </c>
      <c r="AX361">
        <v>28187016</v>
      </c>
      <c r="AY361">
        <v>1</v>
      </c>
      <c r="AZ361">
        <v>0</v>
      </c>
      <c r="BA361">
        <v>372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Y361*Source!I93</f>
        <v>155.35</v>
      </c>
      <c r="CY361">
        <f>AB361</f>
        <v>61.37</v>
      </c>
      <c r="CZ361">
        <f>AF361</f>
        <v>8.68</v>
      </c>
      <c r="DA361">
        <f>AJ361</f>
        <v>7.07</v>
      </c>
      <c r="DB361">
        <f t="shared" si="102"/>
        <v>269.69</v>
      </c>
      <c r="DC361">
        <f t="shared" si="103"/>
        <v>0</v>
      </c>
    </row>
    <row r="362" spans="1:107" x14ac:dyDescent="0.2">
      <c r="A362">
        <f>ROW(Source!A93)</f>
        <v>93</v>
      </c>
      <c r="B362">
        <v>28185841</v>
      </c>
      <c r="C362">
        <v>28186997</v>
      </c>
      <c r="D362">
        <v>27262805</v>
      </c>
      <c r="E362">
        <v>1</v>
      </c>
      <c r="F362">
        <v>1</v>
      </c>
      <c r="G362">
        <v>1</v>
      </c>
      <c r="H362">
        <v>3</v>
      </c>
      <c r="I362" t="s">
        <v>47</v>
      </c>
      <c r="J362" t="s">
        <v>48</v>
      </c>
      <c r="K362" t="s">
        <v>49</v>
      </c>
      <c r="L362">
        <v>1339</v>
      </c>
      <c r="N362">
        <v>1007</v>
      </c>
      <c r="O362" t="s">
        <v>444</v>
      </c>
      <c r="P362" t="s">
        <v>444</v>
      </c>
      <c r="Q362">
        <v>1</v>
      </c>
      <c r="W362">
        <v>0</v>
      </c>
      <c r="X362">
        <v>1597319531</v>
      </c>
      <c r="Y362">
        <v>4</v>
      </c>
      <c r="AA362">
        <v>62.15</v>
      </c>
      <c r="AB362">
        <v>0</v>
      </c>
      <c r="AC362">
        <v>0</v>
      </c>
      <c r="AD362">
        <v>0</v>
      </c>
      <c r="AE362">
        <v>8.7899999999999991</v>
      </c>
      <c r="AF362">
        <v>0</v>
      </c>
      <c r="AG362">
        <v>0</v>
      </c>
      <c r="AH362">
        <v>0</v>
      </c>
      <c r="AI362">
        <v>7.07</v>
      </c>
      <c r="AJ362">
        <v>1</v>
      </c>
      <c r="AK362">
        <v>1</v>
      </c>
      <c r="AL362">
        <v>1</v>
      </c>
      <c r="AN362">
        <v>0</v>
      </c>
      <c r="AO362">
        <v>1</v>
      </c>
      <c r="AP362">
        <v>0</v>
      </c>
      <c r="AQ362">
        <v>0</v>
      </c>
      <c r="AR362">
        <v>0</v>
      </c>
      <c r="AS362" t="s">
        <v>420</v>
      </c>
      <c r="AT362">
        <v>4</v>
      </c>
      <c r="AU362" t="s">
        <v>420</v>
      </c>
      <c r="AV362">
        <v>0</v>
      </c>
      <c r="AW362">
        <v>2</v>
      </c>
      <c r="AX362">
        <v>28187017</v>
      </c>
      <c r="AY362">
        <v>1</v>
      </c>
      <c r="AZ362">
        <v>0</v>
      </c>
      <c r="BA362">
        <v>373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Y362*Source!I93</f>
        <v>20</v>
      </c>
      <c r="CY362">
        <f>AA362</f>
        <v>62.15</v>
      </c>
      <c r="CZ362">
        <f>AE362</f>
        <v>8.7899999999999991</v>
      </c>
      <c r="DA362">
        <f>AI362</f>
        <v>7.07</v>
      </c>
      <c r="DB362">
        <f t="shared" si="102"/>
        <v>35.159999999999997</v>
      </c>
      <c r="DC362">
        <f t="shared" si="103"/>
        <v>0</v>
      </c>
    </row>
    <row r="363" spans="1:107" x14ac:dyDescent="0.2">
      <c r="A363">
        <f>ROW(Source!A93)</f>
        <v>93</v>
      </c>
      <c r="B363">
        <v>28185841</v>
      </c>
      <c r="C363">
        <v>28186997</v>
      </c>
      <c r="D363">
        <v>27262812</v>
      </c>
      <c r="E363">
        <v>1</v>
      </c>
      <c r="F363">
        <v>1</v>
      </c>
      <c r="G363">
        <v>1</v>
      </c>
      <c r="H363">
        <v>3</v>
      </c>
      <c r="I363" t="s">
        <v>50</v>
      </c>
      <c r="J363" t="s">
        <v>51</v>
      </c>
      <c r="K363" t="s">
        <v>52</v>
      </c>
      <c r="L363">
        <v>1346</v>
      </c>
      <c r="N363">
        <v>1009</v>
      </c>
      <c r="O363" t="s">
        <v>40</v>
      </c>
      <c r="P363" t="s">
        <v>40</v>
      </c>
      <c r="Q363">
        <v>1</v>
      </c>
      <c r="W363">
        <v>0</v>
      </c>
      <c r="X363">
        <v>-1411127917</v>
      </c>
      <c r="Y363">
        <v>1.1000000000000001</v>
      </c>
      <c r="AA363">
        <v>31.6</v>
      </c>
      <c r="AB363">
        <v>0</v>
      </c>
      <c r="AC363">
        <v>0</v>
      </c>
      <c r="AD363">
        <v>0</v>
      </c>
      <c r="AE363">
        <v>4.47</v>
      </c>
      <c r="AF363">
        <v>0</v>
      </c>
      <c r="AG363">
        <v>0</v>
      </c>
      <c r="AH363">
        <v>0</v>
      </c>
      <c r="AI363">
        <v>7.07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0</v>
      </c>
      <c r="AQ363">
        <v>0</v>
      </c>
      <c r="AR363">
        <v>0</v>
      </c>
      <c r="AS363" t="s">
        <v>420</v>
      </c>
      <c r="AT363">
        <v>1.1000000000000001</v>
      </c>
      <c r="AU363" t="s">
        <v>420</v>
      </c>
      <c r="AV363">
        <v>0</v>
      </c>
      <c r="AW363">
        <v>2</v>
      </c>
      <c r="AX363">
        <v>28187018</v>
      </c>
      <c r="AY363">
        <v>1</v>
      </c>
      <c r="AZ363">
        <v>0</v>
      </c>
      <c r="BA363">
        <v>374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Y363*Source!I93</f>
        <v>5.5</v>
      </c>
      <c r="CY363">
        <f>AA363</f>
        <v>31.6</v>
      </c>
      <c r="CZ363">
        <f>AE363</f>
        <v>4.47</v>
      </c>
      <c r="DA363">
        <f>AI363</f>
        <v>7.07</v>
      </c>
      <c r="DB363">
        <f t="shared" si="102"/>
        <v>4.92</v>
      </c>
      <c r="DC363">
        <f t="shared" si="103"/>
        <v>0</v>
      </c>
    </row>
    <row r="364" spans="1:107" x14ac:dyDescent="0.2">
      <c r="A364">
        <f>ROW(Source!A93)</f>
        <v>93</v>
      </c>
      <c r="B364">
        <v>28185841</v>
      </c>
      <c r="C364">
        <v>28186997</v>
      </c>
      <c r="D364">
        <v>27264508</v>
      </c>
      <c r="E364">
        <v>1</v>
      </c>
      <c r="F364">
        <v>1</v>
      </c>
      <c r="G364">
        <v>1</v>
      </c>
      <c r="H364">
        <v>3</v>
      </c>
      <c r="I364" t="s">
        <v>129</v>
      </c>
      <c r="J364" t="s">
        <v>130</v>
      </c>
      <c r="K364" t="s">
        <v>131</v>
      </c>
      <c r="L364">
        <v>1339</v>
      </c>
      <c r="N364">
        <v>1007</v>
      </c>
      <c r="O364" t="s">
        <v>444</v>
      </c>
      <c r="P364" t="s">
        <v>444</v>
      </c>
      <c r="Q364">
        <v>1</v>
      </c>
      <c r="W364">
        <v>0</v>
      </c>
      <c r="X364">
        <v>1490861376</v>
      </c>
      <c r="Y364">
        <v>2</v>
      </c>
      <c r="AA364">
        <v>22.27</v>
      </c>
      <c r="AB364">
        <v>0</v>
      </c>
      <c r="AC364">
        <v>0</v>
      </c>
      <c r="AD364">
        <v>0</v>
      </c>
      <c r="AE364">
        <v>3.15</v>
      </c>
      <c r="AF364">
        <v>0</v>
      </c>
      <c r="AG364">
        <v>0</v>
      </c>
      <c r="AH364">
        <v>0</v>
      </c>
      <c r="AI364">
        <v>7.07</v>
      </c>
      <c r="AJ364">
        <v>1</v>
      </c>
      <c r="AK364">
        <v>1</v>
      </c>
      <c r="AL364">
        <v>1</v>
      </c>
      <c r="AN364">
        <v>0</v>
      </c>
      <c r="AO364">
        <v>1</v>
      </c>
      <c r="AP364">
        <v>0</v>
      </c>
      <c r="AQ364">
        <v>0</v>
      </c>
      <c r="AR364">
        <v>0</v>
      </c>
      <c r="AS364" t="s">
        <v>420</v>
      </c>
      <c r="AT364">
        <v>2</v>
      </c>
      <c r="AU364" t="s">
        <v>420</v>
      </c>
      <c r="AV364">
        <v>0</v>
      </c>
      <c r="AW364">
        <v>2</v>
      </c>
      <c r="AX364">
        <v>28187019</v>
      </c>
      <c r="AY364">
        <v>1</v>
      </c>
      <c r="AZ364">
        <v>0</v>
      </c>
      <c r="BA364">
        <v>375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Y364*Source!I93</f>
        <v>10</v>
      </c>
      <c r="CY364">
        <f>AA364</f>
        <v>22.27</v>
      </c>
      <c r="CZ364">
        <f>AE364</f>
        <v>3.15</v>
      </c>
      <c r="DA364">
        <f>AI364</f>
        <v>7.07</v>
      </c>
      <c r="DB364">
        <f t="shared" si="102"/>
        <v>6.3</v>
      </c>
      <c r="DC364">
        <f t="shared" si="103"/>
        <v>0</v>
      </c>
    </row>
    <row r="365" spans="1:107" x14ac:dyDescent="0.2">
      <c r="A365">
        <f>ROW(Source!A93)</f>
        <v>93</v>
      </c>
      <c r="B365">
        <v>28185841</v>
      </c>
      <c r="C365">
        <v>28186997</v>
      </c>
      <c r="D365">
        <v>27266048</v>
      </c>
      <c r="E365">
        <v>1</v>
      </c>
      <c r="F365">
        <v>1</v>
      </c>
      <c r="G365">
        <v>1</v>
      </c>
      <c r="H365">
        <v>3</v>
      </c>
      <c r="I365" t="s">
        <v>132</v>
      </c>
      <c r="J365" t="s">
        <v>133</v>
      </c>
      <c r="K365" t="s">
        <v>134</v>
      </c>
      <c r="L365">
        <v>1348</v>
      </c>
      <c r="N365">
        <v>1009</v>
      </c>
      <c r="O365" t="s">
        <v>476</v>
      </c>
      <c r="P365" t="s">
        <v>476</v>
      </c>
      <c r="Q365">
        <v>1000</v>
      </c>
      <c r="W365">
        <v>0</v>
      </c>
      <c r="X365">
        <v>-1570597375</v>
      </c>
      <c r="Y365">
        <v>1.2999999999999999E-2</v>
      </c>
      <c r="AA365">
        <v>93643.92</v>
      </c>
      <c r="AB365">
        <v>0</v>
      </c>
      <c r="AC365">
        <v>0</v>
      </c>
      <c r="AD365">
        <v>0</v>
      </c>
      <c r="AE365">
        <v>13245.25</v>
      </c>
      <c r="AF365">
        <v>0</v>
      </c>
      <c r="AG365">
        <v>0</v>
      </c>
      <c r="AH365">
        <v>0</v>
      </c>
      <c r="AI365">
        <v>7.07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0</v>
      </c>
      <c r="AQ365">
        <v>0</v>
      </c>
      <c r="AR365">
        <v>0</v>
      </c>
      <c r="AS365" t="s">
        <v>420</v>
      </c>
      <c r="AT365">
        <v>1.2999999999999999E-2</v>
      </c>
      <c r="AU365" t="s">
        <v>420</v>
      </c>
      <c r="AV365">
        <v>0</v>
      </c>
      <c r="AW365">
        <v>2</v>
      </c>
      <c r="AX365">
        <v>28187020</v>
      </c>
      <c r="AY365">
        <v>1</v>
      </c>
      <c r="AZ365">
        <v>0</v>
      </c>
      <c r="BA365">
        <v>376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Y365*Source!I93</f>
        <v>6.5000000000000002E-2</v>
      </c>
      <c r="CY365">
        <f>AA365</f>
        <v>93643.92</v>
      </c>
      <c r="CZ365">
        <f>AE365</f>
        <v>13245.25</v>
      </c>
      <c r="DA365">
        <f>AI365</f>
        <v>7.07</v>
      </c>
      <c r="DB365">
        <f t="shared" si="102"/>
        <v>172.19</v>
      </c>
      <c r="DC365">
        <f t="shared" si="103"/>
        <v>0</v>
      </c>
    </row>
    <row r="366" spans="1:107" x14ac:dyDescent="0.2">
      <c r="A366">
        <f>ROW(Source!A93)</f>
        <v>93</v>
      </c>
      <c r="B366">
        <v>28185841</v>
      </c>
      <c r="C366">
        <v>28186997</v>
      </c>
      <c r="D366">
        <v>27258857</v>
      </c>
      <c r="E366">
        <v>21</v>
      </c>
      <c r="F366">
        <v>1</v>
      </c>
      <c r="G366">
        <v>1</v>
      </c>
      <c r="H366">
        <v>3</v>
      </c>
      <c r="I366" t="s">
        <v>65</v>
      </c>
      <c r="J366" t="s">
        <v>420</v>
      </c>
      <c r="K366" t="s">
        <v>66</v>
      </c>
      <c r="L366">
        <v>1374</v>
      </c>
      <c r="N366">
        <v>1013</v>
      </c>
      <c r="O366" t="s">
        <v>67</v>
      </c>
      <c r="P366" t="s">
        <v>67</v>
      </c>
      <c r="Q366">
        <v>1</v>
      </c>
      <c r="W366">
        <v>0</v>
      </c>
      <c r="X366">
        <v>-1731369543</v>
      </c>
      <c r="Y366">
        <v>28.69</v>
      </c>
      <c r="AA366">
        <v>1</v>
      </c>
      <c r="AB366">
        <v>0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0</v>
      </c>
      <c r="AQ366">
        <v>0</v>
      </c>
      <c r="AR366">
        <v>0</v>
      </c>
      <c r="AS366" t="s">
        <v>420</v>
      </c>
      <c r="AT366">
        <v>28.69</v>
      </c>
      <c r="AU366" t="s">
        <v>420</v>
      </c>
      <c r="AV366">
        <v>0</v>
      </c>
      <c r="AW366">
        <v>2</v>
      </c>
      <c r="AX366">
        <v>28187022</v>
      </c>
      <c r="AY366">
        <v>1</v>
      </c>
      <c r="AZ366">
        <v>0</v>
      </c>
      <c r="BA366">
        <v>378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Y366*Source!I93</f>
        <v>143.45000000000002</v>
      </c>
      <c r="CY366">
        <f>AA366</f>
        <v>1</v>
      </c>
      <c r="CZ366">
        <f>AE366</f>
        <v>1</v>
      </c>
      <c r="DA366">
        <f>AI366</f>
        <v>1</v>
      </c>
      <c r="DB366">
        <f t="shared" si="102"/>
        <v>28.69</v>
      </c>
      <c r="DC366">
        <f t="shared" si="103"/>
        <v>0</v>
      </c>
    </row>
    <row r="367" spans="1:107" x14ac:dyDescent="0.2">
      <c r="A367">
        <f>ROW(Source!A96)</f>
        <v>96</v>
      </c>
      <c r="B367">
        <v>28185840</v>
      </c>
      <c r="C367">
        <v>28187024</v>
      </c>
      <c r="D367">
        <v>27446746</v>
      </c>
      <c r="E367">
        <v>1</v>
      </c>
      <c r="F367">
        <v>1</v>
      </c>
      <c r="G367">
        <v>1</v>
      </c>
      <c r="H367">
        <v>1</v>
      </c>
      <c r="I367" t="s">
        <v>135</v>
      </c>
      <c r="J367" t="s">
        <v>420</v>
      </c>
      <c r="K367" t="s">
        <v>136</v>
      </c>
      <c r="L367">
        <v>1191</v>
      </c>
      <c r="N367">
        <v>1013</v>
      </c>
      <c r="O367" t="s">
        <v>817</v>
      </c>
      <c r="P367" t="s">
        <v>817</v>
      </c>
      <c r="Q367">
        <v>1</v>
      </c>
      <c r="W367">
        <v>0</v>
      </c>
      <c r="X367">
        <v>2034902790</v>
      </c>
      <c r="Y367">
        <v>83.6</v>
      </c>
      <c r="AA367">
        <v>0</v>
      </c>
      <c r="AB367">
        <v>0</v>
      </c>
      <c r="AC367">
        <v>0</v>
      </c>
      <c r="AD367">
        <v>8.85</v>
      </c>
      <c r="AE367">
        <v>0</v>
      </c>
      <c r="AF367">
        <v>0</v>
      </c>
      <c r="AG367">
        <v>0</v>
      </c>
      <c r="AH367">
        <v>8.85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420</v>
      </c>
      <c r="AT367">
        <v>83.6</v>
      </c>
      <c r="AU367" t="s">
        <v>420</v>
      </c>
      <c r="AV367">
        <v>1</v>
      </c>
      <c r="AW367">
        <v>2</v>
      </c>
      <c r="AX367">
        <v>28187037</v>
      </c>
      <c r="AY367">
        <v>1</v>
      </c>
      <c r="AZ367">
        <v>0</v>
      </c>
      <c r="BA367">
        <v>379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Y367*Source!I96</f>
        <v>83.6</v>
      </c>
      <c r="CY367">
        <f>AD367</f>
        <v>8.85</v>
      </c>
      <c r="CZ367">
        <f>AH367</f>
        <v>8.85</v>
      </c>
      <c r="DA367">
        <f>AL367</f>
        <v>1</v>
      </c>
      <c r="DB367">
        <f t="shared" si="102"/>
        <v>739.86</v>
      </c>
      <c r="DC367">
        <f t="shared" si="103"/>
        <v>0</v>
      </c>
    </row>
    <row r="368" spans="1:107" x14ac:dyDescent="0.2">
      <c r="A368">
        <f>ROW(Source!A96)</f>
        <v>96</v>
      </c>
      <c r="B368">
        <v>28185840</v>
      </c>
      <c r="C368">
        <v>28187024</v>
      </c>
      <c r="D368">
        <v>27430841</v>
      </c>
      <c r="E368">
        <v>1</v>
      </c>
      <c r="F368">
        <v>1</v>
      </c>
      <c r="G368">
        <v>1</v>
      </c>
      <c r="H368">
        <v>1</v>
      </c>
      <c r="I368" t="s">
        <v>818</v>
      </c>
      <c r="J368" t="s">
        <v>420</v>
      </c>
      <c r="K368" t="s">
        <v>819</v>
      </c>
      <c r="L368">
        <v>1191</v>
      </c>
      <c r="N368">
        <v>1013</v>
      </c>
      <c r="O368" t="s">
        <v>817</v>
      </c>
      <c r="P368" t="s">
        <v>817</v>
      </c>
      <c r="Q368">
        <v>1</v>
      </c>
      <c r="W368">
        <v>0</v>
      </c>
      <c r="X368">
        <v>-383101862</v>
      </c>
      <c r="Y368">
        <v>9.5299999999999994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0</v>
      </c>
      <c r="AQ368">
        <v>0</v>
      </c>
      <c r="AR368">
        <v>0</v>
      </c>
      <c r="AS368" t="s">
        <v>420</v>
      </c>
      <c r="AT368">
        <v>9.5299999999999994</v>
      </c>
      <c r="AU368" t="s">
        <v>420</v>
      </c>
      <c r="AV368">
        <v>2</v>
      </c>
      <c r="AW368">
        <v>2</v>
      </c>
      <c r="AX368">
        <v>28187038</v>
      </c>
      <c r="AY368">
        <v>1</v>
      </c>
      <c r="AZ368">
        <v>0</v>
      </c>
      <c r="BA368">
        <v>380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Y368*Source!I96</f>
        <v>9.5299999999999994</v>
      </c>
      <c r="CY368">
        <f>AD368</f>
        <v>0</v>
      </c>
      <c r="CZ368">
        <f>AH368</f>
        <v>0</v>
      </c>
      <c r="DA368">
        <f>AL368</f>
        <v>1</v>
      </c>
      <c r="DB368">
        <f t="shared" si="102"/>
        <v>0</v>
      </c>
      <c r="DC368">
        <f t="shared" si="103"/>
        <v>0</v>
      </c>
    </row>
    <row r="369" spans="1:107" x14ac:dyDescent="0.2">
      <c r="A369">
        <f>ROW(Source!A96)</f>
        <v>96</v>
      </c>
      <c r="B369">
        <v>28185840</v>
      </c>
      <c r="C369">
        <v>28187024</v>
      </c>
      <c r="D369">
        <v>27348001</v>
      </c>
      <c r="E369">
        <v>1</v>
      </c>
      <c r="F369">
        <v>1</v>
      </c>
      <c r="G369">
        <v>1</v>
      </c>
      <c r="H369">
        <v>2</v>
      </c>
      <c r="I369" t="s">
        <v>70</v>
      </c>
      <c r="J369" t="s">
        <v>71</v>
      </c>
      <c r="K369" t="s">
        <v>72</v>
      </c>
      <c r="L369">
        <v>1368</v>
      </c>
      <c r="N369">
        <v>1011</v>
      </c>
      <c r="O369" t="s">
        <v>823</v>
      </c>
      <c r="P369" t="s">
        <v>823</v>
      </c>
      <c r="Q369">
        <v>1</v>
      </c>
      <c r="W369">
        <v>0</v>
      </c>
      <c r="X369">
        <v>903590057</v>
      </c>
      <c r="Y369">
        <v>7.0000000000000007E-2</v>
      </c>
      <c r="AA369">
        <v>0</v>
      </c>
      <c r="AB369">
        <v>112.77</v>
      </c>
      <c r="AC369">
        <v>11.84</v>
      </c>
      <c r="AD369">
        <v>0</v>
      </c>
      <c r="AE369">
        <v>0</v>
      </c>
      <c r="AF369">
        <v>112.77</v>
      </c>
      <c r="AG369">
        <v>11.84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420</v>
      </c>
      <c r="AT369">
        <v>7.0000000000000007E-2</v>
      </c>
      <c r="AU369" t="s">
        <v>420</v>
      </c>
      <c r="AV369">
        <v>0</v>
      </c>
      <c r="AW369">
        <v>2</v>
      </c>
      <c r="AX369">
        <v>28187039</v>
      </c>
      <c r="AY369">
        <v>1</v>
      </c>
      <c r="AZ369">
        <v>0</v>
      </c>
      <c r="BA369">
        <v>381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Y369*Source!I96</f>
        <v>7.0000000000000007E-2</v>
      </c>
      <c r="CY369">
        <f t="shared" ref="CY369:CY374" si="104">AB369</f>
        <v>112.77</v>
      </c>
      <c r="CZ369">
        <f t="shared" ref="CZ369:CZ374" si="105">AF369</f>
        <v>112.77</v>
      </c>
      <c r="DA369">
        <f t="shared" ref="DA369:DA374" si="106">AJ369</f>
        <v>1</v>
      </c>
      <c r="DB369">
        <f t="shared" si="102"/>
        <v>7.89</v>
      </c>
      <c r="DC369">
        <f t="shared" si="103"/>
        <v>0.83</v>
      </c>
    </row>
    <row r="370" spans="1:107" x14ac:dyDescent="0.2">
      <c r="A370">
        <f>ROW(Source!A96)</f>
        <v>96</v>
      </c>
      <c r="B370">
        <v>28185840</v>
      </c>
      <c r="C370">
        <v>28187024</v>
      </c>
      <c r="D370">
        <v>27348188</v>
      </c>
      <c r="E370">
        <v>1</v>
      </c>
      <c r="F370">
        <v>1</v>
      </c>
      <c r="G370">
        <v>1</v>
      </c>
      <c r="H370">
        <v>2</v>
      </c>
      <c r="I370" t="s">
        <v>16</v>
      </c>
      <c r="J370" t="s">
        <v>17</v>
      </c>
      <c r="K370" t="s">
        <v>18</v>
      </c>
      <c r="L370">
        <v>1368</v>
      </c>
      <c r="N370">
        <v>1011</v>
      </c>
      <c r="O370" t="s">
        <v>823</v>
      </c>
      <c r="P370" t="s">
        <v>823</v>
      </c>
      <c r="Q370">
        <v>1</v>
      </c>
      <c r="W370">
        <v>0</v>
      </c>
      <c r="X370">
        <v>-1684488578</v>
      </c>
      <c r="Y370">
        <v>0.7</v>
      </c>
      <c r="AA370">
        <v>0</v>
      </c>
      <c r="AB370">
        <v>6.99</v>
      </c>
      <c r="AC370">
        <v>0</v>
      </c>
      <c r="AD370">
        <v>0</v>
      </c>
      <c r="AE370">
        <v>0</v>
      </c>
      <c r="AF370">
        <v>6.99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420</v>
      </c>
      <c r="AT370">
        <v>0.7</v>
      </c>
      <c r="AU370" t="s">
        <v>420</v>
      </c>
      <c r="AV370">
        <v>0</v>
      </c>
      <c r="AW370">
        <v>2</v>
      </c>
      <c r="AX370">
        <v>28187040</v>
      </c>
      <c r="AY370">
        <v>1</v>
      </c>
      <c r="AZ370">
        <v>0</v>
      </c>
      <c r="BA370">
        <v>382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Y370*Source!I96</f>
        <v>0.7</v>
      </c>
      <c r="CY370">
        <f t="shared" si="104"/>
        <v>6.99</v>
      </c>
      <c r="CZ370">
        <f t="shared" si="105"/>
        <v>6.99</v>
      </c>
      <c r="DA370">
        <f t="shared" si="106"/>
        <v>1</v>
      </c>
      <c r="DB370">
        <f t="shared" si="102"/>
        <v>4.8899999999999997</v>
      </c>
      <c r="DC370">
        <f t="shared" si="103"/>
        <v>0</v>
      </c>
    </row>
    <row r="371" spans="1:107" x14ac:dyDescent="0.2">
      <c r="A371">
        <f>ROW(Source!A96)</f>
        <v>96</v>
      </c>
      <c r="B371">
        <v>28185840</v>
      </c>
      <c r="C371">
        <v>28187024</v>
      </c>
      <c r="D371">
        <v>27348884</v>
      </c>
      <c r="E371">
        <v>1</v>
      </c>
      <c r="F371">
        <v>1</v>
      </c>
      <c r="G371">
        <v>1</v>
      </c>
      <c r="H371">
        <v>2</v>
      </c>
      <c r="I371" t="s">
        <v>137</v>
      </c>
      <c r="J371" t="s">
        <v>138</v>
      </c>
      <c r="K371" t="s">
        <v>139</v>
      </c>
      <c r="L371">
        <v>1368</v>
      </c>
      <c r="N371">
        <v>1011</v>
      </c>
      <c r="O371" t="s">
        <v>823</v>
      </c>
      <c r="P371" t="s">
        <v>823</v>
      </c>
      <c r="Q371">
        <v>1</v>
      </c>
      <c r="W371">
        <v>0</v>
      </c>
      <c r="X371">
        <v>-1745769638</v>
      </c>
      <c r="Y371">
        <v>9.4</v>
      </c>
      <c r="AA371">
        <v>0</v>
      </c>
      <c r="AB371">
        <v>134.31</v>
      </c>
      <c r="AC371">
        <v>8.82</v>
      </c>
      <c r="AD371">
        <v>0</v>
      </c>
      <c r="AE371">
        <v>0</v>
      </c>
      <c r="AF371">
        <v>134.31</v>
      </c>
      <c r="AG371">
        <v>8.82</v>
      </c>
      <c r="AH371">
        <v>0</v>
      </c>
      <c r="AI371">
        <v>1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420</v>
      </c>
      <c r="AT371">
        <v>9.4</v>
      </c>
      <c r="AU371" t="s">
        <v>420</v>
      </c>
      <c r="AV371">
        <v>0</v>
      </c>
      <c r="AW371">
        <v>2</v>
      </c>
      <c r="AX371">
        <v>28187041</v>
      </c>
      <c r="AY371">
        <v>1</v>
      </c>
      <c r="AZ371">
        <v>0</v>
      </c>
      <c r="BA371">
        <v>383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Y371*Source!I96</f>
        <v>9.4</v>
      </c>
      <c r="CY371">
        <f t="shared" si="104"/>
        <v>134.31</v>
      </c>
      <c r="CZ371">
        <f t="shared" si="105"/>
        <v>134.31</v>
      </c>
      <c r="DA371">
        <f t="shared" si="106"/>
        <v>1</v>
      </c>
      <c r="DB371">
        <f t="shared" si="102"/>
        <v>1262.51</v>
      </c>
      <c r="DC371">
        <f t="shared" si="103"/>
        <v>82.91</v>
      </c>
    </row>
    <row r="372" spans="1:107" x14ac:dyDescent="0.2">
      <c r="A372">
        <f>ROW(Source!A96)</f>
        <v>96</v>
      </c>
      <c r="B372">
        <v>28185840</v>
      </c>
      <c r="C372">
        <v>28187024</v>
      </c>
      <c r="D372">
        <v>27349183</v>
      </c>
      <c r="E372">
        <v>1</v>
      </c>
      <c r="F372">
        <v>1</v>
      </c>
      <c r="G372">
        <v>1</v>
      </c>
      <c r="H372">
        <v>2</v>
      </c>
      <c r="I372" t="s">
        <v>19</v>
      </c>
      <c r="J372" t="s">
        <v>20</v>
      </c>
      <c r="K372" t="s">
        <v>21</v>
      </c>
      <c r="L372">
        <v>1368</v>
      </c>
      <c r="N372">
        <v>1011</v>
      </c>
      <c r="O372" t="s">
        <v>823</v>
      </c>
      <c r="P372" t="s">
        <v>823</v>
      </c>
      <c r="Q372">
        <v>1</v>
      </c>
      <c r="W372">
        <v>0</v>
      </c>
      <c r="X372">
        <v>-2019686133</v>
      </c>
      <c r="Y372">
        <v>0.06</v>
      </c>
      <c r="AA372">
        <v>0</v>
      </c>
      <c r="AB372">
        <v>127.86</v>
      </c>
      <c r="AC372">
        <v>11.84</v>
      </c>
      <c r="AD372">
        <v>0</v>
      </c>
      <c r="AE372">
        <v>0</v>
      </c>
      <c r="AF372">
        <v>127.86</v>
      </c>
      <c r="AG372">
        <v>11.84</v>
      </c>
      <c r="AH372">
        <v>0</v>
      </c>
      <c r="AI372">
        <v>1</v>
      </c>
      <c r="AJ372">
        <v>1</v>
      </c>
      <c r="AK372">
        <v>1</v>
      </c>
      <c r="AL372">
        <v>1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420</v>
      </c>
      <c r="AT372">
        <v>0.06</v>
      </c>
      <c r="AU372" t="s">
        <v>420</v>
      </c>
      <c r="AV372">
        <v>0</v>
      </c>
      <c r="AW372">
        <v>2</v>
      </c>
      <c r="AX372">
        <v>28187042</v>
      </c>
      <c r="AY372">
        <v>1</v>
      </c>
      <c r="AZ372">
        <v>0</v>
      </c>
      <c r="BA372">
        <v>384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Y372*Source!I96</f>
        <v>0.06</v>
      </c>
      <c r="CY372">
        <f t="shared" si="104"/>
        <v>127.86</v>
      </c>
      <c r="CZ372">
        <f t="shared" si="105"/>
        <v>127.86</v>
      </c>
      <c r="DA372">
        <f t="shared" si="106"/>
        <v>1</v>
      </c>
      <c r="DB372">
        <f t="shared" si="102"/>
        <v>7.67</v>
      </c>
      <c r="DC372">
        <f t="shared" si="103"/>
        <v>0.71</v>
      </c>
    </row>
    <row r="373" spans="1:107" x14ac:dyDescent="0.2">
      <c r="A373">
        <f>ROW(Source!A96)</f>
        <v>96</v>
      </c>
      <c r="B373">
        <v>28185840</v>
      </c>
      <c r="C373">
        <v>28187024</v>
      </c>
      <c r="D373">
        <v>27349192</v>
      </c>
      <c r="E373">
        <v>1</v>
      </c>
      <c r="F373">
        <v>1</v>
      </c>
      <c r="G373">
        <v>1</v>
      </c>
      <c r="H373">
        <v>2</v>
      </c>
      <c r="I373" t="s">
        <v>22</v>
      </c>
      <c r="J373" t="s">
        <v>23</v>
      </c>
      <c r="K373" t="s">
        <v>24</v>
      </c>
      <c r="L373">
        <v>1368</v>
      </c>
      <c r="N373">
        <v>1011</v>
      </c>
      <c r="O373" t="s">
        <v>823</v>
      </c>
      <c r="P373" t="s">
        <v>823</v>
      </c>
      <c r="Q373">
        <v>1</v>
      </c>
      <c r="W373">
        <v>0</v>
      </c>
      <c r="X373">
        <v>1232549298</v>
      </c>
      <c r="Y373">
        <v>0.06</v>
      </c>
      <c r="AA373">
        <v>0</v>
      </c>
      <c r="AB373">
        <v>12</v>
      </c>
      <c r="AC373">
        <v>0</v>
      </c>
      <c r="AD373">
        <v>0</v>
      </c>
      <c r="AE373">
        <v>0</v>
      </c>
      <c r="AF373">
        <v>12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420</v>
      </c>
      <c r="AT373">
        <v>0.06</v>
      </c>
      <c r="AU373" t="s">
        <v>420</v>
      </c>
      <c r="AV373">
        <v>0</v>
      </c>
      <c r="AW373">
        <v>2</v>
      </c>
      <c r="AX373">
        <v>28187043</v>
      </c>
      <c r="AY373">
        <v>1</v>
      </c>
      <c r="AZ373">
        <v>0</v>
      </c>
      <c r="BA373">
        <v>385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Y373*Source!I96</f>
        <v>0.06</v>
      </c>
      <c r="CY373">
        <f t="shared" si="104"/>
        <v>12</v>
      </c>
      <c r="CZ373">
        <f t="shared" si="105"/>
        <v>12</v>
      </c>
      <c r="DA373">
        <f t="shared" si="106"/>
        <v>1</v>
      </c>
      <c r="DB373">
        <f t="shared" si="102"/>
        <v>0.72</v>
      </c>
      <c r="DC373">
        <f t="shared" si="103"/>
        <v>0</v>
      </c>
    </row>
    <row r="374" spans="1:107" x14ac:dyDescent="0.2">
      <c r="A374">
        <f>ROW(Source!A96)</f>
        <v>96</v>
      </c>
      <c r="B374">
        <v>28185840</v>
      </c>
      <c r="C374">
        <v>28187024</v>
      </c>
      <c r="D374">
        <v>27349462</v>
      </c>
      <c r="E374">
        <v>1</v>
      </c>
      <c r="F374">
        <v>1</v>
      </c>
      <c r="G374">
        <v>1</v>
      </c>
      <c r="H374">
        <v>2</v>
      </c>
      <c r="I374" t="s">
        <v>28</v>
      </c>
      <c r="J374" t="s">
        <v>29</v>
      </c>
      <c r="K374" t="s">
        <v>30</v>
      </c>
      <c r="L374">
        <v>1368</v>
      </c>
      <c r="N374">
        <v>1011</v>
      </c>
      <c r="O374" t="s">
        <v>823</v>
      </c>
      <c r="P374" t="s">
        <v>823</v>
      </c>
      <c r="Q374">
        <v>1</v>
      </c>
      <c r="W374">
        <v>0</v>
      </c>
      <c r="X374">
        <v>-1277097320</v>
      </c>
      <c r="Y374">
        <v>9.7799999999999994</v>
      </c>
      <c r="AA374">
        <v>0</v>
      </c>
      <c r="AB374">
        <v>8.68</v>
      </c>
      <c r="AC374">
        <v>0</v>
      </c>
      <c r="AD374">
        <v>0</v>
      </c>
      <c r="AE374">
        <v>0</v>
      </c>
      <c r="AF374">
        <v>8.68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420</v>
      </c>
      <c r="AT374">
        <v>9.7799999999999994</v>
      </c>
      <c r="AU374" t="s">
        <v>420</v>
      </c>
      <c r="AV374">
        <v>0</v>
      </c>
      <c r="AW374">
        <v>2</v>
      </c>
      <c r="AX374">
        <v>28187044</v>
      </c>
      <c r="AY374">
        <v>1</v>
      </c>
      <c r="AZ374">
        <v>0</v>
      </c>
      <c r="BA374">
        <v>386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Y374*Source!I96</f>
        <v>9.7799999999999994</v>
      </c>
      <c r="CY374">
        <f t="shared" si="104"/>
        <v>8.68</v>
      </c>
      <c r="CZ374">
        <f t="shared" si="105"/>
        <v>8.68</v>
      </c>
      <c r="DA374">
        <f t="shared" si="106"/>
        <v>1</v>
      </c>
      <c r="DB374">
        <f t="shared" si="102"/>
        <v>84.89</v>
      </c>
      <c r="DC374">
        <f t="shared" si="103"/>
        <v>0</v>
      </c>
    </row>
    <row r="375" spans="1:107" x14ac:dyDescent="0.2">
      <c r="A375">
        <f>ROW(Source!A96)</f>
        <v>96</v>
      </c>
      <c r="B375">
        <v>28185840</v>
      </c>
      <c r="C375">
        <v>28187024</v>
      </c>
      <c r="D375">
        <v>27262783</v>
      </c>
      <c r="E375">
        <v>1</v>
      </c>
      <c r="F375">
        <v>1</v>
      </c>
      <c r="G375">
        <v>1</v>
      </c>
      <c r="H375">
        <v>3</v>
      </c>
      <c r="I375" t="s">
        <v>44</v>
      </c>
      <c r="J375" t="s">
        <v>45</v>
      </c>
      <c r="K375" t="s">
        <v>46</v>
      </c>
      <c r="L375">
        <v>1339</v>
      </c>
      <c r="N375">
        <v>1007</v>
      </c>
      <c r="O375" t="s">
        <v>444</v>
      </c>
      <c r="P375" t="s">
        <v>444</v>
      </c>
      <c r="Q375">
        <v>1</v>
      </c>
      <c r="W375">
        <v>0</v>
      </c>
      <c r="X375">
        <v>-1718793076</v>
      </c>
      <c r="Y375">
        <v>0.28999999999999998</v>
      </c>
      <c r="AA375">
        <v>23.41</v>
      </c>
      <c r="AB375">
        <v>0</v>
      </c>
      <c r="AC375">
        <v>0</v>
      </c>
      <c r="AD375">
        <v>0</v>
      </c>
      <c r="AE375">
        <v>23.41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 t="s">
        <v>420</v>
      </c>
      <c r="AT375">
        <v>0.28999999999999998</v>
      </c>
      <c r="AU375" t="s">
        <v>420</v>
      </c>
      <c r="AV375">
        <v>0</v>
      </c>
      <c r="AW375">
        <v>2</v>
      </c>
      <c r="AX375">
        <v>28187045</v>
      </c>
      <c r="AY375">
        <v>1</v>
      </c>
      <c r="AZ375">
        <v>0</v>
      </c>
      <c r="BA375">
        <v>387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Y375*Source!I96</f>
        <v>0.28999999999999998</v>
      </c>
      <c r="CY375">
        <f>AA375</f>
        <v>23.41</v>
      </c>
      <c r="CZ375">
        <f>AE375</f>
        <v>23.41</v>
      </c>
      <c r="DA375">
        <f>AI375</f>
        <v>1</v>
      </c>
      <c r="DB375">
        <f t="shared" si="102"/>
        <v>6.79</v>
      </c>
      <c r="DC375">
        <f t="shared" si="103"/>
        <v>0</v>
      </c>
    </row>
    <row r="376" spans="1:107" x14ac:dyDescent="0.2">
      <c r="A376">
        <f>ROW(Source!A96)</f>
        <v>96</v>
      </c>
      <c r="B376">
        <v>28185840</v>
      </c>
      <c r="C376">
        <v>28187024</v>
      </c>
      <c r="D376">
        <v>27264512</v>
      </c>
      <c r="E376">
        <v>1</v>
      </c>
      <c r="F376">
        <v>1</v>
      </c>
      <c r="G376">
        <v>1</v>
      </c>
      <c r="H376">
        <v>3</v>
      </c>
      <c r="I376" t="s">
        <v>140</v>
      </c>
      <c r="J376" t="s">
        <v>141</v>
      </c>
      <c r="K376" t="s">
        <v>142</v>
      </c>
      <c r="L376">
        <v>1339</v>
      </c>
      <c r="N376">
        <v>1007</v>
      </c>
      <c r="O376" t="s">
        <v>444</v>
      </c>
      <c r="P376" t="s">
        <v>444</v>
      </c>
      <c r="Q376">
        <v>1</v>
      </c>
      <c r="W376">
        <v>0</v>
      </c>
      <c r="X376">
        <v>1982624400</v>
      </c>
      <c r="Y376">
        <v>32</v>
      </c>
      <c r="AA376">
        <v>10.67</v>
      </c>
      <c r="AB376">
        <v>0</v>
      </c>
      <c r="AC376">
        <v>0</v>
      </c>
      <c r="AD376">
        <v>0</v>
      </c>
      <c r="AE376">
        <v>10.67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0</v>
      </c>
      <c r="AQ376">
        <v>0</v>
      </c>
      <c r="AR376">
        <v>0</v>
      </c>
      <c r="AS376" t="s">
        <v>420</v>
      </c>
      <c r="AT376">
        <v>32</v>
      </c>
      <c r="AU376" t="s">
        <v>420</v>
      </c>
      <c r="AV376">
        <v>0</v>
      </c>
      <c r="AW376">
        <v>2</v>
      </c>
      <c r="AX376">
        <v>28187046</v>
      </c>
      <c r="AY376">
        <v>1</v>
      </c>
      <c r="AZ376">
        <v>0</v>
      </c>
      <c r="BA376">
        <v>388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Y376*Source!I96</f>
        <v>32</v>
      </c>
      <c r="CY376">
        <f>AA376</f>
        <v>10.67</v>
      </c>
      <c r="CZ376">
        <f>AE376</f>
        <v>10.67</v>
      </c>
      <c r="DA376">
        <f>AI376</f>
        <v>1</v>
      </c>
      <c r="DB376">
        <f t="shared" si="102"/>
        <v>341.44</v>
      </c>
      <c r="DC376">
        <f t="shared" si="103"/>
        <v>0</v>
      </c>
    </row>
    <row r="377" spans="1:107" x14ac:dyDescent="0.2">
      <c r="A377">
        <f>ROW(Source!A96)</f>
        <v>96</v>
      </c>
      <c r="B377">
        <v>28185840</v>
      </c>
      <c r="C377">
        <v>28187024</v>
      </c>
      <c r="D377">
        <v>27266047</v>
      </c>
      <c r="E377">
        <v>1</v>
      </c>
      <c r="F377">
        <v>1</v>
      </c>
      <c r="G377">
        <v>1</v>
      </c>
      <c r="H377">
        <v>3</v>
      </c>
      <c r="I377" t="s">
        <v>56</v>
      </c>
      <c r="J377" t="s">
        <v>57</v>
      </c>
      <c r="K377" t="s">
        <v>58</v>
      </c>
      <c r="L377">
        <v>1348</v>
      </c>
      <c r="N377">
        <v>1009</v>
      </c>
      <c r="O377" t="s">
        <v>476</v>
      </c>
      <c r="P377" t="s">
        <v>476</v>
      </c>
      <c r="Q377">
        <v>1000</v>
      </c>
      <c r="W377">
        <v>0</v>
      </c>
      <c r="X377">
        <v>-1204589871</v>
      </c>
      <c r="Y377">
        <v>2.1900000000000001E-3</v>
      </c>
      <c r="AA377">
        <v>12824.48</v>
      </c>
      <c r="AB377">
        <v>0</v>
      </c>
      <c r="AC377">
        <v>0</v>
      </c>
      <c r="AD377">
        <v>0</v>
      </c>
      <c r="AE377">
        <v>12824.48</v>
      </c>
      <c r="AF377">
        <v>0</v>
      </c>
      <c r="AG377">
        <v>0</v>
      </c>
      <c r="AH377">
        <v>0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0</v>
      </c>
      <c r="AQ377">
        <v>0</v>
      </c>
      <c r="AR377">
        <v>0</v>
      </c>
      <c r="AS377" t="s">
        <v>420</v>
      </c>
      <c r="AT377">
        <v>2.1900000000000001E-3</v>
      </c>
      <c r="AU377" t="s">
        <v>420</v>
      </c>
      <c r="AV377">
        <v>0</v>
      </c>
      <c r="AW377">
        <v>2</v>
      </c>
      <c r="AX377">
        <v>28187047</v>
      </c>
      <c r="AY377">
        <v>1</v>
      </c>
      <c r="AZ377">
        <v>0</v>
      </c>
      <c r="BA377">
        <v>389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Y377*Source!I96</f>
        <v>2.1900000000000001E-3</v>
      </c>
      <c r="CY377">
        <f>AA377</f>
        <v>12824.48</v>
      </c>
      <c r="CZ377">
        <f>AE377</f>
        <v>12824.48</v>
      </c>
      <c r="DA377">
        <f>AI377</f>
        <v>1</v>
      </c>
      <c r="DB377">
        <f t="shared" si="102"/>
        <v>28.09</v>
      </c>
      <c r="DC377">
        <f t="shared" si="103"/>
        <v>0</v>
      </c>
    </row>
    <row r="378" spans="1:107" x14ac:dyDescent="0.2">
      <c r="A378">
        <f>ROW(Source!A96)</f>
        <v>96</v>
      </c>
      <c r="B378">
        <v>28185840</v>
      </c>
      <c r="C378">
        <v>28187024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65</v>
      </c>
      <c r="J378" t="s">
        <v>420</v>
      </c>
      <c r="K378" t="s">
        <v>66</v>
      </c>
      <c r="L378">
        <v>1374</v>
      </c>
      <c r="N378">
        <v>1013</v>
      </c>
      <c r="O378" t="s">
        <v>67</v>
      </c>
      <c r="P378" t="s">
        <v>67</v>
      </c>
      <c r="Q378">
        <v>1</v>
      </c>
      <c r="W378">
        <v>0</v>
      </c>
      <c r="X378">
        <v>-1731369543</v>
      </c>
      <c r="Y378">
        <v>14.8</v>
      </c>
      <c r="AA378">
        <v>1</v>
      </c>
      <c r="AB378">
        <v>0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1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420</v>
      </c>
      <c r="AT378">
        <v>14.8</v>
      </c>
      <c r="AU378" t="s">
        <v>420</v>
      </c>
      <c r="AV378">
        <v>0</v>
      </c>
      <c r="AW378">
        <v>2</v>
      </c>
      <c r="AX378">
        <v>28187048</v>
      </c>
      <c r="AY378">
        <v>1</v>
      </c>
      <c r="AZ378">
        <v>0</v>
      </c>
      <c r="BA378">
        <v>390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Y378*Source!I96</f>
        <v>14.8</v>
      </c>
      <c r="CY378">
        <f>AA378</f>
        <v>1</v>
      </c>
      <c r="CZ378">
        <f>AE378</f>
        <v>1</v>
      </c>
      <c r="DA378">
        <f>AI378</f>
        <v>1</v>
      </c>
      <c r="DB378">
        <f t="shared" si="102"/>
        <v>14.8</v>
      </c>
      <c r="DC378">
        <f t="shared" si="103"/>
        <v>0</v>
      </c>
    </row>
    <row r="379" spans="1:107" x14ac:dyDescent="0.2">
      <c r="A379">
        <f>ROW(Source!A97)</f>
        <v>97</v>
      </c>
      <c r="B379">
        <v>28185841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135</v>
      </c>
      <c r="J379" t="s">
        <v>420</v>
      </c>
      <c r="K379" t="s">
        <v>136</v>
      </c>
      <c r="L379">
        <v>1191</v>
      </c>
      <c r="N379">
        <v>1013</v>
      </c>
      <c r="O379" t="s">
        <v>817</v>
      </c>
      <c r="P379" t="s">
        <v>817</v>
      </c>
      <c r="Q379">
        <v>1</v>
      </c>
      <c r="W379">
        <v>0</v>
      </c>
      <c r="X379">
        <v>2034902790</v>
      </c>
      <c r="Y379">
        <v>83.6</v>
      </c>
      <c r="AA379">
        <v>0</v>
      </c>
      <c r="AB379">
        <v>0</v>
      </c>
      <c r="AC379">
        <v>0</v>
      </c>
      <c r="AD379">
        <v>62.57</v>
      </c>
      <c r="AE379">
        <v>0</v>
      </c>
      <c r="AF379">
        <v>0</v>
      </c>
      <c r="AG379">
        <v>0</v>
      </c>
      <c r="AH379">
        <v>8.85</v>
      </c>
      <c r="AI379">
        <v>1</v>
      </c>
      <c r="AJ379">
        <v>1</v>
      </c>
      <c r="AK379">
        <v>1</v>
      </c>
      <c r="AL379">
        <v>7.07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420</v>
      </c>
      <c r="AT379">
        <v>83.6</v>
      </c>
      <c r="AU379" t="s">
        <v>420</v>
      </c>
      <c r="AV379">
        <v>1</v>
      </c>
      <c r="AW379">
        <v>2</v>
      </c>
      <c r="AX379">
        <v>28187037</v>
      </c>
      <c r="AY379">
        <v>1</v>
      </c>
      <c r="AZ379">
        <v>0</v>
      </c>
      <c r="BA379">
        <v>391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Y379*Source!I97</f>
        <v>83.6</v>
      </c>
      <c r="CY379">
        <f>AD379</f>
        <v>62.57</v>
      </c>
      <c r="CZ379">
        <f>AH379</f>
        <v>8.85</v>
      </c>
      <c r="DA379">
        <f>AL379</f>
        <v>7.07</v>
      </c>
      <c r="DB379">
        <f t="shared" si="102"/>
        <v>739.86</v>
      </c>
      <c r="DC379">
        <f t="shared" si="103"/>
        <v>0</v>
      </c>
    </row>
    <row r="380" spans="1:107" x14ac:dyDescent="0.2">
      <c r="A380">
        <f>ROW(Source!A97)</f>
        <v>97</v>
      </c>
      <c r="B380">
        <v>28185841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818</v>
      </c>
      <c r="J380" t="s">
        <v>420</v>
      </c>
      <c r="K380" t="s">
        <v>819</v>
      </c>
      <c r="L380">
        <v>1191</v>
      </c>
      <c r="N380">
        <v>1013</v>
      </c>
      <c r="O380" t="s">
        <v>817</v>
      </c>
      <c r="P380" t="s">
        <v>817</v>
      </c>
      <c r="Q380">
        <v>1</v>
      </c>
      <c r="W380">
        <v>0</v>
      </c>
      <c r="X380">
        <v>-383101862</v>
      </c>
      <c r="Y380">
        <v>9.5299999999999994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7.07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420</v>
      </c>
      <c r="AT380">
        <v>9.5299999999999994</v>
      </c>
      <c r="AU380" t="s">
        <v>420</v>
      </c>
      <c r="AV380">
        <v>2</v>
      </c>
      <c r="AW380">
        <v>2</v>
      </c>
      <c r="AX380">
        <v>28187038</v>
      </c>
      <c r="AY380">
        <v>1</v>
      </c>
      <c r="AZ380">
        <v>0</v>
      </c>
      <c r="BA380">
        <v>392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Y380*Source!I97</f>
        <v>9.5299999999999994</v>
      </c>
      <c r="CY380">
        <f>AD380</f>
        <v>0</v>
      </c>
      <c r="CZ380">
        <f>AH380</f>
        <v>0</v>
      </c>
      <c r="DA380">
        <f>AL380</f>
        <v>1</v>
      </c>
      <c r="DB380">
        <f t="shared" si="102"/>
        <v>0</v>
      </c>
      <c r="DC380">
        <f t="shared" si="103"/>
        <v>0</v>
      </c>
    </row>
    <row r="381" spans="1:107" x14ac:dyDescent="0.2">
      <c r="A381">
        <f>ROW(Source!A97)</f>
        <v>97</v>
      </c>
      <c r="B381">
        <v>28185841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70</v>
      </c>
      <c r="J381" t="s">
        <v>71</v>
      </c>
      <c r="K381" t="s">
        <v>72</v>
      </c>
      <c r="L381">
        <v>1368</v>
      </c>
      <c r="N381">
        <v>1011</v>
      </c>
      <c r="O381" t="s">
        <v>823</v>
      </c>
      <c r="P381" t="s">
        <v>823</v>
      </c>
      <c r="Q381">
        <v>1</v>
      </c>
      <c r="W381">
        <v>0</v>
      </c>
      <c r="X381">
        <v>903590057</v>
      </c>
      <c r="Y381">
        <v>7.0000000000000007E-2</v>
      </c>
      <c r="AA381">
        <v>0</v>
      </c>
      <c r="AB381">
        <v>797.28</v>
      </c>
      <c r="AC381">
        <v>11.84</v>
      </c>
      <c r="AD381">
        <v>0</v>
      </c>
      <c r="AE381">
        <v>0</v>
      </c>
      <c r="AF381">
        <v>112.77</v>
      </c>
      <c r="AG381">
        <v>11.84</v>
      </c>
      <c r="AH381">
        <v>0</v>
      </c>
      <c r="AI381">
        <v>1</v>
      </c>
      <c r="AJ381">
        <v>7.07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420</v>
      </c>
      <c r="AT381">
        <v>7.0000000000000007E-2</v>
      </c>
      <c r="AU381" t="s">
        <v>420</v>
      </c>
      <c r="AV381">
        <v>0</v>
      </c>
      <c r="AW381">
        <v>2</v>
      </c>
      <c r="AX381">
        <v>28187039</v>
      </c>
      <c r="AY381">
        <v>1</v>
      </c>
      <c r="AZ381">
        <v>0</v>
      </c>
      <c r="BA381">
        <v>393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Y381*Source!I97</f>
        <v>7.0000000000000007E-2</v>
      </c>
      <c r="CY381">
        <f t="shared" ref="CY381:CY386" si="107">AB381</f>
        <v>797.28</v>
      </c>
      <c r="CZ381">
        <f t="shared" ref="CZ381:CZ386" si="108">AF381</f>
        <v>112.77</v>
      </c>
      <c r="DA381">
        <f t="shared" ref="DA381:DA386" si="109">AJ381</f>
        <v>7.07</v>
      </c>
      <c r="DB381">
        <f t="shared" si="102"/>
        <v>7.89</v>
      </c>
      <c r="DC381">
        <f t="shared" si="103"/>
        <v>0.83</v>
      </c>
    </row>
    <row r="382" spans="1:107" x14ac:dyDescent="0.2">
      <c r="A382">
        <f>ROW(Source!A97)</f>
        <v>97</v>
      </c>
      <c r="B382">
        <v>28185841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16</v>
      </c>
      <c r="J382" t="s">
        <v>17</v>
      </c>
      <c r="K382" t="s">
        <v>18</v>
      </c>
      <c r="L382">
        <v>1368</v>
      </c>
      <c r="N382">
        <v>1011</v>
      </c>
      <c r="O382" t="s">
        <v>823</v>
      </c>
      <c r="P382" t="s">
        <v>823</v>
      </c>
      <c r="Q382">
        <v>1</v>
      </c>
      <c r="W382">
        <v>0</v>
      </c>
      <c r="X382">
        <v>-1684488578</v>
      </c>
      <c r="Y382">
        <v>0.7</v>
      </c>
      <c r="AA382">
        <v>0</v>
      </c>
      <c r="AB382">
        <v>49.42</v>
      </c>
      <c r="AC382">
        <v>0</v>
      </c>
      <c r="AD382">
        <v>0</v>
      </c>
      <c r="AE382">
        <v>0</v>
      </c>
      <c r="AF382">
        <v>6.99</v>
      </c>
      <c r="AG382">
        <v>0</v>
      </c>
      <c r="AH382">
        <v>0</v>
      </c>
      <c r="AI382">
        <v>1</v>
      </c>
      <c r="AJ382">
        <v>7.07</v>
      </c>
      <c r="AK382">
        <v>1</v>
      </c>
      <c r="AL382">
        <v>1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420</v>
      </c>
      <c r="AT382">
        <v>0.7</v>
      </c>
      <c r="AU382" t="s">
        <v>420</v>
      </c>
      <c r="AV382">
        <v>0</v>
      </c>
      <c r="AW382">
        <v>2</v>
      </c>
      <c r="AX382">
        <v>28187040</v>
      </c>
      <c r="AY382">
        <v>1</v>
      </c>
      <c r="AZ382">
        <v>0</v>
      </c>
      <c r="BA382">
        <v>394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Y382*Source!I97</f>
        <v>0.7</v>
      </c>
      <c r="CY382">
        <f t="shared" si="107"/>
        <v>49.42</v>
      </c>
      <c r="CZ382">
        <f t="shared" si="108"/>
        <v>6.99</v>
      </c>
      <c r="DA382">
        <f t="shared" si="109"/>
        <v>7.07</v>
      </c>
      <c r="DB382">
        <f t="shared" si="102"/>
        <v>4.8899999999999997</v>
      </c>
      <c r="DC382">
        <f t="shared" si="103"/>
        <v>0</v>
      </c>
    </row>
    <row r="383" spans="1:107" x14ac:dyDescent="0.2">
      <c r="A383">
        <f>ROW(Source!A97)</f>
        <v>97</v>
      </c>
      <c r="B383">
        <v>28185841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137</v>
      </c>
      <c r="J383" t="s">
        <v>138</v>
      </c>
      <c r="K383" t="s">
        <v>139</v>
      </c>
      <c r="L383">
        <v>1368</v>
      </c>
      <c r="N383">
        <v>1011</v>
      </c>
      <c r="O383" t="s">
        <v>823</v>
      </c>
      <c r="P383" t="s">
        <v>823</v>
      </c>
      <c r="Q383">
        <v>1</v>
      </c>
      <c r="W383">
        <v>0</v>
      </c>
      <c r="X383">
        <v>-1745769638</v>
      </c>
      <c r="Y383">
        <v>9.4</v>
      </c>
      <c r="AA383">
        <v>0</v>
      </c>
      <c r="AB383">
        <v>949.57</v>
      </c>
      <c r="AC383">
        <v>8.82</v>
      </c>
      <c r="AD383">
        <v>0</v>
      </c>
      <c r="AE383">
        <v>0</v>
      </c>
      <c r="AF383">
        <v>134.31</v>
      </c>
      <c r="AG383">
        <v>8.82</v>
      </c>
      <c r="AH383">
        <v>0</v>
      </c>
      <c r="AI383">
        <v>1</v>
      </c>
      <c r="AJ383">
        <v>7.07</v>
      </c>
      <c r="AK383">
        <v>1</v>
      </c>
      <c r="AL383">
        <v>1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420</v>
      </c>
      <c r="AT383">
        <v>9.4</v>
      </c>
      <c r="AU383" t="s">
        <v>420</v>
      </c>
      <c r="AV383">
        <v>0</v>
      </c>
      <c r="AW383">
        <v>2</v>
      </c>
      <c r="AX383">
        <v>28187041</v>
      </c>
      <c r="AY383">
        <v>1</v>
      </c>
      <c r="AZ383">
        <v>0</v>
      </c>
      <c r="BA383">
        <v>395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Y383*Source!I97</f>
        <v>9.4</v>
      </c>
      <c r="CY383">
        <f t="shared" si="107"/>
        <v>949.57</v>
      </c>
      <c r="CZ383">
        <f t="shared" si="108"/>
        <v>134.31</v>
      </c>
      <c r="DA383">
        <f t="shared" si="109"/>
        <v>7.07</v>
      </c>
      <c r="DB383">
        <f t="shared" si="102"/>
        <v>1262.51</v>
      </c>
      <c r="DC383">
        <f t="shared" si="103"/>
        <v>82.91</v>
      </c>
    </row>
    <row r="384" spans="1:107" x14ac:dyDescent="0.2">
      <c r="A384">
        <f>ROW(Source!A97)</f>
        <v>97</v>
      </c>
      <c r="B384">
        <v>28185841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19</v>
      </c>
      <c r="J384" t="s">
        <v>20</v>
      </c>
      <c r="K384" t="s">
        <v>21</v>
      </c>
      <c r="L384">
        <v>1368</v>
      </c>
      <c r="N384">
        <v>1011</v>
      </c>
      <c r="O384" t="s">
        <v>823</v>
      </c>
      <c r="P384" t="s">
        <v>823</v>
      </c>
      <c r="Q384">
        <v>1</v>
      </c>
      <c r="W384">
        <v>0</v>
      </c>
      <c r="X384">
        <v>-2019686133</v>
      </c>
      <c r="Y384">
        <v>0.06</v>
      </c>
      <c r="AA384">
        <v>0</v>
      </c>
      <c r="AB384">
        <v>903.97</v>
      </c>
      <c r="AC384">
        <v>11.84</v>
      </c>
      <c r="AD384">
        <v>0</v>
      </c>
      <c r="AE384">
        <v>0</v>
      </c>
      <c r="AF384">
        <v>127.86</v>
      </c>
      <c r="AG384">
        <v>11.84</v>
      </c>
      <c r="AH384">
        <v>0</v>
      </c>
      <c r="AI384">
        <v>1</v>
      </c>
      <c r="AJ384">
        <v>7.07</v>
      </c>
      <c r="AK384">
        <v>1</v>
      </c>
      <c r="AL384">
        <v>1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420</v>
      </c>
      <c r="AT384">
        <v>0.06</v>
      </c>
      <c r="AU384" t="s">
        <v>420</v>
      </c>
      <c r="AV384">
        <v>0</v>
      </c>
      <c r="AW384">
        <v>2</v>
      </c>
      <c r="AX384">
        <v>28187042</v>
      </c>
      <c r="AY384">
        <v>1</v>
      </c>
      <c r="AZ384">
        <v>0</v>
      </c>
      <c r="BA384">
        <v>396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Y384*Source!I97</f>
        <v>0.06</v>
      </c>
      <c r="CY384">
        <f t="shared" si="107"/>
        <v>903.97</v>
      </c>
      <c r="CZ384">
        <f t="shared" si="108"/>
        <v>127.86</v>
      </c>
      <c r="DA384">
        <f t="shared" si="109"/>
        <v>7.07</v>
      </c>
      <c r="DB384">
        <f t="shared" si="102"/>
        <v>7.67</v>
      </c>
      <c r="DC384">
        <f t="shared" si="103"/>
        <v>0.71</v>
      </c>
    </row>
    <row r="385" spans="1:107" x14ac:dyDescent="0.2">
      <c r="A385">
        <f>ROW(Source!A97)</f>
        <v>97</v>
      </c>
      <c r="B385">
        <v>28185841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22</v>
      </c>
      <c r="J385" t="s">
        <v>23</v>
      </c>
      <c r="K385" t="s">
        <v>24</v>
      </c>
      <c r="L385">
        <v>1368</v>
      </c>
      <c r="N385">
        <v>1011</v>
      </c>
      <c r="O385" t="s">
        <v>823</v>
      </c>
      <c r="P385" t="s">
        <v>823</v>
      </c>
      <c r="Q385">
        <v>1</v>
      </c>
      <c r="W385">
        <v>0</v>
      </c>
      <c r="X385">
        <v>1232549298</v>
      </c>
      <c r="Y385">
        <v>0.06</v>
      </c>
      <c r="AA385">
        <v>0</v>
      </c>
      <c r="AB385">
        <v>84.84</v>
      </c>
      <c r="AC385">
        <v>0</v>
      </c>
      <c r="AD385">
        <v>0</v>
      </c>
      <c r="AE385">
        <v>0</v>
      </c>
      <c r="AF385">
        <v>12</v>
      </c>
      <c r="AG385">
        <v>0</v>
      </c>
      <c r="AH385">
        <v>0</v>
      </c>
      <c r="AI385">
        <v>1</v>
      </c>
      <c r="AJ385">
        <v>7.07</v>
      </c>
      <c r="AK385">
        <v>1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420</v>
      </c>
      <c r="AT385">
        <v>0.06</v>
      </c>
      <c r="AU385" t="s">
        <v>420</v>
      </c>
      <c r="AV385">
        <v>0</v>
      </c>
      <c r="AW385">
        <v>2</v>
      </c>
      <c r="AX385">
        <v>28187043</v>
      </c>
      <c r="AY385">
        <v>1</v>
      </c>
      <c r="AZ385">
        <v>0</v>
      </c>
      <c r="BA385">
        <v>397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Y385*Source!I97</f>
        <v>0.06</v>
      </c>
      <c r="CY385">
        <f t="shared" si="107"/>
        <v>84.84</v>
      </c>
      <c r="CZ385">
        <f t="shared" si="108"/>
        <v>12</v>
      </c>
      <c r="DA385">
        <f t="shared" si="109"/>
        <v>7.07</v>
      </c>
      <c r="DB385">
        <f t="shared" si="102"/>
        <v>0.72</v>
      </c>
      <c r="DC385">
        <f t="shared" si="103"/>
        <v>0</v>
      </c>
    </row>
    <row r="386" spans="1:107" x14ac:dyDescent="0.2">
      <c r="A386">
        <f>ROW(Source!A97)</f>
        <v>97</v>
      </c>
      <c r="B386">
        <v>28185841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28</v>
      </c>
      <c r="J386" t="s">
        <v>29</v>
      </c>
      <c r="K386" t="s">
        <v>30</v>
      </c>
      <c r="L386">
        <v>1368</v>
      </c>
      <c r="N386">
        <v>1011</v>
      </c>
      <c r="O386" t="s">
        <v>823</v>
      </c>
      <c r="P386" t="s">
        <v>823</v>
      </c>
      <c r="Q386">
        <v>1</v>
      </c>
      <c r="W386">
        <v>0</v>
      </c>
      <c r="X386">
        <v>-1277097320</v>
      </c>
      <c r="Y386">
        <v>9.7799999999999994</v>
      </c>
      <c r="AA386">
        <v>0</v>
      </c>
      <c r="AB386">
        <v>61.37</v>
      </c>
      <c r="AC386">
        <v>0</v>
      </c>
      <c r="AD386">
        <v>0</v>
      </c>
      <c r="AE386">
        <v>0</v>
      </c>
      <c r="AF386">
        <v>8.68</v>
      </c>
      <c r="AG386">
        <v>0</v>
      </c>
      <c r="AH386">
        <v>0</v>
      </c>
      <c r="AI386">
        <v>1</v>
      </c>
      <c r="AJ386">
        <v>7.07</v>
      </c>
      <c r="AK386">
        <v>1</v>
      </c>
      <c r="AL386">
        <v>1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420</v>
      </c>
      <c r="AT386">
        <v>9.7799999999999994</v>
      </c>
      <c r="AU386" t="s">
        <v>420</v>
      </c>
      <c r="AV386">
        <v>0</v>
      </c>
      <c r="AW386">
        <v>2</v>
      </c>
      <c r="AX386">
        <v>28187044</v>
      </c>
      <c r="AY386">
        <v>1</v>
      </c>
      <c r="AZ386">
        <v>0</v>
      </c>
      <c r="BA386">
        <v>398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Y386*Source!I97</f>
        <v>9.7799999999999994</v>
      </c>
      <c r="CY386">
        <f t="shared" si="107"/>
        <v>61.37</v>
      </c>
      <c r="CZ386">
        <f t="shared" si="108"/>
        <v>8.68</v>
      </c>
      <c r="DA386">
        <f t="shared" si="109"/>
        <v>7.07</v>
      </c>
      <c r="DB386">
        <f t="shared" si="102"/>
        <v>84.89</v>
      </c>
      <c r="DC386">
        <f t="shared" si="103"/>
        <v>0</v>
      </c>
    </row>
    <row r="387" spans="1:107" x14ac:dyDescent="0.2">
      <c r="A387">
        <f>ROW(Source!A97)</f>
        <v>97</v>
      </c>
      <c r="B387">
        <v>28185841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44</v>
      </c>
      <c r="J387" t="s">
        <v>45</v>
      </c>
      <c r="K387" t="s">
        <v>46</v>
      </c>
      <c r="L387">
        <v>1339</v>
      </c>
      <c r="N387">
        <v>1007</v>
      </c>
      <c r="O387" t="s">
        <v>444</v>
      </c>
      <c r="P387" t="s">
        <v>444</v>
      </c>
      <c r="Q387">
        <v>1</v>
      </c>
      <c r="W387">
        <v>0</v>
      </c>
      <c r="X387">
        <v>-1718793076</v>
      </c>
      <c r="Y387">
        <v>0.28999999999999998</v>
      </c>
      <c r="AA387">
        <v>165.51</v>
      </c>
      <c r="AB387">
        <v>0</v>
      </c>
      <c r="AC387">
        <v>0</v>
      </c>
      <c r="AD387">
        <v>0</v>
      </c>
      <c r="AE387">
        <v>23.41</v>
      </c>
      <c r="AF387">
        <v>0</v>
      </c>
      <c r="AG387">
        <v>0</v>
      </c>
      <c r="AH387">
        <v>0</v>
      </c>
      <c r="AI387">
        <v>7.07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0</v>
      </c>
      <c r="AQ387">
        <v>0</v>
      </c>
      <c r="AR387">
        <v>0</v>
      </c>
      <c r="AS387" t="s">
        <v>420</v>
      </c>
      <c r="AT387">
        <v>0.28999999999999998</v>
      </c>
      <c r="AU387" t="s">
        <v>420</v>
      </c>
      <c r="AV387">
        <v>0</v>
      </c>
      <c r="AW387">
        <v>2</v>
      </c>
      <c r="AX387">
        <v>28187045</v>
      </c>
      <c r="AY387">
        <v>1</v>
      </c>
      <c r="AZ387">
        <v>0</v>
      </c>
      <c r="BA387">
        <v>399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Y387*Source!I97</f>
        <v>0.28999999999999998</v>
      </c>
      <c r="CY387">
        <f>AA387</f>
        <v>165.51</v>
      </c>
      <c r="CZ387">
        <f>AE387</f>
        <v>23.41</v>
      </c>
      <c r="DA387">
        <f>AI387</f>
        <v>7.07</v>
      </c>
      <c r="DB387">
        <f t="shared" si="102"/>
        <v>6.79</v>
      </c>
      <c r="DC387">
        <f t="shared" si="103"/>
        <v>0</v>
      </c>
    </row>
    <row r="388" spans="1:107" x14ac:dyDescent="0.2">
      <c r="A388">
        <f>ROW(Source!A97)</f>
        <v>97</v>
      </c>
      <c r="B388">
        <v>28185841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140</v>
      </c>
      <c r="J388" t="s">
        <v>141</v>
      </c>
      <c r="K388" t="s">
        <v>142</v>
      </c>
      <c r="L388">
        <v>1339</v>
      </c>
      <c r="N388">
        <v>1007</v>
      </c>
      <c r="O388" t="s">
        <v>444</v>
      </c>
      <c r="P388" t="s">
        <v>444</v>
      </c>
      <c r="Q388">
        <v>1</v>
      </c>
      <c r="W388">
        <v>0</v>
      </c>
      <c r="X388">
        <v>1982624400</v>
      </c>
      <c r="Y388">
        <v>32</v>
      </c>
      <c r="AA388">
        <v>75.44</v>
      </c>
      <c r="AB388">
        <v>0</v>
      </c>
      <c r="AC388">
        <v>0</v>
      </c>
      <c r="AD388">
        <v>0</v>
      </c>
      <c r="AE388">
        <v>10.67</v>
      </c>
      <c r="AF388">
        <v>0</v>
      </c>
      <c r="AG388">
        <v>0</v>
      </c>
      <c r="AH388">
        <v>0</v>
      </c>
      <c r="AI388">
        <v>7.07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420</v>
      </c>
      <c r="AT388">
        <v>32</v>
      </c>
      <c r="AU388" t="s">
        <v>420</v>
      </c>
      <c r="AV388">
        <v>0</v>
      </c>
      <c r="AW388">
        <v>2</v>
      </c>
      <c r="AX388">
        <v>28187046</v>
      </c>
      <c r="AY388">
        <v>1</v>
      </c>
      <c r="AZ388">
        <v>0</v>
      </c>
      <c r="BA388">
        <v>400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Y388*Source!I97</f>
        <v>32</v>
      </c>
      <c r="CY388">
        <f>AA388</f>
        <v>75.44</v>
      </c>
      <c r="CZ388">
        <f>AE388</f>
        <v>10.67</v>
      </c>
      <c r="DA388">
        <f>AI388</f>
        <v>7.07</v>
      </c>
      <c r="DB388">
        <f t="shared" si="102"/>
        <v>341.44</v>
      </c>
      <c r="DC388">
        <f t="shared" si="103"/>
        <v>0</v>
      </c>
    </row>
    <row r="389" spans="1:107" x14ac:dyDescent="0.2">
      <c r="A389">
        <f>ROW(Source!A97)</f>
        <v>97</v>
      </c>
      <c r="B389">
        <v>28185841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56</v>
      </c>
      <c r="J389" t="s">
        <v>57</v>
      </c>
      <c r="K389" t="s">
        <v>58</v>
      </c>
      <c r="L389">
        <v>1348</v>
      </c>
      <c r="N389">
        <v>1009</v>
      </c>
      <c r="O389" t="s">
        <v>476</v>
      </c>
      <c r="P389" t="s">
        <v>476</v>
      </c>
      <c r="Q389">
        <v>1000</v>
      </c>
      <c r="W389">
        <v>0</v>
      </c>
      <c r="X389">
        <v>-1204589871</v>
      </c>
      <c r="Y389">
        <v>2.1900000000000001E-3</v>
      </c>
      <c r="AA389">
        <v>90669.07</v>
      </c>
      <c r="AB389">
        <v>0</v>
      </c>
      <c r="AC389">
        <v>0</v>
      </c>
      <c r="AD389">
        <v>0</v>
      </c>
      <c r="AE389">
        <v>12824.48</v>
      </c>
      <c r="AF389">
        <v>0</v>
      </c>
      <c r="AG389">
        <v>0</v>
      </c>
      <c r="AH389">
        <v>0</v>
      </c>
      <c r="AI389">
        <v>7.07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0</v>
      </c>
      <c r="AQ389">
        <v>0</v>
      </c>
      <c r="AR389">
        <v>0</v>
      </c>
      <c r="AS389" t="s">
        <v>420</v>
      </c>
      <c r="AT389">
        <v>2.1900000000000001E-3</v>
      </c>
      <c r="AU389" t="s">
        <v>420</v>
      </c>
      <c r="AV389">
        <v>0</v>
      </c>
      <c r="AW389">
        <v>2</v>
      </c>
      <c r="AX389">
        <v>28187047</v>
      </c>
      <c r="AY389">
        <v>1</v>
      </c>
      <c r="AZ389">
        <v>0</v>
      </c>
      <c r="BA389">
        <v>401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Y389*Source!I97</f>
        <v>2.1900000000000001E-3</v>
      </c>
      <c r="CY389">
        <f>AA389</f>
        <v>90669.07</v>
      </c>
      <c r="CZ389">
        <f>AE389</f>
        <v>12824.48</v>
      </c>
      <c r="DA389">
        <f>AI389</f>
        <v>7.07</v>
      </c>
      <c r="DB389">
        <f t="shared" si="102"/>
        <v>28.09</v>
      </c>
      <c r="DC389">
        <f t="shared" si="103"/>
        <v>0</v>
      </c>
    </row>
    <row r="390" spans="1:107" x14ac:dyDescent="0.2">
      <c r="A390">
        <f>ROW(Source!A97)</f>
        <v>97</v>
      </c>
      <c r="B390">
        <v>28185841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65</v>
      </c>
      <c r="J390" t="s">
        <v>420</v>
      </c>
      <c r="K390" t="s">
        <v>66</v>
      </c>
      <c r="L390">
        <v>1374</v>
      </c>
      <c r="N390">
        <v>1013</v>
      </c>
      <c r="O390" t="s">
        <v>67</v>
      </c>
      <c r="P390" t="s">
        <v>67</v>
      </c>
      <c r="Q390">
        <v>1</v>
      </c>
      <c r="W390">
        <v>0</v>
      </c>
      <c r="X390">
        <v>-1731369543</v>
      </c>
      <c r="Y390">
        <v>14.8</v>
      </c>
      <c r="AA390">
        <v>1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0</v>
      </c>
      <c r="AQ390">
        <v>0</v>
      </c>
      <c r="AR390">
        <v>0</v>
      </c>
      <c r="AS390" t="s">
        <v>420</v>
      </c>
      <c r="AT390">
        <v>14.8</v>
      </c>
      <c r="AU390" t="s">
        <v>420</v>
      </c>
      <c r="AV390">
        <v>0</v>
      </c>
      <c r="AW390">
        <v>2</v>
      </c>
      <c r="AX390">
        <v>28187048</v>
      </c>
      <c r="AY390">
        <v>1</v>
      </c>
      <c r="AZ390">
        <v>0</v>
      </c>
      <c r="BA390">
        <v>402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Y390*Source!I97</f>
        <v>14.8</v>
      </c>
      <c r="CY390">
        <f>AA390</f>
        <v>1</v>
      </c>
      <c r="CZ390">
        <f>AE390</f>
        <v>1</v>
      </c>
      <c r="DA390">
        <f>AI390</f>
        <v>1</v>
      </c>
      <c r="DB390">
        <f t="shared" si="102"/>
        <v>14.8</v>
      </c>
      <c r="DC390">
        <f t="shared" si="103"/>
        <v>0</v>
      </c>
    </row>
    <row r="391" spans="1:107" x14ac:dyDescent="0.2">
      <c r="A391">
        <f>ROW(Source!A98)</f>
        <v>98</v>
      </c>
      <c r="B391">
        <v>28185840</v>
      </c>
      <c r="C391">
        <v>28187049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135</v>
      </c>
      <c r="J391" t="s">
        <v>420</v>
      </c>
      <c r="K391" t="s">
        <v>136</v>
      </c>
      <c r="L391">
        <v>1191</v>
      </c>
      <c r="N391">
        <v>1013</v>
      </c>
      <c r="O391" t="s">
        <v>817</v>
      </c>
      <c r="P391" t="s">
        <v>817</v>
      </c>
      <c r="Q391">
        <v>1</v>
      </c>
      <c r="W391">
        <v>0</v>
      </c>
      <c r="X391">
        <v>2034902790</v>
      </c>
      <c r="Y391">
        <v>426</v>
      </c>
      <c r="AA391">
        <v>0</v>
      </c>
      <c r="AB391">
        <v>0</v>
      </c>
      <c r="AC391">
        <v>0</v>
      </c>
      <c r="AD391">
        <v>8.85</v>
      </c>
      <c r="AE391">
        <v>0</v>
      </c>
      <c r="AF391">
        <v>0</v>
      </c>
      <c r="AG391">
        <v>0</v>
      </c>
      <c r="AH391">
        <v>8.85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0</v>
      </c>
      <c r="AQ391">
        <v>0</v>
      </c>
      <c r="AR391">
        <v>0</v>
      </c>
      <c r="AS391" t="s">
        <v>420</v>
      </c>
      <c r="AT391">
        <v>426</v>
      </c>
      <c r="AU391" t="s">
        <v>420</v>
      </c>
      <c r="AV391">
        <v>1</v>
      </c>
      <c r="AW391">
        <v>2</v>
      </c>
      <c r="AX391">
        <v>28187059</v>
      </c>
      <c r="AY391">
        <v>1</v>
      </c>
      <c r="AZ391">
        <v>0</v>
      </c>
      <c r="BA391">
        <v>403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Y391*Source!I98</f>
        <v>426</v>
      </c>
      <c r="CY391">
        <f>AD391</f>
        <v>8.85</v>
      </c>
      <c r="CZ391">
        <f>AH391</f>
        <v>8.85</v>
      </c>
      <c r="DA391">
        <f>AL391</f>
        <v>1</v>
      </c>
      <c r="DB391">
        <f t="shared" si="102"/>
        <v>3770.1</v>
      </c>
      <c r="DC391">
        <f t="shared" si="103"/>
        <v>0</v>
      </c>
    </row>
    <row r="392" spans="1:107" x14ac:dyDescent="0.2">
      <c r="A392">
        <f>ROW(Source!A98)</f>
        <v>98</v>
      </c>
      <c r="B392">
        <v>28185840</v>
      </c>
      <c r="C392">
        <v>28187049</v>
      </c>
      <c r="D392">
        <v>27349462</v>
      </c>
      <c r="E392">
        <v>1</v>
      </c>
      <c r="F392">
        <v>1</v>
      </c>
      <c r="G392">
        <v>1</v>
      </c>
      <c r="H392">
        <v>2</v>
      </c>
      <c r="I392" t="s">
        <v>28</v>
      </c>
      <c r="J392" t="s">
        <v>29</v>
      </c>
      <c r="K392" t="s">
        <v>30</v>
      </c>
      <c r="L392">
        <v>1368</v>
      </c>
      <c r="N392">
        <v>1011</v>
      </c>
      <c r="O392" t="s">
        <v>823</v>
      </c>
      <c r="P392" t="s">
        <v>823</v>
      </c>
      <c r="Q392">
        <v>1</v>
      </c>
      <c r="W392">
        <v>0</v>
      </c>
      <c r="X392">
        <v>-1277097320</v>
      </c>
      <c r="Y392">
        <v>19.3</v>
      </c>
      <c r="AA392">
        <v>0</v>
      </c>
      <c r="AB392">
        <v>8.68</v>
      </c>
      <c r="AC392">
        <v>0</v>
      </c>
      <c r="AD392">
        <v>0</v>
      </c>
      <c r="AE392">
        <v>0</v>
      </c>
      <c r="AF392">
        <v>8.68</v>
      </c>
      <c r="AG392">
        <v>0</v>
      </c>
      <c r="AH392">
        <v>0</v>
      </c>
      <c r="AI392">
        <v>1</v>
      </c>
      <c r="AJ392">
        <v>1</v>
      </c>
      <c r="AK392">
        <v>1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420</v>
      </c>
      <c r="AT392">
        <v>19.3</v>
      </c>
      <c r="AU392" t="s">
        <v>420</v>
      </c>
      <c r="AV392">
        <v>0</v>
      </c>
      <c r="AW392">
        <v>2</v>
      </c>
      <c r="AX392">
        <v>28187060</v>
      </c>
      <c r="AY392">
        <v>1</v>
      </c>
      <c r="AZ392">
        <v>0</v>
      </c>
      <c r="BA392">
        <v>404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Y392*Source!I98</f>
        <v>19.3</v>
      </c>
      <c r="CY392">
        <f>AB392</f>
        <v>8.68</v>
      </c>
      <c r="CZ392">
        <f>AF392</f>
        <v>8.68</v>
      </c>
      <c r="DA392">
        <f>AJ392</f>
        <v>1</v>
      </c>
      <c r="DB392">
        <f t="shared" si="102"/>
        <v>167.52</v>
      </c>
      <c r="DC392">
        <f t="shared" si="103"/>
        <v>0</v>
      </c>
    </row>
    <row r="393" spans="1:107" x14ac:dyDescent="0.2">
      <c r="A393">
        <f>ROW(Source!A98)</f>
        <v>98</v>
      </c>
      <c r="B393">
        <v>28185840</v>
      </c>
      <c r="C393">
        <v>28187049</v>
      </c>
      <c r="D393">
        <v>27262805</v>
      </c>
      <c r="E393">
        <v>1</v>
      </c>
      <c r="F393">
        <v>1</v>
      </c>
      <c r="G393">
        <v>1</v>
      </c>
      <c r="H393">
        <v>3</v>
      </c>
      <c r="I393" t="s">
        <v>47</v>
      </c>
      <c r="J393" t="s">
        <v>48</v>
      </c>
      <c r="K393" t="s">
        <v>49</v>
      </c>
      <c r="L393">
        <v>1339</v>
      </c>
      <c r="N393">
        <v>1007</v>
      </c>
      <c r="O393" t="s">
        <v>444</v>
      </c>
      <c r="P393" t="s">
        <v>444</v>
      </c>
      <c r="Q393">
        <v>1</v>
      </c>
      <c r="W393">
        <v>0</v>
      </c>
      <c r="X393">
        <v>1597319531</v>
      </c>
      <c r="Y393">
        <v>17.5</v>
      </c>
      <c r="AA393">
        <v>8.7899999999999991</v>
      </c>
      <c r="AB393">
        <v>0</v>
      </c>
      <c r="AC393">
        <v>0</v>
      </c>
      <c r="AD393">
        <v>0</v>
      </c>
      <c r="AE393">
        <v>8.7899999999999991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N393">
        <v>0</v>
      </c>
      <c r="AO393">
        <v>1</v>
      </c>
      <c r="AP393">
        <v>0</v>
      </c>
      <c r="AQ393">
        <v>0</v>
      </c>
      <c r="AR393">
        <v>0</v>
      </c>
      <c r="AS393" t="s">
        <v>420</v>
      </c>
      <c r="AT393">
        <v>17.5</v>
      </c>
      <c r="AU393" t="s">
        <v>420</v>
      </c>
      <c r="AV393">
        <v>0</v>
      </c>
      <c r="AW393">
        <v>2</v>
      </c>
      <c r="AX393">
        <v>28187061</v>
      </c>
      <c r="AY393">
        <v>1</v>
      </c>
      <c r="AZ393">
        <v>0</v>
      </c>
      <c r="BA393">
        <v>405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Y393*Source!I98</f>
        <v>17.5</v>
      </c>
      <c r="CY393">
        <f t="shared" ref="CY393:CY399" si="110">AA393</f>
        <v>8.7899999999999991</v>
      </c>
      <c r="CZ393">
        <f t="shared" ref="CZ393:CZ399" si="111">AE393</f>
        <v>8.7899999999999991</v>
      </c>
      <c r="DA393">
        <f t="shared" ref="DA393:DA399" si="112">AI393</f>
        <v>1</v>
      </c>
      <c r="DB393">
        <f t="shared" si="102"/>
        <v>153.83000000000001</v>
      </c>
      <c r="DC393">
        <f t="shared" si="103"/>
        <v>0</v>
      </c>
    </row>
    <row r="394" spans="1:107" x14ac:dyDescent="0.2">
      <c r="A394">
        <f>ROW(Source!A98)</f>
        <v>98</v>
      </c>
      <c r="B394">
        <v>28185840</v>
      </c>
      <c r="C394">
        <v>28187049</v>
      </c>
      <c r="D394">
        <v>27262812</v>
      </c>
      <c r="E394">
        <v>1</v>
      </c>
      <c r="F394">
        <v>1</v>
      </c>
      <c r="G394">
        <v>1</v>
      </c>
      <c r="H394">
        <v>3</v>
      </c>
      <c r="I394" t="s">
        <v>50</v>
      </c>
      <c r="J394" t="s">
        <v>51</v>
      </c>
      <c r="K394" t="s">
        <v>52</v>
      </c>
      <c r="L394">
        <v>1346</v>
      </c>
      <c r="N394">
        <v>1009</v>
      </c>
      <c r="O394" t="s">
        <v>40</v>
      </c>
      <c r="P394" t="s">
        <v>40</v>
      </c>
      <c r="Q394">
        <v>1</v>
      </c>
      <c r="W394">
        <v>0</v>
      </c>
      <c r="X394">
        <v>-1411127917</v>
      </c>
      <c r="Y394">
        <v>5.16</v>
      </c>
      <c r="AA394">
        <v>4.47</v>
      </c>
      <c r="AB394">
        <v>0</v>
      </c>
      <c r="AC394">
        <v>0</v>
      </c>
      <c r="AD394">
        <v>0</v>
      </c>
      <c r="AE394">
        <v>4.47</v>
      </c>
      <c r="AF394">
        <v>0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N394">
        <v>0</v>
      </c>
      <c r="AO394">
        <v>1</v>
      </c>
      <c r="AP394">
        <v>0</v>
      </c>
      <c r="AQ394">
        <v>0</v>
      </c>
      <c r="AR394">
        <v>0</v>
      </c>
      <c r="AS394" t="s">
        <v>420</v>
      </c>
      <c r="AT394">
        <v>5.16</v>
      </c>
      <c r="AU394" t="s">
        <v>420</v>
      </c>
      <c r="AV394">
        <v>0</v>
      </c>
      <c r="AW394">
        <v>2</v>
      </c>
      <c r="AX394">
        <v>28187062</v>
      </c>
      <c r="AY394">
        <v>1</v>
      </c>
      <c r="AZ394">
        <v>0</v>
      </c>
      <c r="BA394">
        <v>406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Y394*Source!I98</f>
        <v>5.16</v>
      </c>
      <c r="CY394">
        <f t="shared" si="110"/>
        <v>4.47</v>
      </c>
      <c r="CZ394">
        <f t="shared" si="111"/>
        <v>4.47</v>
      </c>
      <c r="DA394">
        <f t="shared" si="112"/>
        <v>1</v>
      </c>
      <c r="DB394">
        <f t="shared" si="102"/>
        <v>23.07</v>
      </c>
      <c r="DC394">
        <f t="shared" si="103"/>
        <v>0</v>
      </c>
    </row>
    <row r="395" spans="1:107" x14ac:dyDescent="0.2">
      <c r="A395">
        <f>ROW(Source!A98)</f>
        <v>98</v>
      </c>
      <c r="B395">
        <v>28185840</v>
      </c>
      <c r="C395">
        <v>28187049</v>
      </c>
      <c r="D395">
        <v>27264512</v>
      </c>
      <c r="E395">
        <v>1</v>
      </c>
      <c r="F395">
        <v>1</v>
      </c>
      <c r="G395">
        <v>1</v>
      </c>
      <c r="H395">
        <v>3</v>
      </c>
      <c r="I395" t="s">
        <v>140</v>
      </c>
      <c r="J395" t="s">
        <v>141</v>
      </c>
      <c r="K395" t="s">
        <v>142</v>
      </c>
      <c r="L395">
        <v>1339</v>
      </c>
      <c r="N395">
        <v>1007</v>
      </c>
      <c r="O395" t="s">
        <v>444</v>
      </c>
      <c r="P395" t="s">
        <v>444</v>
      </c>
      <c r="Q395">
        <v>1</v>
      </c>
      <c r="W395">
        <v>0</v>
      </c>
      <c r="X395">
        <v>1982624400</v>
      </c>
      <c r="Y395">
        <v>0.69</v>
      </c>
      <c r="AA395">
        <v>10.67</v>
      </c>
      <c r="AB395">
        <v>0</v>
      </c>
      <c r="AC395">
        <v>0</v>
      </c>
      <c r="AD395">
        <v>0</v>
      </c>
      <c r="AE395">
        <v>10.67</v>
      </c>
      <c r="AF395">
        <v>0</v>
      </c>
      <c r="AG395">
        <v>0</v>
      </c>
      <c r="AH395">
        <v>0</v>
      </c>
      <c r="AI395">
        <v>1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420</v>
      </c>
      <c r="AT395">
        <v>0.69</v>
      </c>
      <c r="AU395" t="s">
        <v>420</v>
      </c>
      <c r="AV395">
        <v>0</v>
      </c>
      <c r="AW395">
        <v>2</v>
      </c>
      <c r="AX395">
        <v>28187063</v>
      </c>
      <c r="AY395">
        <v>1</v>
      </c>
      <c r="AZ395">
        <v>0</v>
      </c>
      <c r="BA395">
        <v>407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Y395*Source!I98</f>
        <v>0.69</v>
      </c>
      <c r="CY395">
        <f t="shared" si="110"/>
        <v>10.67</v>
      </c>
      <c r="CZ395">
        <f t="shared" si="111"/>
        <v>10.67</v>
      </c>
      <c r="DA395">
        <f t="shared" si="112"/>
        <v>1</v>
      </c>
      <c r="DB395">
        <f t="shared" si="102"/>
        <v>7.36</v>
      </c>
      <c r="DC395">
        <f t="shared" si="103"/>
        <v>0</v>
      </c>
    </row>
    <row r="396" spans="1:107" x14ac:dyDescent="0.2">
      <c r="A396">
        <f>ROW(Source!A98)</f>
        <v>98</v>
      </c>
      <c r="B396">
        <v>28185840</v>
      </c>
      <c r="C396">
        <v>28187049</v>
      </c>
      <c r="D396">
        <v>27264524</v>
      </c>
      <c r="E396">
        <v>1</v>
      </c>
      <c r="F396">
        <v>1</v>
      </c>
      <c r="G396">
        <v>1</v>
      </c>
      <c r="H396">
        <v>3</v>
      </c>
      <c r="I396" t="s">
        <v>143</v>
      </c>
      <c r="J396" t="s">
        <v>144</v>
      </c>
      <c r="K396" t="s">
        <v>145</v>
      </c>
      <c r="L396">
        <v>1383</v>
      </c>
      <c r="N396">
        <v>1013</v>
      </c>
      <c r="O396" t="s">
        <v>146</v>
      </c>
      <c r="P396" t="s">
        <v>146</v>
      </c>
      <c r="Q396">
        <v>1</v>
      </c>
      <c r="W396">
        <v>0</v>
      </c>
      <c r="X396">
        <v>-285286901</v>
      </c>
      <c r="Y396">
        <v>345</v>
      </c>
      <c r="AA396">
        <v>0.51</v>
      </c>
      <c r="AB396">
        <v>0</v>
      </c>
      <c r="AC396">
        <v>0</v>
      </c>
      <c r="AD396">
        <v>0</v>
      </c>
      <c r="AE396">
        <v>0.51</v>
      </c>
      <c r="AF396">
        <v>0</v>
      </c>
      <c r="AG396">
        <v>0</v>
      </c>
      <c r="AH396">
        <v>0</v>
      </c>
      <c r="AI396">
        <v>1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0</v>
      </c>
      <c r="AQ396">
        <v>0</v>
      </c>
      <c r="AR396">
        <v>0</v>
      </c>
      <c r="AS396" t="s">
        <v>420</v>
      </c>
      <c r="AT396">
        <v>345</v>
      </c>
      <c r="AU396" t="s">
        <v>420</v>
      </c>
      <c r="AV396">
        <v>0</v>
      </c>
      <c r="AW396">
        <v>2</v>
      </c>
      <c r="AX396">
        <v>28187064</v>
      </c>
      <c r="AY396">
        <v>1</v>
      </c>
      <c r="AZ396">
        <v>0</v>
      </c>
      <c r="BA396">
        <v>408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Y396*Source!I98</f>
        <v>345</v>
      </c>
      <c r="CY396">
        <f t="shared" si="110"/>
        <v>0.51</v>
      </c>
      <c r="CZ396">
        <f t="shared" si="111"/>
        <v>0.51</v>
      </c>
      <c r="DA396">
        <f t="shared" si="112"/>
        <v>1</v>
      </c>
      <c r="DB396">
        <f t="shared" si="102"/>
        <v>175.95</v>
      </c>
      <c r="DC396">
        <f t="shared" si="103"/>
        <v>0</v>
      </c>
    </row>
    <row r="397" spans="1:107" x14ac:dyDescent="0.2">
      <c r="A397">
        <f>ROW(Source!A98)</f>
        <v>98</v>
      </c>
      <c r="B397">
        <v>28185840</v>
      </c>
      <c r="C397">
        <v>28187049</v>
      </c>
      <c r="D397">
        <v>27265295</v>
      </c>
      <c r="E397">
        <v>1</v>
      </c>
      <c r="F397">
        <v>1</v>
      </c>
      <c r="G397">
        <v>1</v>
      </c>
      <c r="H397">
        <v>3</v>
      </c>
      <c r="I397" t="s">
        <v>147</v>
      </c>
      <c r="J397" t="s">
        <v>148</v>
      </c>
      <c r="K397" t="s">
        <v>149</v>
      </c>
      <c r="L397">
        <v>1348</v>
      </c>
      <c r="N397">
        <v>1009</v>
      </c>
      <c r="O397" t="s">
        <v>476</v>
      </c>
      <c r="P397" t="s">
        <v>476</v>
      </c>
      <c r="Q397">
        <v>1000</v>
      </c>
      <c r="W397">
        <v>0</v>
      </c>
      <c r="X397">
        <v>-1907798261</v>
      </c>
      <c r="Y397">
        <v>8.0000000000000002E-3</v>
      </c>
      <c r="AA397">
        <v>1926.41</v>
      </c>
      <c r="AB397">
        <v>0</v>
      </c>
      <c r="AC397">
        <v>0</v>
      </c>
      <c r="AD397">
        <v>0</v>
      </c>
      <c r="AE397">
        <v>1926.41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1</v>
      </c>
      <c r="AP397">
        <v>0</v>
      </c>
      <c r="AQ397">
        <v>0</v>
      </c>
      <c r="AR397">
        <v>0</v>
      </c>
      <c r="AS397" t="s">
        <v>420</v>
      </c>
      <c r="AT397">
        <v>8.0000000000000002E-3</v>
      </c>
      <c r="AU397" t="s">
        <v>420</v>
      </c>
      <c r="AV397">
        <v>0</v>
      </c>
      <c r="AW397">
        <v>2</v>
      </c>
      <c r="AX397">
        <v>28187065</v>
      </c>
      <c r="AY397">
        <v>1</v>
      </c>
      <c r="AZ397">
        <v>0</v>
      </c>
      <c r="BA397">
        <v>409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Y397*Source!I98</f>
        <v>8.0000000000000002E-3</v>
      </c>
      <c r="CY397">
        <f t="shared" si="110"/>
        <v>1926.41</v>
      </c>
      <c r="CZ397">
        <f t="shared" si="111"/>
        <v>1926.41</v>
      </c>
      <c r="DA397">
        <f t="shared" si="112"/>
        <v>1</v>
      </c>
      <c r="DB397">
        <f t="shared" si="102"/>
        <v>15.41</v>
      </c>
      <c r="DC397">
        <f t="shared" si="103"/>
        <v>0</v>
      </c>
    </row>
    <row r="398" spans="1:107" x14ac:dyDescent="0.2">
      <c r="A398">
        <f>ROW(Source!A98)</f>
        <v>98</v>
      </c>
      <c r="B398">
        <v>28185840</v>
      </c>
      <c r="C398">
        <v>28187049</v>
      </c>
      <c r="D398">
        <v>27266047</v>
      </c>
      <c r="E398">
        <v>1</v>
      </c>
      <c r="F398">
        <v>1</v>
      </c>
      <c r="G398">
        <v>1</v>
      </c>
      <c r="H398">
        <v>3</v>
      </c>
      <c r="I398" t="s">
        <v>56</v>
      </c>
      <c r="J398" t="s">
        <v>57</v>
      </c>
      <c r="K398" t="s">
        <v>58</v>
      </c>
      <c r="L398">
        <v>1348</v>
      </c>
      <c r="N398">
        <v>1009</v>
      </c>
      <c r="O398" t="s">
        <v>476</v>
      </c>
      <c r="P398" t="s">
        <v>476</v>
      </c>
      <c r="Q398">
        <v>1000</v>
      </c>
      <c r="W398">
        <v>0</v>
      </c>
      <c r="X398">
        <v>-1204589871</v>
      </c>
      <c r="Y398">
        <v>2.9700000000000001E-2</v>
      </c>
      <c r="AA398">
        <v>12824.48</v>
      </c>
      <c r="AB398">
        <v>0</v>
      </c>
      <c r="AC398">
        <v>0</v>
      </c>
      <c r="AD398">
        <v>0</v>
      </c>
      <c r="AE398">
        <v>12824.48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0</v>
      </c>
      <c r="AQ398">
        <v>0</v>
      </c>
      <c r="AR398">
        <v>0</v>
      </c>
      <c r="AS398" t="s">
        <v>420</v>
      </c>
      <c r="AT398">
        <v>2.9700000000000001E-2</v>
      </c>
      <c r="AU398" t="s">
        <v>420</v>
      </c>
      <c r="AV398">
        <v>0</v>
      </c>
      <c r="AW398">
        <v>2</v>
      </c>
      <c r="AX398">
        <v>28187066</v>
      </c>
      <c r="AY398">
        <v>1</v>
      </c>
      <c r="AZ398">
        <v>0</v>
      </c>
      <c r="BA398">
        <v>410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Y398*Source!I98</f>
        <v>2.9700000000000001E-2</v>
      </c>
      <c r="CY398">
        <f t="shared" si="110"/>
        <v>12824.48</v>
      </c>
      <c r="CZ398">
        <f t="shared" si="111"/>
        <v>12824.48</v>
      </c>
      <c r="DA398">
        <f t="shared" si="112"/>
        <v>1</v>
      </c>
      <c r="DB398">
        <f t="shared" si="102"/>
        <v>380.89</v>
      </c>
      <c r="DC398">
        <f t="shared" si="103"/>
        <v>0</v>
      </c>
    </row>
    <row r="399" spans="1:107" x14ac:dyDescent="0.2">
      <c r="A399">
        <f>ROW(Source!A98)</f>
        <v>98</v>
      </c>
      <c r="B399">
        <v>28185840</v>
      </c>
      <c r="C399">
        <v>28187049</v>
      </c>
      <c r="D399">
        <v>27258857</v>
      </c>
      <c r="E399">
        <v>21</v>
      </c>
      <c r="F399">
        <v>1</v>
      </c>
      <c r="G399">
        <v>1</v>
      </c>
      <c r="H399">
        <v>3</v>
      </c>
      <c r="I399" t="s">
        <v>65</v>
      </c>
      <c r="J399" t="s">
        <v>420</v>
      </c>
      <c r="K399" t="s">
        <v>66</v>
      </c>
      <c r="L399">
        <v>1374</v>
      </c>
      <c r="N399">
        <v>1013</v>
      </c>
      <c r="O399" t="s">
        <v>67</v>
      </c>
      <c r="P399" t="s">
        <v>67</v>
      </c>
      <c r="Q399">
        <v>1</v>
      </c>
      <c r="W399">
        <v>0</v>
      </c>
      <c r="X399">
        <v>-1731369543</v>
      </c>
      <c r="Y399">
        <v>75.400000000000006</v>
      </c>
      <c r="AA399">
        <v>1</v>
      </c>
      <c r="AB399">
        <v>0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0</v>
      </c>
      <c r="AQ399">
        <v>0</v>
      </c>
      <c r="AR399">
        <v>0</v>
      </c>
      <c r="AS399" t="s">
        <v>420</v>
      </c>
      <c r="AT399">
        <v>75.400000000000006</v>
      </c>
      <c r="AU399" t="s">
        <v>420</v>
      </c>
      <c r="AV399">
        <v>0</v>
      </c>
      <c r="AW399">
        <v>2</v>
      </c>
      <c r="AX399">
        <v>28187067</v>
      </c>
      <c r="AY399">
        <v>1</v>
      </c>
      <c r="AZ399">
        <v>0</v>
      </c>
      <c r="BA399">
        <v>411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Y399*Source!I98</f>
        <v>75.400000000000006</v>
      </c>
      <c r="CY399">
        <f t="shared" si="110"/>
        <v>1</v>
      </c>
      <c r="CZ399">
        <f t="shared" si="111"/>
        <v>1</v>
      </c>
      <c r="DA399">
        <f t="shared" si="112"/>
        <v>1</v>
      </c>
      <c r="DB399">
        <f t="shared" ref="DB399:DB462" si="113">ROUND(ROUND(AT399*CZ399,2),6)</f>
        <v>75.400000000000006</v>
      </c>
      <c r="DC399">
        <f t="shared" ref="DC399:DC462" si="114">ROUND(ROUND(AT399*AG399,2),6)</f>
        <v>0</v>
      </c>
    </row>
    <row r="400" spans="1:107" x14ac:dyDescent="0.2">
      <c r="A400">
        <f>ROW(Source!A99)</f>
        <v>99</v>
      </c>
      <c r="B400">
        <v>28185841</v>
      </c>
      <c r="C400">
        <v>28187049</v>
      </c>
      <c r="D400">
        <v>27446746</v>
      </c>
      <c r="E400">
        <v>1</v>
      </c>
      <c r="F400">
        <v>1</v>
      </c>
      <c r="G400">
        <v>1</v>
      </c>
      <c r="H400">
        <v>1</v>
      </c>
      <c r="I400" t="s">
        <v>135</v>
      </c>
      <c r="J400" t="s">
        <v>420</v>
      </c>
      <c r="K400" t="s">
        <v>136</v>
      </c>
      <c r="L400">
        <v>1191</v>
      </c>
      <c r="N400">
        <v>1013</v>
      </c>
      <c r="O400" t="s">
        <v>817</v>
      </c>
      <c r="P400" t="s">
        <v>817</v>
      </c>
      <c r="Q400">
        <v>1</v>
      </c>
      <c r="W400">
        <v>0</v>
      </c>
      <c r="X400">
        <v>2034902790</v>
      </c>
      <c r="Y400">
        <v>426</v>
      </c>
      <c r="AA400">
        <v>0</v>
      </c>
      <c r="AB400">
        <v>0</v>
      </c>
      <c r="AC400">
        <v>0</v>
      </c>
      <c r="AD400">
        <v>62.57</v>
      </c>
      <c r="AE400">
        <v>0</v>
      </c>
      <c r="AF400">
        <v>0</v>
      </c>
      <c r="AG400">
        <v>0</v>
      </c>
      <c r="AH400">
        <v>8.85</v>
      </c>
      <c r="AI400">
        <v>1</v>
      </c>
      <c r="AJ400">
        <v>1</v>
      </c>
      <c r="AK400">
        <v>1</v>
      </c>
      <c r="AL400">
        <v>7.07</v>
      </c>
      <c r="AN400">
        <v>0</v>
      </c>
      <c r="AO400">
        <v>1</v>
      </c>
      <c r="AP400">
        <v>0</v>
      </c>
      <c r="AQ400">
        <v>0</v>
      </c>
      <c r="AR400">
        <v>0</v>
      </c>
      <c r="AS400" t="s">
        <v>420</v>
      </c>
      <c r="AT400">
        <v>426</v>
      </c>
      <c r="AU400" t="s">
        <v>420</v>
      </c>
      <c r="AV400">
        <v>1</v>
      </c>
      <c r="AW400">
        <v>2</v>
      </c>
      <c r="AX400">
        <v>28187059</v>
      </c>
      <c r="AY400">
        <v>1</v>
      </c>
      <c r="AZ400">
        <v>0</v>
      </c>
      <c r="BA400">
        <v>412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Y400*Source!I99</f>
        <v>426</v>
      </c>
      <c r="CY400">
        <f>AD400</f>
        <v>62.57</v>
      </c>
      <c r="CZ400">
        <f>AH400</f>
        <v>8.85</v>
      </c>
      <c r="DA400">
        <f>AL400</f>
        <v>7.07</v>
      </c>
      <c r="DB400">
        <f t="shared" si="113"/>
        <v>3770.1</v>
      </c>
      <c r="DC400">
        <f t="shared" si="114"/>
        <v>0</v>
      </c>
    </row>
    <row r="401" spans="1:107" x14ac:dyDescent="0.2">
      <c r="A401">
        <f>ROW(Source!A99)</f>
        <v>99</v>
      </c>
      <c r="B401">
        <v>28185841</v>
      </c>
      <c r="C401">
        <v>28187049</v>
      </c>
      <c r="D401">
        <v>27349462</v>
      </c>
      <c r="E401">
        <v>1</v>
      </c>
      <c r="F401">
        <v>1</v>
      </c>
      <c r="G401">
        <v>1</v>
      </c>
      <c r="H401">
        <v>2</v>
      </c>
      <c r="I401" t="s">
        <v>28</v>
      </c>
      <c r="J401" t="s">
        <v>29</v>
      </c>
      <c r="K401" t="s">
        <v>30</v>
      </c>
      <c r="L401">
        <v>1368</v>
      </c>
      <c r="N401">
        <v>1011</v>
      </c>
      <c r="O401" t="s">
        <v>823</v>
      </c>
      <c r="P401" t="s">
        <v>823</v>
      </c>
      <c r="Q401">
        <v>1</v>
      </c>
      <c r="W401">
        <v>0</v>
      </c>
      <c r="X401">
        <v>-1277097320</v>
      </c>
      <c r="Y401">
        <v>19.3</v>
      </c>
      <c r="AA401">
        <v>0</v>
      </c>
      <c r="AB401">
        <v>61.37</v>
      </c>
      <c r="AC401">
        <v>0</v>
      </c>
      <c r="AD401">
        <v>0</v>
      </c>
      <c r="AE401">
        <v>0</v>
      </c>
      <c r="AF401">
        <v>8.68</v>
      </c>
      <c r="AG401">
        <v>0</v>
      </c>
      <c r="AH401">
        <v>0</v>
      </c>
      <c r="AI401">
        <v>1</v>
      </c>
      <c r="AJ401">
        <v>7.07</v>
      </c>
      <c r="AK401">
        <v>1</v>
      </c>
      <c r="AL401">
        <v>1</v>
      </c>
      <c r="AN401">
        <v>0</v>
      </c>
      <c r="AO401">
        <v>1</v>
      </c>
      <c r="AP401">
        <v>0</v>
      </c>
      <c r="AQ401">
        <v>0</v>
      </c>
      <c r="AR401">
        <v>0</v>
      </c>
      <c r="AS401" t="s">
        <v>420</v>
      </c>
      <c r="AT401">
        <v>19.3</v>
      </c>
      <c r="AU401" t="s">
        <v>420</v>
      </c>
      <c r="AV401">
        <v>0</v>
      </c>
      <c r="AW401">
        <v>2</v>
      </c>
      <c r="AX401">
        <v>28187060</v>
      </c>
      <c r="AY401">
        <v>1</v>
      </c>
      <c r="AZ401">
        <v>0</v>
      </c>
      <c r="BA401">
        <v>413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Y401*Source!I99</f>
        <v>19.3</v>
      </c>
      <c r="CY401">
        <f>AB401</f>
        <v>61.37</v>
      </c>
      <c r="CZ401">
        <f>AF401</f>
        <v>8.68</v>
      </c>
      <c r="DA401">
        <f>AJ401</f>
        <v>7.07</v>
      </c>
      <c r="DB401">
        <f t="shared" si="113"/>
        <v>167.52</v>
      </c>
      <c r="DC401">
        <f t="shared" si="114"/>
        <v>0</v>
      </c>
    </row>
    <row r="402" spans="1:107" x14ac:dyDescent="0.2">
      <c r="A402">
        <f>ROW(Source!A99)</f>
        <v>99</v>
      </c>
      <c r="B402">
        <v>28185841</v>
      </c>
      <c r="C402">
        <v>28187049</v>
      </c>
      <c r="D402">
        <v>27262805</v>
      </c>
      <c r="E402">
        <v>1</v>
      </c>
      <c r="F402">
        <v>1</v>
      </c>
      <c r="G402">
        <v>1</v>
      </c>
      <c r="H402">
        <v>3</v>
      </c>
      <c r="I402" t="s">
        <v>47</v>
      </c>
      <c r="J402" t="s">
        <v>48</v>
      </c>
      <c r="K402" t="s">
        <v>49</v>
      </c>
      <c r="L402">
        <v>1339</v>
      </c>
      <c r="N402">
        <v>1007</v>
      </c>
      <c r="O402" t="s">
        <v>444</v>
      </c>
      <c r="P402" t="s">
        <v>444</v>
      </c>
      <c r="Q402">
        <v>1</v>
      </c>
      <c r="W402">
        <v>0</v>
      </c>
      <c r="X402">
        <v>1597319531</v>
      </c>
      <c r="Y402">
        <v>17.5</v>
      </c>
      <c r="AA402">
        <v>62.15</v>
      </c>
      <c r="AB402">
        <v>0</v>
      </c>
      <c r="AC402">
        <v>0</v>
      </c>
      <c r="AD402">
        <v>0</v>
      </c>
      <c r="AE402">
        <v>8.7899999999999991</v>
      </c>
      <c r="AF402">
        <v>0</v>
      </c>
      <c r="AG402">
        <v>0</v>
      </c>
      <c r="AH402">
        <v>0</v>
      </c>
      <c r="AI402">
        <v>7.07</v>
      </c>
      <c r="AJ402">
        <v>1</v>
      </c>
      <c r="AK402">
        <v>1</v>
      </c>
      <c r="AL402">
        <v>1</v>
      </c>
      <c r="AN402">
        <v>0</v>
      </c>
      <c r="AO402">
        <v>1</v>
      </c>
      <c r="AP402">
        <v>0</v>
      </c>
      <c r="AQ402">
        <v>0</v>
      </c>
      <c r="AR402">
        <v>0</v>
      </c>
      <c r="AS402" t="s">
        <v>420</v>
      </c>
      <c r="AT402">
        <v>17.5</v>
      </c>
      <c r="AU402" t="s">
        <v>420</v>
      </c>
      <c r="AV402">
        <v>0</v>
      </c>
      <c r="AW402">
        <v>2</v>
      </c>
      <c r="AX402">
        <v>28187061</v>
      </c>
      <c r="AY402">
        <v>1</v>
      </c>
      <c r="AZ402">
        <v>0</v>
      </c>
      <c r="BA402">
        <v>414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Y402*Source!I99</f>
        <v>17.5</v>
      </c>
      <c r="CY402">
        <f t="shared" ref="CY402:CY408" si="115">AA402</f>
        <v>62.15</v>
      </c>
      <c r="CZ402">
        <f t="shared" ref="CZ402:CZ408" si="116">AE402</f>
        <v>8.7899999999999991</v>
      </c>
      <c r="DA402">
        <f t="shared" ref="DA402:DA408" si="117">AI402</f>
        <v>7.07</v>
      </c>
      <c r="DB402">
        <f t="shared" si="113"/>
        <v>153.83000000000001</v>
      </c>
      <c r="DC402">
        <f t="shared" si="114"/>
        <v>0</v>
      </c>
    </row>
    <row r="403" spans="1:107" x14ac:dyDescent="0.2">
      <c r="A403">
        <f>ROW(Source!A99)</f>
        <v>99</v>
      </c>
      <c r="B403">
        <v>28185841</v>
      </c>
      <c r="C403">
        <v>28187049</v>
      </c>
      <c r="D403">
        <v>27262812</v>
      </c>
      <c r="E403">
        <v>1</v>
      </c>
      <c r="F403">
        <v>1</v>
      </c>
      <c r="G403">
        <v>1</v>
      </c>
      <c r="H403">
        <v>3</v>
      </c>
      <c r="I403" t="s">
        <v>50</v>
      </c>
      <c r="J403" t="s">
        <v>51</v>
      </c>
      <c r="K403" t="s">
        <v>52</v>
      </c>
      <c r="L403">
        <v>1346</v>
      </c>
      <c r="N403">
        <v>1009</v>
      </c>
      <c r="O403" t="s">
        <v>40</v>
      </c>
      <c r="P403" t="s">
        <v>40</v>
      </c>
      <c r="Q403">
        <v>1</v>
      </c>
      <c r="W403">
        <v>0</v>
      </c>
      <c r="X403">
        <v>-1411127917</v>
      </c>
      <c r="Y403">
        <v>5.16</v>
      </c>
      <c r="AA403">
        <v>31.6</v>
      </c>
      <c r="AB403">
        <v>0</v>
      </c>
      <c r="AC403">
        <v>0</v>
      </c>
      <c r="AD403">
        <v>0</v>
      </c>
      <c r="AE403">
        <v>4.47</v>
      </c>
      <c r="AF403">
        <v>0</v>
      </c>
      <c r="AG403">
        <v>0</v>
      </c>
      <c r="AH403">
        <v>0</v>
      </c>
      <c r="AI403">
        <v>7.07</v>
      </c>
      <c r="AJ403">
        <v>1</v>
      </c>
      <c r="AK403">
        <v>1</v>
      </c>
      <c r="AL403">
        <v>1</v>
      </c>
      <c r="AN403">
        <v>0</v>
      </c>
      <c r="AO403">
        <v>1</v>
      </c>
      <c r="AP403">
        <v>0</v>
      </c>
      <c r="AQ403">
        <v>0</v>
      </c>
      <c r="AR403">
        <v>0</v>
      </c>
      <c r="AS403" t="s">
        <v>420</v>
      </c>
      <c r="AT403">
        <v>5.16</v>
      </c>
      <c r="AU403" t="s">
        <v>420</v>
      </c>
      <c r="AV403">
        <v>0</v>
      </c>
      <c r="AW403">
        <v>2</v>
      </c>
      <c r="AX403">
        <v>28187062</v>
      </c>
      <c r="AY403">
        <v>1</v>
      </c>
      <c r="AZ403">
        <v>0</v>
      </c>
      <c r="BA403">
        <v>415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Y403*Source!I99</f>
        <v>5.16</v>
      </c>
      <c r="CY403">
        <f t="shared" si="115"/>
        <v>31.6</v>
      </c>
      <c r="CZ403">
        <f t="shared" si="116"/>
        <v>4.47</v>
      </c>
      <c r="DA403">
        <f t="shared" si="117"/>
        <v>7.07</v>
      </c>
      <c r="DB403">
        <f t="shared" si="113"/>
        <v>23.07</v>
      </c>
      <c r="DC403">
        <f t="shared" si="114"/>
        <v>0</v>
      </c>
    </row>
    <row r="404" spans="1:107" x14ac:dyDescent="0.2">
      <c r="A404">
        <f>ROW(Source!A99)</f>
        <v>99</v>
      </c>
      <c r="B404">
        <v>28185841</v>
      </c>
      <c r="C404">
        <v>28187049</v>
      </c>
      <c r="D404">
        <v>27264512</v>
      </c>
      <c r="E404">
        <v>1</v>
      </c>
      <c r="F404">
        <v>1</v>
      </c>
      <c r="G404">
        <v>1</v>
      </c>
      <c r="H404">
        <v>3</v>
      </c>
      <c r="I404" t="s">
        <v>140</v>
      </c>
      <c r="J404" t="s">
        <v>141</v>
      </c>
      <c r="K404" t="s">
        <v>142</v>
      </c>
      <c r="L404">
        <v>1339</v>
      </c>
      <c r="N404">
        <v>1007</v>
      </c>
      <c r="O404" t="s">
        <v>444</v>
      </c>
      <c r="P404" t="s">
        <v>444</v>
      </c>
      <c r="Q404">
        <v>1</v>
      </c>
      <c r="W404">
        <v>0</v>
      </c>
      <c r="X404">
        <v>1982624400</v>
      </c>
      <c r="Y404">
        <v>0.69</v>
      </c>
      <c r="AA404">
        <v>75.44</v>
      </c>
      <c r="AB404">
        <v>0</v>
      </c>
      <c r="AC404">
        <v>0</v>
      </c>
      <c r="AD404">
        <v>0</v>
      </c>
      <c r="AE404">
        <v>10.67</v>
      </c>
      <c r="AF404">
        <v>0</v>
      </c>
      <c r="AG404">
        <v>0</v>
      </c>
      <c r="AH404">
        <v>0</v>
      </c>
      <c r="AI404">
        <v>7.07</v>
      </c>
      <c r="AJ404">
        <v>1</v>
      </c>
      <c r="AK404">
        <v>1</v>
      </c>
      <c r="AL404">
        <v>1</v>
      </c>
      <c r="AN404">
        <v>0</v>
      </c>
      <c r="AO404">
        <v>1</v>
      </c>
      <c r="AP404">
        <v>0</v>
      </c>
      <c r="AQ404">
        <v>0</v>
      </c>
      <c r="AR404">
        <v>0</v>
      </c>
      <c r="AS404" t="s">
        <v>420</v>
      </c>
      <c r="AT404">
        <v>0.69</v>
      </c>
      <c r="AU404" t="s">
        <v>420</v>
      </c>
      <c r="AV404">
        <v>0</v>
      </c>
      <c r="AW404">
        <v>2</v>
      </c>
      <c r="AX404">
        <v>28187063</v>
      </c>
      <c r="AY404">
        <v>1</v>
      </c>
      <c r="AZ404">
        <v>0</v>
      </c>
      <c r="BA404">
        <v>416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Y404*Source!I99</f>
        <v>0.69</v>
      </c>
      <c r="CY404">
        <f t="shared" si="115"/>
        <v>75.44</v>
      </c>
      <c r="CZ404">
        <f t="shared" si="116"/>
        <v>10.67</v>
      </c>
      <c r="DA404">
        <f t="shared" si="117"/>
        <v>7.07</v>
      </c>
      <c r="DB404">
        <f t="shared" si="113"/>
        <v>7.36</v>
      </c>
      <c r="DC404">
        <f t="shared" si="114"/>
        <v>0</v>
      </c>
    </row>
    <row r="405" spans="1:107" x14ac:dyDescent="0.2">
      <c r="A405">
        <f>ROW(Source!A99)</f>
        <v>99</v>
      </c>
      <c r="B405">
        <v>28185841</v>
      </c>
      <c r="C405">
        <v>28187049</v>
      </c>
      <c r="D405">
        <v>27264524</v>
      </c>
      <c r="E405">
        <v>1</v>
      </c>
      <c r="F405">
        <v>1</v>
      </c>
      <c r="G405">
        <v>1</v>
      </c>
      <c r="H405">
        <v>3</v>
      </c>
      <c r="I405" t="s">
        <v>143</v>
      </c>
      <c r="J405" t="s">
        <v>144</v>
      </c>
      <c r="K405" t="s">
        <v>145</v>
      </c>
      <c r="L405">
        <v>1383</v>
      </c>
      <c r="N405">
        <v>1013</v>
      </c>
      <c r="O405" t="s">
        <v>146</v>
      </c>
      <c r="P405" t="s">
        <v>146</v>
      </c>
      <c r="Q405">
        <v>1</v>
      </c>
      <c r="W405">
        <v>0</v>
      </c>
      <c r="X405">
        <v>-285286901</v>
      </c>
      <c r="Y405">
        <v>345</v>
      </c>
      <c r="AA405">
        <v>3.61</v>
      </c>
      <c r="AB405">
        <v>0</v>
      </c>
      <c r="AC405">
        <v>0</v>
      </c>
      <c r="AD405">
        <v>0</v>
      </c>
      <c r="AE405">
        <v>0.51</v>
      </c>
      <c r="AF405">
        <v>0</v>
      </c>
      <c r="AG405">
        <v>0</v>
      </c>
      <c r="AH405">
        <v>0</v>
      </c>
      <c r="AI405">
        <v>7.07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420</v>
      </c>
      <c r="AT405">
        <v>345</v>
      </c>
      <c r="AU405" t="s">
        <v>420</v>
      </c>
      <c r="AV405">
        <v>0</v>
      </c>
      <c r="AW405">
        <v>2</v>
      </c>
      <c r="AX405">
        <v>28187064</v>
      </c>
      <c r="AY405">
        <v>1</v>
      </c>
      <c r="AZ405">
        <v>0</v>
      </c>
      <c r="BA405">
        <v>417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Y405*Source!I99</f>
        <v>345</v>
      </c>
      <c r="CY405">
        <f t="shared" si="115"/>
        <v>3.61</v>
      </c>
      <c r="CZ405">
        <f t="shared" si="116"/>
        <v>0.51</v>
      </c>
      <c r="DA405">
        <f t="shared" si="117"/>
        <v>7.07</v>
      </c>
      <c r="DB405">
        <f t="shared" si="113"/>
        <v>175.95</v>
      </c>
      <c r="DC405">
        <f t="shared" si="114"/>
        <v>0</v>
      </c>
    </row>
    <row r="406" spans="1:107" x14ac:dyDescent="0.2">
      <c r="A406">
        <f>ROW(Source!A99)</f>
        <v>99</v>
      </c>
      <c r="B406">
        <v>28185841</v>
      </c>
      <c r="C406">
        <v>28187049</v>
      </c>
      <c r="D406">
        <v>27265295</v>
      </c>
      <c r="E406">
        <v>1</v>
      </c>
      <c r="F406">
        <v>1</v>
      </c>
      <c r="G406">
        <v>1</v>
      </c>
      <c r="H406">
        <v>3</v>
      </c>
      <c r="I406" t="s">
        <v>147</v>
      </c>
      <c r="J406" t="s">
        <v>148</v>
      </c>
      <c r="K406" t="s">
        <v>149</v>
      </c>
      <c r="L406">
        <v>1348</v>
      </c>
      <c r="N406">
        <v>1009</v>
      </c>
      <c r="O406" t="s">
        <v>476</v>
      </c>
      <c r="P406" t="s">
        <v>476</v>
      </c>
      <c r="Q406">
        <v>1000</v>
      </c>
      <c r="W406">
        <v>0</v>
      </c>
      <c r="X406">
        <v>-1907798261</v>
      </c>
      <c r="Y406">
        <v>8.0000000000000002E-3</v>
      </c>
      <c r="AA406">
        <v>13619.72</v>
      </c>
      <c r="AB406">
        <v>0</v>
      </c>
      <c r="AC406">
        <v>0</v>
      </c>
      <c r="AD406">
        <v>0</v>
      </c>
      <c r="AE406">
        <v>1926.41</v>
      </c>
      <c r="AF406">
        <v>0</v>
      </c>
      <c r="AG406">
        <v>0</v>
      </c>
      <c r="AH406">
        <v>0</v>
      </c>
      <c r="AI406">
        <v>7.07</v>
      </c>
      <c r="AJ406">
        <v>1</v>
      </c>
      <c r="AK406">
        <v>1</v>
      </c>
      <c r="AL406">
        <v>1</v>
      </c>
      <c r="AN406">
        <v>0</v>
      </c>
      <c r="AO406">
        <v>1</v>
      </c>
      <c r="AP406">
        <v>0</v>
      </c>
      <c r="AQ406">
        <v>0</v>
      </c>
      <c r="AR406">
        <v>0</v>
      </c>
      <c r="AS406" t="s">
        <v>420</v>
      </c>
      <c r="AT406">
        <v>8.0000000000000002E-3</v>
      </c>
      <c r="AU406" t="s">
        <v>420</v>
      </c>
      <c r="AV406">
        <v>0</v>
      </c>
      <c r="AW406">
        <v>2</v>
      </c>
      <c r="AX406">
        <v>28187065</v>
      </c>
      <c r="AY406">
        <v>1</v>
      </c>
      <c r="AZ406">
        <v>0</v>
      </c>
      <c r="BA406">
        <v>418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Y406*Source!I99</f>
        <v>8.0000000000000002E-3</v>
      </c>
      <c r="CY406">
        <f t="shared" si="115"/>
        <v>13619.72</v>
      </c>
      <c r="CZ406">
        <f t="shared" si="116"/>
        <v>1926.41</v>
      </c>
      <c r="DA406">
        <f t="shared" si="117"/>
        <v>7.07</v>
      </c>
      <c r="DB406">
        <f t="shared" si="113"/>
        <v>15.41</v>
      </c>
      <c r="DC406">
        <f t="shared" si="114"/>
        <v>0</v>
      </c>
    </row>
    <row r="407" spans="1:107" x14ac:dyDescent="0.2">
      <c r="A407">
        <f>ROW(Source!A99)</f>
        <v>99</v>
      </c>
      <c r="B407">
        <v>28185841</v>
      </c>
      <c r="C407">
        <v>28187049</v>
      </c>
      <c r="D407">
        <v>27266047</v>
      </c>
      <c r="E407">
        <v>1</v>
      </c>
      <c r="F407">
        <v>1</v>
      </c>
      <c r="G407">
        <v>1</v>
      </c>
      <c r="H407">
        <v>3</v>
      </c>
      <c r="I407" t="s">
        <v>56</v>
      </c>
      <c r="J407" t="s">
        <v>57</v>
      </c>
      <c r="K407" t="s">
        <v>58</v>
      </c>
      <c r="L407">
        <v>1348</v>
      </c>
      <c r="N407">
        <v>1009</v>
      </c>
      <c r="O407" t="s">
        <v>476</v>
      </c>
      <c r="P407" t="s">
        <v>476</v>
      </c>
      <c r="Q407">
        <v>1000</v>
      </c>
      <c r="W407">
        <v>0</v>
      </c>
      <c r="X407">
        <v>-1204589871</v>
      </c>
      <c r="Y407">
        <v>2.9700000000000001E-2</v>
      </c>
      <c r="AA407">
        <v>90669.07</v>
      </c>
      <c r="AB407">
        <v>0</v>
      </c>
      <c r="AC407">
        <v>0</v>
      </c>
      <c r="AD407">
        <v>0</v>
      </c>
      <c r="AE407">
        <v>12824.48</v>
      </c>
      <c r="AF407">
        <v>0</v>
      </c>
      <c r="AG407">
        <v>0</v>
      </c>
      <c r="AH407">
        <v>0</v>
      </c>
      <c r="AI407">
        <v>7.07</v>
      </c>
      <c r="AJ407">
        <v>1</v>
      </c>
      <c r="AK407">
        <v>1</v>
      </c>
      <c r="AL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 t="s">
        <v>420</v>
      </c>
      <c r="AT407">
        <v>2.9700000000000001E-2</v>
      </c>
      <c r="AU407" t="s">
        <v>420</v>
      </c>
      <c r="AV407">
        <v>0</v>
      </c>
      <c r="AW407">
        <v>2</v>
      </c>
      <c r="AX407">
        <v>28187066</v>
      </c>
      <c r="AY407">
        <v>1</v>
      </c>
      <c r="AZ407">
        <v>0</v>
      </c>
      <c r="BA407">
        <v>419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Y407*Source!I99</f>
        <v>2.9700000000000001E-2</v>
      </c>
      <c r="CY407">
        <f t="shared" si="115"/>
        <v>90669.07</v>
      </c>
      <c r="CZ407">
        <f t="shared" si="116"/>
        <v>12824.48</v>
      </c>
      <c r="DA407">
        <f t="shared" si="117"/>
        <v>7.07</v>
      </c>
      <c r="DB407">
        <f t="shared" si="113"/>
        <v>380.89</v>
      </c>
      <c r="DC407">
        <f t="shared" si="114"/>
        <v>0</v>
      </c>
    </row>
    <row r="408" spans="1:107" x14ac:dyDescent="0.2">
      <c r="A408">
        <f>ROW(Source!A99)</f>
        <v>99</v>
      </c>
      <c r="B408">
        <v>28185841</v>
      </c>
      <c r="C408">
        <v>28187049</v>
      </c>
      <c r="D408">
        <v>27258857</v>
      </c>
      <c r="E408">
        <v>21</v>
      </c>
      <c r="F408">
        <v>1</v>
      </c>
      <c r="G408">
        <v>1</v>
      </c>
      <c r="H408">
        <v>3</v>
      </c>
      <c r="I408" t="s">
        <v>65</v>
      </c>
      <c r="J408" t="s">
        <v>420</v>
      </c>
      <c r="K408" t="s">
        <v>66</v>
      </c>
      <c r="L408">
        <v>1374</v>
      </c>
      <c r="N408">
        <v>1013</v>
      </c>
      <c r="O408" t="s">
        <v>67</v>
      </c>
      <c r="P408" t="s">
        <v>67</v>
      </c>
      <c r="Q408">
        <v>1</v>
      </c>
      <c r="W408">
        <v>0</v>
      </c>
      <c r="X408">
        <v>-1731369543</v>
      </c>
      <c r="Y408">
        <v>75.400000000000006</v>
      </c>
      <c r="AA408">
        <v>1</v>
      </c>
      <c r="AB408">
        <v>0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0</v>
      </c>
      <c r="AI408">
        <v>1</v>
      </c>
      <c r="AJ408">
        <v>1</v>
      </c>
      <c r="AK408">
        <v>1</v>
      </c>
      <c r="AL408">
        <v>1</v>
      </c>
      <c r="AN408">
        <v>0</v>
      </c>
      <c r="AO408">
        <v>1</v>
      </c>
      <c r="AP408">
        <v>0</v>
      </c>
      <c r="AQ408">
        <v>0</v>
      </c>
      <c r="AR408">
        <v>0</v>
      </c>
      <c r="AS408" t="s">
        <v>420</v>
      </c>
      <c r="AT408">
        <v>75.400000000000006</v>
      </c>
      <c r="AU408" t="s">
        <v>420</v>
      </c>
      <c r="AV408">
        <v>0</v>
      </c>
      <c r="AW408">
        <v>2</v>
      </c>
      <c r="AX408">
        <v>28187067</v>
      </c>
      <c r="AY408">
        <v>1</v>
      </c>
      <c r="AZ408">
        <v>0</v>
      </c>
      <c r="BA408">
        <v>420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Y408*Source!I99</f>
        <v>75.400000000000006</v>
      </c>
      <c r="CY408">
        <f t="shared" si="115"/>
        <v>1</v>
      </c>
      <c r="CZ408">
        <f t="shared" si="116"/>
        <v>1</v>
      </c>
      <c r="DA408">
        <f t="shared" si="117"/>
        <v>1</v>
      </c>
      <c r="DB408">
        <f t="shared" si="113"/>
        <v>75.400000000000006</v>
      </c>
      <c r="DC408">
        <f t="shared" si="114"/>
        <v>0</v>
      </c>
    </row>
    <row r="409" spans="1:107" x14ac:dyDescent="0.2">
      <c r="A409">
        <f>ROW(Source!A134)</f>
        <v>134</v>
      </c>
      <c r="B409">
        <v>28185840</v>
      </c>
      <c r="C409">
        <v>28187068</v>
      </c>
      <c r="D409">
        <v>27436209</v>
      </c>
      <c r="E409">
        <v>1</v>
      </c>
      <c r="F409">
        <v>1</v>
      </c>
      <c r="G409">
        <v>1</v>
      </c>
      <c r="H409">
        <v>1</v>
      </c>
      <c r="I409" t="s">
        <v>73</v>
      </c>
      <c r="J409" t="s">
        <v>420</v>
      </c>
      <c r="K409" t="s">
        <v>74</v>
      </c>
      <c r="L409">
        <v>1191</v>
      </c>
      <c r="N409">
        <v>1013</v>
      </c>
      <c r="O409" t="s">
        <v>817</v>
      </c>
      <c r="P409" t="s">
        <v>817</v>
      </c>
      <c r="Q409">
        <v>1</v>
      </c>
      <c r="W409">
        <v>0</v>
      </c>
      <c r="X409">
        <v>1554607928</v>
      </c>
      <c r="Y409">
        <v>22.92</v>
      </c>
      <c r="AA409">
        <v>0</v>
      </c>
      <c r="AB409">
        <v>0</v>
      </c>
      <c r="AC409">
        <v>0</v>
      </c>
      <c r="AD409">
        <v>9.24</v>
      </c>
      <c r="AE409">
        <v>0</v>
      </c>
      <c r="AF409">
        <v>0</v>
      </c>
      <c r="AG409">
        <v>0</v>
      </c>
      <c r="AH409">
        <v>9.24</v>
      </c>
      <c r="AI409">
        <v>1</v>
      </c>
      <c r="AJ409">
        <v>1</v>
      </c>
      <c r="AK409">
        <v>1</v>
      </c>
      <c r="AL409">
        <v>1</v>
      </c>
      <c r="AN409">
        <v>0</v>
      </c>
      <c r="AO409">
        <v>1</v>
      </c>
      <c r="AP409">
        <v>1</v>
      </c>
      <c r="AQ409">
        <v>0</v>
      </c>
      <c r="AR409">
        <v>0</v>
      </c>
      <c r="AS409" t="s">
        <v>420</v>
      </c>
      <c r="AT409">
        <v>22.92</v>
      </c>
      <c r="AU409" t="s">
        <v>420</v>
      </c>
      <c r="AV409">
        <v>1</v>
      </c>
      <c r="AW409">
        <v>2</v>
      </c>
      <c r="AX409">
        <v>28187081</v>
      </c>
      <c r="AY409">
        <v>1</v>
      </c>
      <c r="AZ409">
        <v>0</v>
      </c>
      <c r="BA409">
        <v>421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Y409*Source!I134</f>
        <v>224.61600000000004</v>
      </c>
      <c r="CY409">
        <f>AD409</f>
        <v>9.24</v>
      </c>
      <c r="CZ409">
        <f>AH409</f>
        <v>9.24</v>
      </c>
      <c r="DA409">
        <f>AL409</f>
        <v>1</v>
      </c>
      <c r="DB409">
        <f t="shared" si="113"/>
        <v>211.78</v>
      </c>
      <c r="DC409">
        <f t="shared" si="114"/>
        <v>0</v>
      </c>
    </row>
    <row r="410" spans="1:107" x14ac:dyDescent="0.2">
      <c r="A410">
        <f>ROW(Source!A134)</f>
        <v>134</v>
      </c>
      <c r="B410">
        <v>28185840</v>
      </c>
      <c r="C410">
        <v>28187068</v>
      </c>
      <c r="D410">
        <v>27430841</v>
      </c>
      <c r="E410">
        <v>1</v>
      </c>
      <c r="F410">
        <v>1</v>
      </c>
      <c r="G410">
        <v>1</v>
      </c>
      <c r="H410">
        <v>1</v>
      </c>
      <c r="I410" t="s">
        <v>818</v>
      </c>
      <c r="J410" t="s">
        <v>420</v>
      </c>
      <c r="K410" t="s">
        <v>819</v>
      </c>
      <c r="L410">
        <v>1191</v>
      </c>
      <c r="N410">
        <v>1013</v>
      </c>
      <c r="O410" t="s">
        <v>817</v>
      </c>
      <c r="P410" t="s">
        <v>817</v>
      </c>
      <c r="Q410">
        <v>1</v>
      </c>
      <c r="W410">
        <v>0</v>
      </c>
      <c r="X410">
        <v>-383101862</v>
      </c>
      <c r="Y410">
        <v>5.41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1</v>
      </c>
      <c r="AJ410">
        <v>1</v>
      </c>
      <c r="AK410">
        <v>1</v>
      </c>
      <c r="AL410">
        <v>1</v>
      </c>
      <c r="AN410">
        <v>0</v>
      </c>
      <c r="AO410">
        <v>1</v>
      </c>
      <c r="AP410">
        <v>0</v>
      </c>
      <c r="AQ410">
        <v>0</v>
      </c>
      <c r="AR410">
        <v>0</v>
      </c>
      <c r="AS410" t="s">
        <v>420</v>
      </c>
      <c r="AT410">
        <v>5.41</v>
      </c>
      <c r="AU410" t="s">
        <v>420</v>
      </c>
      <c r="AV410">
        <v>2</v>
      </c>
      <c r="AW410">
        <v>2</v>
      </c>
      <c r="AX410">
        <v>28187082</v>
      </c>
      <c r="AY410">
        <v>1</v>
      </c>
      <c r="AZ410">
        <v>0</v>
      </c>
      <c r="BA410">
        <v>422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Y410*Source!I134</f>
        <v>53.018000000000008</v>
      </c>
      <c r="CY410">
        <f>AD410</f>
        <v>0</v>
      </c>
      <c r="CZ410">
        <f>AH410</f>
        <v>0</v>
      </c>
      <c r="DA410">
        <f>AL410</f>
        <v>1</v>
      </c>
      <c r="DB410">
        <f t="shared" si="113"/>
        <v>0</v>
      </c>
      <c r="DC410">
        <f t="shared" si="114"/>
        <v>0</v>
      </c>
    </row>
    <row r="411" spans="1:107" x14ac:dyDescent="0.2">
      <c r="A411">
        <f>ROW(Source!A134)</f>
        <v>134</v>
      </c>
      <c r="B411">
        <v>28185840</v>
      </c>
      <c r="C411">
        <v>28187068</v>
      </c>
      <c r="D411">
        <v>27347955</v>
      </c>
      <c r="E411">
        <v>1</v>
      </c>
      <c r="F411">
        <v>1</v>
      </c>
      <c r="G411">
        <v>1</v>
      </c>
      <c r="H411">
        <v>2</v>
      </c>
      <c r="I411" t="s">
        <v>150</v>
      </c>
      <c r="J411" t="s">
        <v>151</v>
      </c>
      <c r="K411" t="s">
        <v>152</v>
      </c>
      <c r="L411">
        <v>1368</v>
      </c>
      <c r="N411">
        <v>1011</v>
      </c>
      <c r="O411" t="s">
        <v>823</v>
      </c>
      <c r="P411" t="s">
        <v>823</v>
      </c>
      <c r="Q411">
        <v>1</v>
      </c>
      <c r="W411">
        <v>0</v>
      </c>
      <c r="X411">
        <v>1431460504</v>
      </c>
      <c r="Y411">
        <v>0.48</v>
      </c>
      <c r="AA411">
        <v>0</v>
      </c>
      <c r="AB411">
        <v>42.06</v>
      </c>
      <c r="AC411">
        <v>10.130000000000001</v>
      </c>
      <c r="AD411">
        <v>0</v>
      </c>
      <c r="AE411">
        <v>0</v>
      </c>
      <c r="AF411">
        <v>42.06</v>
      </c>
      <c r="AG411">
        <v>10.130000000000001</v>
      </c>
      <c r="AH411">
        <v>0</v>
      </c>
      <c r="AI411">
        <v>1</v>
      </c>
      <c r="AJ411">
        <v>1</v>
      </c>
      <c r="AK411">
        <v>1</v>
      </c>
      <c r="AL411">
        <v>1</v>
      </c>
      <c r="AN411">
        <v>0</v>
      </c>
      <c r="AO411">
        <v>1</v>
      </c>
      <c r="AP411">
        <v>1</v>
      </c>
      <c r="AQ411">
        <v>0</v>
      </c>
      <c r="AR411">
        <v>0</v>
      </c>
      <c r="AS411" t="s">
        <v>420</v>
      </c>
      <c r="AT411">
        <v>0.48</v>
      </c>
      <c r="AU411" t="s">
        <v>420</v>
      </c>
      <c r="AV411">
        <v>0</v>
      </c>
      <c r="AW411">
        <v>2</v>
      </c>
      <c r="AX411">
        <v>28187083</v>
      </c>
      <c r="AY411">
        <v>1</v>
      </c>
      <c r="AZ411">
        <v>0</v>
      </c>
      <c r="BA411">
        <v>423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Y411*Source!I134</f>
        <v>4.7039999999999997</v>
      </c>
      <c r="CY411">
        <f t="shared" ref="CY411:CY418" si="118">AB411</f>
        <v>42.06</v>
      </c>
      <c r="CZ411">
        <f t="shared" ref="CZ411:CZ418" si="119">AF411</f>
        <v>42.06</v>
      </c>
      <c r="DA411">
        <f t="shared" ref="DA411:DA418" si="120">AJ411</f>
        <v>1</v>
      </c>
      <c r="DB411">
        <f t="shared" si="113"/>
        <v>20.190000000000001</v>
      </c>
      <c r="DC411">
        <f t="shared" si="114"/>
        <v>4.8600000000000003</v>
      </c>
    </row>
    <row r="412" spans="1:107" x14ac:dyDescent="0.2">
      <c r="A412">
        <f>ROW(Source!A134)</f>
        <v>134</v>
      </c>
      <c r="B412">
        <v>28185840</v>
      </c>
      <c r="C412">
        <v>28187068</v>
      </c>
      <c r="D412">
        <v>27348145</v>
      </c>
      <c r="E412">
        <v>1</v>
      </c>
      <c r="F412">
        <v>1</v>
      </c>
      <c r="G412">
        <v>1</v>
      </c>
      <c r="H412">
        <v>2</v>
      </c>
      <c r="I412" t="s">
        <v>820</v>
      </c>
      <c r="J412" t="s">
        <v>821</v>
      </c>
      <c r="K412" t="s">
        <v>822</v>
      </c>
      <c r="L412">
        <v>1368</v>
      </c>
      <c r="N412">
        <v>1011</v>
      </c>
      <c r="O412" t="s">
        <v>823</v>
      </c>
      <c r="P412" t="s">
        <v>823</v>
      </c>
      <c r="Q412">
        <v>1</v>
      </c>
      <c r="W412">
        <v>0</v>
      </c>
      <c r="X412">
        <v>1884583504</v>
      </c>
      <c r="Y412">
        <v>2.1800000000000002</v>
      </c>
      <c r="AA412">
        <v>0</v>
      </c>
      <c r="AB412">
        <v>66.16</v>
      </c>
      <c r="AC412">
        <v>8.82</v>
      </c>
      <c r="AD412">
        <v>0</v>
      </c>
      <c r="AE412">
        <v>0</v>
      </c>
      <c r="AF412">
        <v>66.16</v>
      </c>
      <c r="AG412">
        <v>8.82</v>
      </c>
      <c r="AH412">
        <v>0</v>
      </c>
      <c r="AI412">
        <v>1</v>
      </c>
      <c r="AJ412">
        <v>1</v>
      </c>
      <c r="AK412">
        <v>1</v>
      </c>
      <c r="AL412">
        <v>1</v>
      </c>
      <c r="AN412">
        <v>0</v>
      </c>
      <c r="AO412">
        <v>1</v>
      </c>
      <c r="AP412">
        <v>1</v>
      </c>
      <c r="AQ412">
        <v>0</v>
      </c>
      <c r="AR412">
        <v>0</v>
      </c>
      <c r="AS412" t="s">
        <v>420</v>
      </c>
      <c r="AT412">
        <v>2.1800000000000002</v>
      </c>
      <c r="AU412" t="s">
        <v>420</v>
      </c>
      <c r="AV412">
        <v>0</v>
      </c>
      <c r="AW412">
        <v>2</v>
      </c>
      <c r="AX412">
        <v>28187084</v>
      </c>
      <c r="AY412">
        <v>1</v>
      </c>
      <c r="AZ412">
        <v>0</v>
      </c>
      <c r="BA412">
        <v>424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Y412*Source!I134</f>
        <v>21.364000000000004</v>
      </c>
      <c r="CY412">
        <f t="shared" si="118"/>
        <v>66.16</v>
      </c>
      <c r="CZ412">
        <f t="shared" si="119"/>
        <v>66.16</v>
      </c>
      <c r="DA412">
        <f t="shared" si="120"/>
        <v>1</v>
      </c>
      <c r="DB412">
        <f t="shared" si="113"/>
        <v>144.22999999999999</v>
      </c>
      <c r="DC412">
        <f t="shared" si="114"/>
        <v>19.23</v>
      </c>
    </row>
    <row r="413" spans="1:107" x14ac:dyDescent="0.2">
      <c r="A413">
        <f>ROW(Source!A134)</f>
        <v>134</v>
      </c>
      <c r="B413">
        <v>28185840</v>
      </c>
      <c r="C413">
        <v>28187068</v>
      </c>
      <c r="D413">
        <v>27348210</v>
      </c>
      <c r="E413">
        <v>1</v>
      </c>
      <c r="F413">
        <v>1</v>
      </c>
      <c r="G413">
        <v>1</v>
      </c>
      <c r="H413">
        <v>2</v>
      </c>
      <c r="I413" t="s">
        <v>832</v>
      </c>
      <c r="J413" t="s">
        <v>0</v>
      </c>
      <c r="K413" t="s">
        <v>1</v>
      </c>
      <c r="L413">
        <v>1368</v>
      </c>
      <c r="N413">
        <v>1011</v>
      </c>
      <c r="O413" t="s">
        <v>823</v>
      </c>
      <c r="P413" t="s">
        <v>823</v>
      </c>
      <c r="Q413">
        <v>1</v>
      </c>
      <c r="W413">
        <v>0</v>
      </c>
      <c r="X413">
        <v>-1700234874</v>
      </c>
      <c r="Y413">
        <v>0.21</v>
      </c>
      <c r="AA413">
        <v>0</v>
      </c>
      <c r="AB413">
        <v>93.73</v>
      </c>
      <c r="AC413">
        <v>8.82</v>
      </c>
      <c r="AD413">
        <v>0</v>
      </c>
      <c r="AE413">
        <v>0</v>
      </c>
      <c r="AF413">
        <v>93.73</v>
      </c>
      <c r="AG413">
        <v>8.82</v>
      </c>
      <c r="AH413">
        <v>0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420</v>
      </c>
      <c r="AT413">
        <v>0.21</v>
      </c>
      <c r="AU413" t="s">
        <v>420</v>
      </c>
      <c r="AV413">
        <v>0</v>
      </c>
      <c r="AW413">
        <v>2</v>
      </c>
      <c r="AX413">
        <v>28187085</v>
      </c>
      <c r="AY413">
        <v>1</v>
      </c>
      <c r="AZ413">
        <v>0</v>
      </c>
      <c r="BA413">
        <v>425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Y413*Source!I134</f>
        <v>2.0580000000000003</v>
      </c>
      <c r="CY413">
        <f t="shared" si="118"/>
        <v>93.73</v>
      </c>
      <c r="CZ413">
        <f t="shared" si="119"/>
        <v>93.73</v>
      </c>
      <c r="DA413">
        <f t="shared" si="120"/>
        <v>1</v>
      </c>
      <c r="DB413">
        <f t="shared" si="113"/>
        <v>19.68</v>
      </c>
      <c r="DC413">
        <f t="shared" si="114"/>
        <v>1.85</v>
      </c>
    </row>
    <row r="414" spans="1:107" x14ac:dyDescent="0.2">
      <c r="A414">
        <f>ROW(Source!A134)</f>
        <v>134</v>
      </c>
      <c r="B414">
        <v>28185840</v>
      </c>
      <c r="C414">
        <v>28187068</v>
      </c>
      <c r="D414">
        <v>27348257</v>
      </c>
      <c r="E414">
        <v>1</v>
      </c>
      <c r="F414">
        <v>1</v>
      </c>
      <c r="G414">
        <v>1</v>
      </c>
      <c r="H414">
        <v>2</v>
      </c>
      <c r="I414" t="s">
        <v>153</v>
      </c>
      <c r="J414" t="s">
        <v>154</v>
      </c>
      <c r="K414" t="s">
        <v>155</v>
      </c>
      <c r="L414">
        <v>1368</v>
      </c>
      <c r="N414">
        <v>1011</v>
      </c>
      <c r="O414" t="s">
        <v>823</v>
      </c>
      <c r="P414" t="s">
        <v>823</v>
      </c>
      <c r="Q414">
        <v>1</v>
      </c>
      <c r="W414">
        <v>0</v>
      </c>
      <c r="X414">
        <v>-271470403</v>
      </c>
      <c r="Y414">
        <v>0.3</v>
      </c>
      <c r="AA414">
        <v>0</v>
      </c>
      <c r="AB414">
        <v>91.79</v>
      </c>
      <c r="AC414">
        <v>11.84</v>
      </c>
      <c r="AD414">
        <v>0</v>
      </c>
      <c r="AE414">
        <v>0</v>
      </c>
      <c r="AF414">
        <v>91.79</v>
      </c>
      <c r="AG414">
        <v>11.84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420</v>
      </c>
      <c r="AT414">
        <v>0.3</v>
      </c>
      <c r="AU414" t="s">
        <v>420</v>
      </c>
      <c r="AV414">
        <v>0</v>
      </c>
      <c r="AW414">
        <v>2</v>
      </c>
      <c r="AX414">
        <v>28187086</v>
      </c>
      <c r="AY414">
        <v>1</v>
      </c>
      <c r="AZ414">
        <v>0</v>
      </c>
      <c r="BA414">
        <v>426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Y414*Source!I134</f>
        <v>2.94</v>
      </c>
      <c r="CY414">
        <f t="shared" si="118"/>
        <v>91.79</v>
      </c>
      <c r="CZ414">
        <f t="shared" si="119"/>
        <v>91.79</v>
      </c>
      <c r="DA414">
        <f t="shared" si="120"/>
        <v>1</v>
      </c>
      <c r="DB414">
        <f t="shared" si="113"/>
        <v>27.54</v>
      </c>
      <c r="DC414">
        <f t="shared" si="114"/>
        <v>3.55</v>
      </c>
    </row>
    <row r="415" spans="1:107" x14ac:dyDescent="0.2">
      <c r="A415">
        <f>ROW(Source!A134)</f>
        <v>134</v>
      </c>
      <c r="B415">
        <v>28185840</v>
      </c>
      <c r="C415">
        <v>28187068</v>
      </c>
      <c r="D415">
        <v>27348305</v>
      </c>
      <c r="E415">
        <v>1</v>
      </c>
      <c r="F415">
        <v>1</v>
      </c>
      <c r="G415">
        <v>1</v>
      </c>
      <c r="H415">
        <v>2</v>
      </c>
      <c r="I415" t="s">
        <v>156</v>
      </c>
      <c r="J415" t="s">
        <v>157</v>
      </c>
      <c r="K415" t="s">
        <v>158</v>
      </c>
      <c r="L415">
        <v>1368</v>
      </c>
      <c r="N415">
        <v>1011</v>
      </c>
      <c r="O415" t="s">
        <v>823</v>
      </c>
      <c r="P415" t="s">
        <v>823</v>
      </c>
      <c r="Q415">
        <v>1</v>
      </c>
      <c r="W415">
        <v>0</v>
      </c>
      <c r="X415">
        <v>-186926218</v>
      </c>
      <c r="Y415">
        <v>0.02</v>
      </c>
      <c r="AA415">
        <v>0</v>
      </c>
      <c r="AB415">
        <v>5</v>
      </c>
      <c r="AC415">
        <v>0</v>
      </c>
      <c r="AD415">
        <v>0</v>
      </c>
      <c r="AE415">
        <v>0</v>
      </c>
      <c r="AF415">
        <v>5</v>
      </c>
      <c r="AG415">
        <v>0</v>
      </c>
      <c r="AH415">
        <v>0</v>
      </c>
      <c r="AI415">
        <v>1</v>
      </c>
      <c r="AJ415">
        <v>1</v>
      </c>
      <c r="AK415">
        <v>1</v>
      </c>
      <c r="AL415">
        <v>1</v>
      </c>
      <c r="AN415">
        <v>0</v>
      </c>
      <c r="AO415">
        <v>1</v>
      </c>
      <c r="AP415">
        <v>1</v>
      </c>
      <c r="AQ415">
        <v>0</v>
      </c>
      <c r="AR415">
        <v>0</v>
      </c>
      <c r="AS415" t="s">
        <v>420</v>
      </c>
      <c r="AT415">
        <v>0.02</v>
      </c>
      <c r="AU415" t="s">
        <v>420</v>
      </c>
      <c r="AV415">
        <v>0</v>
      </c>
      <c r="AW415">
        <v>2</v>
      </c>
      <c r="AX415">
        <v>28187087</v>
      </c>
      <c r="AY415">
        <v>1</v>
      </c>
      <c r="AZ415">
        <v>0</v>
      </c>
      <c r="BA415">
        <v>427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Y415*Source!I134</f>
        <v>0.19600000000000001</v>
      </c>
      <c r="CY415">
        <f t="shared" si="118"/>
        <v>5</v>
      </c>
      <c r="CZ415">
        <f t="shared" si="119"/>
        <v>5</v>
      </c>
      <c r="DA415">
        <f t="shared" si="120"/>
        <v>1</v>
      </c>
      <c r="DB415">
        <f t="shared" si="113"/>
        <v>0.1</v>
      </c>
      <c r="DC415">
        <f t="shared" si="114"/>
        <v>0</v>
      </c>
    </row>
    <row r="416" spans="1:107" x14ac:dyDescent="0.2">
      <c r="A416">
        <f>ROW(Source!A134)</f>
        <v>134</v>
      </c>
      <c r="B416">
        <v>28185840</v>
      </c>
      <c r="C416">
        <v>28187068</v>
      </c>
      <c r="D416">
        <v>27348410</v>
      </c>
      <c r="E416">
        <v>1</v>
      </c>
      <c r="F416">
        <v>1</v>
      </c>
      <c r="G416">
        <v>1</v>
      </c>
      <c r="H416">
        <v>2</v>
      </c>
      <c r="I416" t="s">
        <v>159</v>
      </c>
      <c r="J416" t="s">
        <v>160</v>
      </c>
      <c r="K416" t="s">
        <v>161</v>
      </c>
      <c r="L416">
        <v>1368</v>
      </c>
      <c r="N416">
        <v>1011</v>
      </c>
      <c r="O416" t="s">
        <v>823</v>
      </c>
      <c r="P416" t="s">
        <v>823</v>
      </c>
      <c r="Q416">
        <v>1</v>
      </c>
      <c r="W416">
        <v>0</v>
      </c>
      <c r="X416">
        <v>-566827484</v>
      </c>
      <c r="Y416">
        <v>0.23</v>
      </c>
      <c r="AA416">
        <v>0</v>
      </c>
      <c r="AB416">
        <v>4.1100000000000003</v>
      </c>
      <c r="AC416">
        <v>0</v>
      </c>
      <c r="AD416">
        <v>0</v>
      </c>
      <c r="AE416">
        <v>0</v>
      </c>
      <c r="AF416">
        <v>4.1100000000000003</v>
      </c>
      <c r="AG416">
        <v>0</v>
      </c>
      <c r="AH416">
        <v>0</v>
      </c>
      <c r="AI416">
        <v>1</v>
      </c>
      <c r="AJ416">
        <v>1</v>
      </c>
      <c r="AK416">
        <v>1</v>
      </c>
      <c r="AL416">
        <v>1</v>
      </c>
      <c r="AN416">
        <v>0</v>
      </c>
      <c r="AO416">
        <v>1</v>
      </c>
      <c r="AP416">
        <v>1</v>
      </c>
      <c r="AQ416">
        <v>0</v>
      </c>
      <c r="AR416">
        <v>0</v>
      </c>
      <c r="AS416" t="s">
        <v>420</v>
      </c>
      <c r="AT416">
        <v>0.23</v>
      </c>
      <c r="AU416" t="s">
        <v>420</v>
      </c>
      <c r="AV416">
        <v>0</v>
      </c>
      <c r="AW416">
        <v>2</v>
      </c>
      <c r="AX416">
        <v>28187088</v>
      </c>
      <c r="AY416">
        <v>1</v>
      </c>
      <c r="AZ416">
        <v>0</v>
      </c>
      <c r="BA416">
        <v>428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Y416*Source!I134</f>
        <v>2.2540000000000004</v>
      </c>
      <c r="CY416">
        <f t="shared" si="118"/>
        <v>4.1100000000000003</v>
      </c>
      <c r="CZ416">
        <f t="shared" si="119"/>
        <v>4.1100000000000003</v>
      </c>
      <c r="DA416">
        <f t="shared" si="120"/>
        <v>1</v>
      </c>
      <c r="DB416">
        <f t="shared" si="113"/>
        <v>0.95</v>
      </c>
      <c r="DC416">
        <f t="shared" si="114"/>
        <v>0</v>
      </c>
    </row>
    <row r="417" spans="1:107" x14ac:dyDescent="0.2">
      <c r="A417">
        <f>ROW(Source!A134)</f>
        <v>134</v>
      </c>
      <c r="B417">
        <v>28185840</v>
      </c>
      <c r="C417">
        <v>28187068</v>
      </c>
      <c r="D417">
        <v>27349168</v>
      </c>
      <c r="E417">
        <v>1</v>
      </c>
      <c r="F417">
        <v>1</v>
      </c>
      <c r="G417">
        <v>1</v>
      </c>
      <c r="H417">
        <v>2</v>
      </c>
      <c r="I417" t="s">
        <v>2</v>
      </c>
      <c r="J417" t="s">
        <v>3</v>
      </c>
      <c r="K417" t="s">
        <v>4</v>
      </c>
      <c r="L417">
        <v>1368</v>
      </c>
      <c r="N417">
        <v>1011</v>
      </c>
      <c r="O417" t="s">
        <v>823</v>
      </c>
      <c r="P417" t="s">
        <v>823</v>
      </c>
      <c r="Q417">
        <v>1</v>
      </c>
      <c r="W417">
        <v>0</v>
      </c>
      <c r="X417">
        <v>1820267133</v>
      </c>
      <c r="Y417">
        <v>2.1800000000000002</v>
      </c>
      <c r="AA417">
        <v>0</v>
      </c>
      <c r="AB417">
        <v>102.48</v>
      </c>
      <c r="AC417">
        <v>11.84</v>
      </c>
      <c r="AD417">
        <v>0</v>
      </c>
      <c r="AE417">
        <v>0</v>
      </c>
      <c r="AF417">
        <v>102.48</v>
      </c>
      <c r="AG417">
        <v>11.84</v>
      </c>
      <c r="AH417">
        <v>0</v>
      </c>
      <c r="AI417">
        <v>1</v>
      </c>
      <c r="AJ417">
        <v>1</v>
      </c>
      <c r="AK417">
        <v>1</v>
      </c>
      <c r="AL417">
        <v>1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420</v>
      </c>
      <c r="AT417">
        <v>2.1800000000000002</v>
      </c>
      <c r="AU417" t="s">
        <v>420</v>
      </c>
      <c r="AV417">
        <v>0</v>
      </c>
      <c r="AW417">
        <v>2</v>
      </c>
      <c r="AX417">
        <v>28187089</v>
      </c>
      <c r="AY417">
        <v>1</v>
      </c>
      <c r="AZ417">
        <v>0</v>
      </c>
      <c r="BA417">
        <v>429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Y417*Source!I134</f>
        <v>21.364000000000004</v>
      </c>
      <c r="CY417">
        <f t="shared" si="118"/>
        <v>102.48</v>
      </c>
      <c r="CZ417">
        <f t="shared" si="119"/>
        <v>102.48</v>
      </c>
      <c r="DA417">
        <f t="shared" si="120"/>
        <v>1</v>
      </c>
      <c r="DB417">
        <f t="shared" si="113"/>
        <v>223.41</v>
      </c>
      <c r="DC417">
        <f t="shared" si="114"/>
        <v>25.81</v>
      </c>
    </row>
    <row r="418" spans="1:107" x14ac:dyDescent="0.2">
      <c r="A418">
        <f>ROW(Source!A134)</f>
        <v>134</v>
      </c>
      <c r="B418">
        <v>28185840</v>
      </c>
      <c r="C418">
        <v>28187068</v>
      </c>
      <c r="D418">
        <v>27350098</v>
      </c>
      <c r="E418">
        <v>1</v>
      </c>
      <c r="F418">
        <v>1</v>
      </c>
      <c r="G418">
        <v>1</v>
      </c>
      <c r="H418">
        <v>2</v>
      </c>
      <c r="I418" t="s">
        <v>162</v>
      </c>
      <c r="J418" t="s">
        <v>163</v>
      </c>
      <c r="K418" t="s">
        <v>164</v>
      </c>
      <c r="L418">
        <v>1368</v>
      </c>
      <c r="N418">
        <v>1011</v>
      </c>
      <c r="O418" t="s">
        <v>823</v>
      </c>
      <c r="P418" t="s">
        <v>823</v>
      </c>
      <c r="Q418">
        <v>1</v>
      </c>
      <c r="W418">
        <v>0</v>
      </c>
      <c r="X418">
        <v>102642092</v>
      </c>
      <c r="Y418">
        <v>0.06</v>
      </c>
      <c r="AA418">
        <v>0</v>
      </c>
      <c r="AB418">
        <v>18.46</v>
      </c>
      <c r="AC418">
        <v>11.84</v>
      </c>
      <c r="AD418">
        <v>0</v>
      </c>
      <c r="AE418">
        <v>0</v>
      </c>
      <c r="AF418">
        <v>18.46</v>
      </c>
      <c r="AG418">
        <v>11.84</v>
      </c>
      <c r="AH418">
        <v>0</v>
      </c>
      <c r="AI418">
        <v>1</v>
      </c>
      <c r="AJ418">
        <v>1</v>
      </c>
      <c r="AK418">
        <v>1</v>
      </c>
      <c r="AL418">
        <v>1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420</v>
      </c>
      <c r="AT418">
        <v>0.06</v>
      </c>
      <c r="AU418" t="s">
        <v>420</v>
      </c>
      <c r="AV418">
        <v>0</v>
      </c>
      <c r="AW418">
        <v>2</v>
      </c>
      <c r="AX418">
        <v>28187090</v>
      </c>
      <c r="AY418">
        <v>1</v>
      </c>
      <c r="AZ418">
        <v>0</v>
      </c>
      <c r="BA418">
        <v>430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Y418*Source!I134</f>
        <v>0.58799999999999997</v>
      </c>
      <c r="CY418">
        <f t="shared" si="118"/>
        <v>18.46</v>
      </c>
      <c r="CZ418">
        <f t="shared" si="119"/>
        <v>18.46</v>
      </c>
      <c r="DA418">
        <f t="shared" si="120"/>
        <v>1</v>
      </c>
      <c r="DB418">
        <f t="shared" si="113"/>
        <v>1.1100000000000001</v>
      </c>
      <c r="DC418">
        <f t="shared" si="114"/>
        <v>0.71</v>
      </c>
    </row>
    <row r="419" spans="1:107" x14ac:dyDescent="0.2">
      <c r="A419">
        <f>ROW(Source!A134)</f>
        <v>134</v>
      </c>
      <c r="B419">
        <v>28185840</v>
      </c>
      <c r="C419">
        <v>28187068</v>
      </c>
      <c r="D419">
        <v>27264507</v>
      </c>
      <c r="E419">
        <v>1</v>
      </c>
      <c r="F419">
        <v>1</v>
      </c>
      <c r="G419">
        <v>1</v>
      </c>
      <c r="H419">
        <v>3</v>
      </c>
      <c r="I419" t="s">
        <v>165</v>
      </c>
      <c r="J419" t="s">
        <v>166</v>
      </c>
      <c r="K419" t="s">
        <v>167</v>
      </c>
      <c r="L419">
        <v>1339</v>
      </c>
      <c r="N419">
        <v>1007</v>
      </c>
      <c r="O419" t="s">
        <v>444</v>
      </c>
      <c r="P419" t="s">
        <v>444</v>
      </c>
      <c r="Q419">
        <v>1</v>
      </c>
      <c r="W419">
        <v>0</v>
      </c>
      <c r="X419">
        <v>82350058</v>
      </c>
      <c r="Y419">
        <v>4.2999999999999997E-2</v>
      </c>
      <c r="AA419">
        <v>2.44</v>
      </c>
      <c r="AB419">
        <v>0</v>
      </c>
      <c r="AC419">
        <v>0</v>
      </c>
      <c r="AD419">
        <v>0</v>
      </c>
      <c r="AE419">
        <v>2.44</v>
      </c>
      <c r="AF419">
        <v>0</v>
      </c>
      <c r="AG419">
        <v>0</v>
      </c>
      <c r="AH419">
        <v>0</v>
      </c>
      <c r="AI419">
        <v>1</v>
      </c>
      <c r="AJ419">
        <v>1</v>
      </c>
      <c r="AK419">
        <v>1</v>
      </c>
      <c r="AL419">
        <v>1</v>
      </c>
      <c r="AN419">
        <v>0</v>
      </c>
      <c r="AO419">
        <v>1</v>
      </c>
      <c r="AP419">
        <v>0</v>
      </c>
      <c r="AQ419">
        <v>0</v>
      </c>
      <c r="AR419">
        <v>0</v>
      </c>
      <c r="AS419" t="s">
        <v>420</v>
      </c>
      <c r="AT419">
        <v>4.2999999999999997E-2</v>
      </c>
      <c r="AU419" t="s">
        <v>420</v>
      </c>
      <c r="AV419">
        <v>0</v>
      </c>
      <c r="AW419">
        <v>2</v>
      </c>
      <c r="AX419">
        <v>28187091</v>
      </c>
      <c r="AY419">
        <v>1</v>
      </c>
      <c r="AZ419">
        <v>0</v>
      </c>
      <c r="BA419">
        <v>431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Y419*Source!I134</f>
        <v>0.4214</v>
      </c>
      <c r="CY419">
        <f>AA419</f>
        <v>2.44</v>
      </c>
      <c r="CZ419">
        <f>AE419</f>
        <v>2.44</v>
      </c>
      <c r="DA419">
        <f>AI419</f>
        <v>1</v>
      </c>
      <c r="DB419">
        <f t="shared" si="113"/>
        <v>0.1</v>
      </c>
      <c r="DC419">
        <f t="shared" si="114"/>
        <v>0</v>
      </c>
    </row>
    <row r="420" spans="1:107" x14ac:dyDescent="0.2">
      <c r="A420">
        <f>ROW(Source!A134)</f>
        <v>134</v>
      </c>
      <c r="B420">
        <v>28185840</v>
      </c>
      <c r="C420">
        <v>28187068</v>
      </c>
      <c r="D420">
        <v>27308465</v>
      </c>
      <c r="E420">
        <v>1</v>
      </c>
      <c r="F420">
        <v>1</v>
      </c>
      <c r="G420">
        <v>1</v>
      </c>
      <c r="H420">
        <v>3</v>
      </c>
      <c r="I420" t="s">
        <v>168</v>
      </c>
      <c r="J420" t="s">
        <v>169</v>
      </c>
      <c r="K420" t="s">
        <v>170</v>
      </c>
      <c r="L420">
        <v>1348</v>
      </c>
      <c r="N420">
        <v>1009</v>
      </c>
      <c r="O420" t="s">
        <v>476</v>
      </c>
      <c r="P420" t="s">
        <v>476</v>
      </c>
      <c r="Q420">
        <v>1000</v>
      </c>
      <c r="W420">
        <v>0</v>
      </c>
      <c r="X420">
        <v>-468305079</v>
      </c>
      <c r="Y420">
        <v>0.14000000000000001</v>
      </c>
      <c r="AA420">
        <v>736.29</v>
      </c>
      <c r="AB420">
        <v>0</v>
      </c>
      <c r="AC420">
        <v>0</v>
      </c>
      <c r="AD420">
        <v>0</v>
      </c>
      <c r="AE420">
        <v>736.29</v>
      </c>
      <c r="AF420">
        <v>0</v>
      </c>
      <c r="AG420">
        <v>0</v>
      </c>
      <c r="AH420">
        <v>0</v>
      </c>
      <c r="AI420">
        <v>1</v>
      </c>
      <c r="AJ420">
        <v>1</v>
      </c>
      <c r="AK420">
        <v>1</v>
      </c>
      <c r="AL420">
        <v>1</v>
      </c>
      <c r="AN420">
        <v>0</v>
      </c>
      <c r="AO420">
        <v>1</v>
      </c>
      <c r="AP420">
        <v>0</v>
      </c>
      <c r="AQ420">
        <v>0</v>
      </c>
      <c r="AR420">
        <v>0</v>
      </c>
      <c r="AS420" t="s">
        <v>420</v>
      </c>
      <c r="AT420">
        <v>0.14000000000000001</v>
      </c>
      <c r="AU420" t="s">
        <v>420</v>
      </c>
      <c r="AV420">
        <v>0</v>
      </c>
      <c r="AW420">
        <v>2</v>
      </c>
      <c r="AX420">
        <v>28187093</v>
      </c>
      <c r="AY420">
        <v>1</v>
      </c>
      <c r="AZ420">
        <v>0</v>
      </c>
      <c r="BA420">
        <v>433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Y420*Source!I134</f>
        <v>1.3720000000000003</v>
      </c>
      <c r="CY420">
        <f>AA420</f>
        <v>736.29</v>
      </c>
      <c r="CZ420">
        <f>AE420</f>
        <v>736.29</v>
      </c>
      <c r="DA420">
        <f>AI420</f>
        <v>1</v>
      </c>
      <c r="DB420">
        <f t="shared" si="113"/>
        <v>103.08</v>
      </c>
      <c r="DC420">
        <f t="shared" si="114"/>
        <v>0</v>
      </c>
    </row>
    <row r="421" spans="1:107" x14ac:dyDescent="0.2">
      <c r="A421">
        <f>ROW(Source!A135)</f>
        <v>135</v>
      </c>
      <c r="B421">
        <v>28185841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73</v>
      </c>
      <c r="J421" t="s">
        <v>420</v>
      </c>
      <c r="K421" t="s">
        <v>74</v>
      </c>
      <c r="L421">
        <v>1191</v>
      </c>
      <c r="N421">
        <v>1013</v>
      </c>
      <c r="O421" t="s">
        <v>817</v>
      </c>
      <c r="P421" t="s">
        <v>817</v>
      </c>
      <c r="Q421">
        <v>1</v>
      </c>
      <c r="W421">
        <v>0</v>
      </c>
      <c r="X421">
        <v>1554607928</v>
      </c>
      <c r="Y421">
        <v>22.92</v>
      </c>
      <c r="AA421">
        <v>0</v>
      </c>
      <c r="AB421">
        <v>0</v>
      </c>
      <c r="AC421">
        <v>0</v>
      </c>
      <c r="AD421">
        <v>65.33</v>
      </c>
      <c r="AE421">
        <v>0</v>
      </c>
      <c r="AF421">
        <v>0</v>
      </c>
      <c r="AG421">
        <v>0</v>
      </c>
      <c r="AH421">
        <v>9.24</v>
      </c>
      <c r="AI421">
        <v>1</v>
      </c>
      <c r="AJ421">
        <v>1</v>
      </c>
      <c r="AK421">
        <v>1</v>
      </c>
      <c r="AL421">
        <v>7.07</v>
      </c>
      <c r="AN421">
        <v>0</v>
      </c>
      <c r="AO421">
        <v>1</v>
      </c>
      <c r="AP421">
        <v>1</v>
      </c>
      <c r="AQ421">
        <v>0</v>
      </c>
      <c r="AR421">
        <v>0</v>
      </c>
      <c r="AS421" t="s">
        <v>420</v>
      </c>
      <c r="AT421">
        <v>22.92</v>
      </c>
      <c r="AU421" t="s">
        <v>420</v>
      </c>
      <c r="AV421">
        <v>1</v>
      </c>
      <c r="AW421">
        <v>2</v>
      </c>
      <c r="AX421">
        <v>28187081</v>
      </c>
      <c r="AY421">
        <v>1</v>
      </c>
      <c r="AZ421">
        <v>0</v>
      </c>
      <c r="BA421">
        <v>434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Y421*Source!I135</f>
        <v>224.61600000000004</v>
      </c>
      <c r="CY421">
        <f>AD421</f>
        <v>65.33</v>
      </c>
      <c r="CZ421">
        <f>AH421</f>
        <v>9.24</v>
      </c>
      <c r="DA421">
        <f>AL421</f>
        <v>7.07</v>
      </c>
      <c r="DB421">
        <f t="shared" si="113"/>
        <v>211.78</v>
      </c>
      <c r="DC421">
        <f t="shared" si="114"/>
        <v>0</v>
      </c>
    </row>
    <row r="422" spans="1:107" x14ac:dyDescent="0.2">
      <c r="A422">
        <f>ROW(Source!A135)</f>
        <v>135</v>
      </c>
      <c r="B422">
        <v>28185841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818</v>
      </c>
      <c r="J422" t="s">
        <v>420</v>
      </c>
      <c r="K422" t="s">
        <v>819</v>
      </c>
      <c r="L422">
        <v>1191</v>
      </c>
      <c r="N422">
        <v>1013</v>
      </c>
      <c r="O422" t="s">
        <v>817</v>
      </c>
      <c r="P422" t="s">
        <v>817</v>
      </c>
      <c r="Q422">
        <v>1</v>
      </c>
      <c r="W422">
        <v>0</v>
      </c>
      <c r="X422">
        <v>-383101862</v>
      </c>
      <c r="Y422">
        <v>5.41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1</v>
      </c>
      <c r="AJ422">
        <v>1</v>
      </c>
      <c r="AK422">
        <v>7.07</v>
      </c>
      <c r="AL422">
        <v>1</v>
      </c>
      <c r="AN422">
        <v>0</v>
      </c>
      <c r="AO422">
        <v>1</v>
      </c>
      <c r="AP422">
        <v>0</v>
      </c>
      <c r="AQ422">
        <v>0</v>
      </c>
      <c r="AR422">
        <v>0</v>
      </c>
      <c r="AS422" t="s">
        <v>420</v>
      </c>
      <c r="AT422">
        <v>5.41</v>
      </c>
      <c r="AU422" t="s">
        <v>420</v>
      </c>
      <c r="AV422">
        <v>2</v>
      </c>
      <c r="AW422">
        <v>2</v>
      </c>
      <c r="AX422">
        <v>28187082</v>
      </c>
      <c r="AY422">
        <v>1</v>
      </c>
      <c r="AZ422">
        <v>0</v>
      </c>
      <c r="BA422">
        <v>435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Y422*Source!I135</f>
        <v>53.018000000000008</v>
      </c>
      <c r="CY422">
        <f>AD422</f>
        <v>0</v>
      </c>
      <c r="CZ422">
        <f>AH422</f>
        <v>0</v>
      </c>
      <c r="DA422">
        <f>AL422</f>
        <v>1</v>
      </c>
      <c r="DB422">
        <f t="shared" si="113"/>
        <v>0</v>
      </c>
      <c r="DC422">
        <f t="shared" si="114"/>
        <v>0</v>
      </c>
    </row>
    <row r="423" spans="1:107" x14ac:dyDescent="0.2">
      <c r="A423">
        <f>ROW(Source!A135)</f>
        <v>135</v>
      </c>
      <c r="B423">
        <v>28185841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150</v>
      </c>
      <c r="J423" t="s">
        <v>151</v>
      </c>
      <c r="K423" t="s">
        <v>152</v>
      </c>
      <c r="L423">
        <v>1368</v>
      </c>
      <c r="N423">
        <v>1011</v>
      </c>
      <c r="O423" t="s">
        <v>823</v>
      </c>
      <c r="P423" t="s">
        <v>823</v>
      </c>
      <c r="Q423">
        <v>1</v>
      </c>
      <c r="W423">
        <v>0</v>
      </c>
      <c r="X423">
        <v>1431460504</v>
      </c>
      <c r="Y423">
        <v>0.48</v>
      </c>
      <c r="AA423">
        <v>0</v>
      </c>
      <c r="AB423">
        <v>297.36</v>
      </c>
      <c r="AC423">
        <v>10.130000000000001</v>
      </c>
      <c r="AD423">
        <v>0</v>
      </c>
      <c r="AE423">
        <v>0</v>
      </c>
      <c r="AF423">
        <v>42.06</v>
      </c>
      <c r="AG423">
        <v>10.130000000000001</v>
      </c>
      <c r="AH423">
        <v>0</v>
      </c>
      <c r="AI423">
        <v>1</v>
      </c>
      <c r="AJ423">
        <v>7.07</v>
      </c>
      <c r="AK423">
        <v>1</v>
      </c>
      <c r="AL423">
        <v>1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420</v>
      </c>
      <c r="AT423">
        <v>0.48</v>
      </c>
      <c r="AU423" t="s">
        <v>420</v>
      </c>
      <c r="AV423">
        <v>0</v>
      </c>
      <c r="AW423">
        <v>2</v>
      </c>
      <c r="AX423">
        <v>28187083</v>
      </c>
      <c r="AY423">
        <v>1</v>
      </c>
      <c r="AZ423">
        <v>0</v>
      </c>
      <c r="BA423">
        <v>436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Y423*Source!I135</f>
        <v>4.7039999999999997</v>
      </c>
      <c r="CY423">
        <f t="shared" ref="CY423:CY430" si="121">AB423</f>
        <v>297.36</v>
      </c>
      <c r="CZ423">
        <f t="shared" ref="CZ423:CZ430" si="122">AF423</f>
        <v>42.06</v>
      </c>
      <c r="DA423">
        <f t="shared" ref="DA423:DA430" si="123">AJ423</f>
        <v>7.07</v>
      </c>
      <c r="DB423">
        <f t="shared" si="113"/>
        <v>20.190000000000001</v>
      </c>
      <c r="DC423">
        <f t="shared" si="114"/>
        <v>4.8600000000000003</v>
      </c>
    </row>
    <row r="424" spans="1:107" x14ac:dyDescent="0.2">
      <c r="A424">
        <f>ROW(Source!A135)</f>
        <v>135</v>
      </c>
      <c r="B424">
        <v>28185841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820</v>
      </c>
      <c r="J424" t="s">
        <v>821</v>
      </c>
      <c r="K424" t="s">
        <v>822</v>
      </c>
      <c r="L424">
        <v>1368</v>
      </c>
      <c r="N424">
        <v>1011</v>
      </c>
      <c r="O424" t="s">
        <v>823</v>
      </c>
      <c r="P424" t="s">
        <v>823</v>
      </c>
      <c r="Q424">
        <v>1</v>
      </c>
      <c r="W424">
        <v>0</v>
      </c>
      <c r="X424">
        <v>1884583504</v>
      </c>
      <c r="Y424">
        <v>2.1800000000000002</v>
      </c>
      <c r="AA424">
        <v>0</v>
      </c>
      <c r="AB424">
        <v>467.75</v>
      </c>
      <c r="AC424">
        <v>8.82</v>
      </c>
      <c r="AD424">
        <v>0</v>
      </c>
      <c r="AE424">
        <v>0</v>
      </c>
      <c r="AF424">
        <v>66.16</v>
      </c>
      <c r="AG424">
        <v>8.82</v>
      </c>
      <c r="AH424">
        <v>0</v>
      </c>
      <c r="AI424">
        <v>1</v>
      </c>
      <c r="AJ424">
        <v>7.07</v>
      </c>
      <c r="AK424">
        <v>1</v>
      </c>
      <c r="AL424">
        <v>1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420</v>
      </c>
      <c r="AT424">
        <v>2.1800000000000002</v>
      </c>
      <c r="AU424" t="s">
        <v>420</v>
      </c>
      <c r="AV424">
        <v>0</v>
      </c>
      <c r="AW424">
        <v>2</v>
      </c>
      <c r="AX424">
        <v>28187084</v>
      </c>
      <c r="AY424">
        <v>1</v>
      </c>
      <c r="AZ424">
        <v>0</v>
      </c>
      <c r="BA424">
        <v>437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Y424*Source!I135</f>
        <v>21.364000000000004</v>
      </c>
      <c r="CY424">
        <f t="shared" si="121"/>
        <v>467.75</v>
      </c>
      <c r="CZ424">
        <f t="shared" si="122"/>
        <v>66.16</v>
      </c>
      <c r="DA424">
        <f t="shared" si="123"/>
        <v>7.07</v>
      </c>
      <c r="DB424">
        <f t="shared" si="113"/>
        <v>144.22999999999999</v>
      </c>
      <c r="DC424">
        <f t="shared" si="114"/>
        <v>19.23</v>
      </c>
    </row>
    <row r="425" spans="1:107" x14ac:dyDescent="0.2">
      <c r="A425">
        <f>ROW(Source!A135)</f>
        <v>135</v>
      </c>
      <c r="B425">
        <v>28185841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832</v>
      </c>
      <c r="J425" t="s">
        <v>0</v>
      </c>
      <c r="K425" t="s">
        <v>1</v>
      </c>
      <c r="L425">
        <v>1368</v>
      </c>
      <c r="N425">
        <v>1011</v>
      </c>
      <c r="O425" t="s">
        <v>823</v>
      </c>
      <c r="P425" t="s">
        <v>823</v>
      </c>
      <c r="Q425">
        <v>1</v>
      </c>
      <c r="W425">
        <v>0</v>
      </c>
      <c r="X425">
        <v>-1700234874</v>
      </c>
      <c r="Y425">
        <v>0.21</v>
      </c>
      <c r="AA425">
        <v>0</v>
      </c>
      <c r="AB425">
        <v>662.67</v>
      </c>
      <c r="AC425">
        <v>8.82</v>
      </c>
      <c r="AD425">
        <v>0</v>
      </c>
      <c r="AE425">
        <v>0</v>
      </c>
      <c r="AF425">
        <v>93.73</v>
      </c>
      <c r="AG425">
        <v>8.82</v>
      </c>
      <c r="AH425">
        <v>0</v>
      </c>
      <c r="AI425">
        <v>1</v>
      </c>
      <c r="AJ425">
        <v>7.07</v>
      </c>
      <c r="AK425">
        <v>1</v>
      </c>
      <c r="AL425">
        <v>1</v>
      </c>
      <c r="AN425">
        <v>0</v>
      </c>
      <c r="AO425">
        <v>1</v>
      </c>
      <c r="AP425">
        <v>1</v>
      </c>
      <c r="AQ425">
        <v>0</v>
      </c>
      <c r="AR425">
        <v>0</v>
      </c>
      <c r="AS425" t="s">
        <v>420</v>
      </c>
      <c r="AT425">
        <v>0.21</v>
      </c>
      <c r="AU425" t="s">
        <v>420</v>
      </c>
      <c r="AV425">
        <v>0</v>
      </c>
      <c r="AW425">
        <v>2</v>
      </c>
      <c r="AX425">
        <v>28187085</v>
      </c>
      <c r="AY425">
        <v>1</v>
      </c>
      <c r="AZ425">
        <v>0</v>
      </c>
      <c r="BA425">
        <v>438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Y425*Source!I135</f>
        <v>2.0580000000000003</v>
      </c>
      <c r="CY425">
        <f t="shared" si="121"/>
        <v>662.67</v>
      </c>
      <c r="CZ425">
        <f t="shared" si="122"/>
        <v>93.73</v>
      </c>
      <c r="DA425">
        <f t="shared" si="123"/>
        <v>7.07</v>
      </c>
      <c r="DB425">
        <f t="shared" si="113"/>
        <v>19.68</v>
      </c>
      <c r="DC425">
        <f t="shared" si="114"/>
        <v>1.85</v>
      </c>
    </row>
    <row r="426" spans="1:107" x14ac:dyDescent="0.2">
      <c r="A426">
        <f>ROW(Source!A135)</f>
        <v>135</v>
      </c>
      <c r="B426">
        <v>28185841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153</v>
      </c>
      <c r="J426" t="s">
        <v>154</v>
      </c>
      <c r="K426" t="s">
        <v>155</v>
      </c>
      <c r="L426">
        <v>1368</v>
      </c>
      <c r="N426">
        <v>1011</v>
      </c>
      <c r="O426" t="s">
        <v>823</v>
      </c>
      <c r="P426" t="s">
        <v>823</v>
      </c>
      <c r="Q426">
        <v>1</v>
      </c>
      <c r="W426">
        <v>0</v>
      </c>
      <c r="X426">
        <v>-271470403</v>
      </c>
      <c r="Y426">
        <v>0.3</v>
      </c>
      <c r="AA426">
        <v>0</v>
      </c>
      <c r="AB426">
        <v>648.96</v>
      </c>
      <c r="AC426">
        <v>11.84</v>
      </c>
      <c r="AD426">
        <v>0</v>
      </c>
      <c r="AE426">
        <v>0</v>
      </c>
      <c r="AF426">
        <v>91.79</v>
      </c>
      <c r="AG426">
        <v>11.84</v>
      </c>
      <c r="AH426">
        <v>0</v>
      </c>
      <c r="AI426">
        <v>1</v>
      </c>
      <c r="AJ426">
        <v>7.07</v>
      </c>
      <c r="AK426">
        <v>1</v>
      </c>
      <c r="AL426">
        <v>1</v>
      </c>
      <c r="AN426">
        <v>0</v>
      </c>
      <c r="AO426">
        <v>1</v>
      </c>
      <c r="AP426">
        <v>1</v>
      </c>
      <c r="AQ426">
        <v>0</v>
      </c>
      <c r="AR426">
        <v>0</v>
      </c>
      <c r="AS426" t="s">
        <v>420</v>
      </c>
      <c r="AT426">
        <v>0.3</v>
      </c>
      <c r="AU426" t="s">
        <v>420</v>
      </c>
      <c r="AV426">
        <v>0</v>
      </c>
      <c r="AW426">
        <v>2</v>
      </c>
      <c r="AX426">
        <v>28187086</v>
      </c>
      <c r="AY426">
        <v>1</v>
      </c>
      <c r="AZ426">
        <v>0</v>
      </c>
      <c r="BA426">
        <v>439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Y426*Source!I135</f>
        <v>2.94</v>
      </c>
      <c r="CY426">
        <f t="shared" si="121"/>
        <v>648.96</v>
      </c>
      <c r="CZ426">
        <f t="shared" si="122"/>
        <v>91.79</v>
      </c>
      <c r="DA426">
        <f t="shared" si="123"/>
        <v>7.07</v>
      </c>
      <c r="DB426">
        <f t="shared" si="113"/>
        <v>27.54</v>
      </c>
      <c r="DC426">
        <f t="shared" si="114"/>
        <v>3.55</v>
      </c>
    </row>
    <row r="427" spans="1:107" x14ac:dyDescent="0.2">
      <c r="A427">
        <f>ROW(Source!A135)</f>
        <v>135</v>
      </c>
      <c r="B427">
        <v>28185841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156</v>
      </c>
      <c r="J427" t="s">
        <v>157</v>
      </c>
      <c r="K427" t="s">
        <v>158</v>
      </c>
      <c r="L427">
        <v>1368</v>
      </c>
      <c r="N427">
        <v>1011</v>
      </c>
      <c r="O427" t="s">
        <v>823</v>
      </c>
      <c r="P427" t="s">
        <v>823</v>
      </c>
      <c r="Q427">
        <v>1</v>
      </c>
      <c r="W427">
        <v>0</v>
      </c>
      <c r="X427">
        <v>-186926218</v>
      </c>
      <c r="Y427">
        <v>0.02</v>
      </c>
      <c r="AA427">
        <v>0</v>
      </c>
      <c r="AB427">
        <v>35.35</v>
      </c>
      <c r="AC427">
        <v>0</v>
      </c>
      <c r="AD427">
        <v>0</v>
      </c>
      <c r="AE427">
        <v>0</v>
      </c>
      <c r="AF427">
        <v>5</v>
      </c>
      <c r="AG427">
        <v>0</v>
      </c>
      <c r="AH427">
        <v>0</v>
      </c>
      <c r="AI427">
        <v>1</v>
      </c>
      <c r="AJ427">
        <v>7.07</v>
      </c>
      <c r="AK427">
        <v>1</v>
      </c>
      <c r="AL427">
        <v>1</v>
      </c>
      <c r="AN427">
        <v>0</v>
      </c>
      <c r="AO427">
        <v>1</v>
      </c>
      <c r="AP427">
        <v>1</v>
      </c>
      <c r="AQ427">
        <v>0</v>
      </c>
      <c r="AR427">
        <v>0</v>
      </c>
      <c r="AS427" t="s">
        <v>420</v>
      </c>
      <c r="AT427">
        <v>0.02</v>
      </c>
      <c r="AU427" t="s">
        <v>420</v>
      </c>
      <c r="AV427">
        <v>0</v>
      </c>
      <c r="AW427">
        <v>2</v>
      </c>
      <c r="AX427">
        <v>28187087</v>
      </c>
      <c r="AY427">
        <v>1</v>
      </c>
      <c r="AZ427">
        <v>0</v>
      </c>
      <c r="BA427">
        <v>440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Y427*Source!I135</f>
        <v>0.19600000000000001</v>
      </c>
      <c r="CY427">
        <f t="shared" si="121"/>
        <v>35.35</v>
      </c>
      <c r="CZ427">
        <f t="shared" si="122"/>
        <v>5</v>
      </c>
      <c r="DA427">
        <f t="shared" si="123"/>
        <v>7.07</v>
      </c>
      <c r="DB427">
        <f t="shared" si="113"/>
        <v>0.1</v>
      </c>
      <c r="DC427">
        <f t="shared" si="114"/>
        <v>0</v>
      </c>
    </row>
    <row r="428" spans="1:107" x14ac:dyDescent="0.2">
      <c r="A428">
        <f>ROW(Source!A135)</f>
        <v>135</v>
      </c>
      <c r="B428">
        <v>28185841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159</v>
      </c>
      <c r="J428" t="s">
        <v>160</v>
      </c>
      <c r="K428" t="s">
        <v>161</v>
      </c>
      <c r="L428">
        <v>1368</v>
      </c>
      <c r="N428">
        <v>1011</v>
      </c>
      <c r="O428" t="s">
        <v>823</v>
      </c>
      <c r="P428" t="s">
        <v>823</v>
      </c>
      <c r="Q428">
        <v>1</v>
      </c>
      <c r="W428">
        <v>0</v>
      </c>
      <c r="X428">
        <v>-566827484</v>
      </c>
      <c r="Y428">
        <v>0.23</v>
      </c>
      <c r="AA428">
        <v>0</v>
      </c>
      <c r="AB428">
        <v>29.06</v>
      </c>
      <c r="AC428">
        <v>0</v>
      </c>
      <c r="AD428">
        <v>0</v>
      </c>
      <c r="AE428">
        <v>0</v>
      </c>
      <c r="AF428">
        <v>4.1100000000000003</v>
      </c>
      <c r="AG428">
        <v>0</v>
      </c>
      <c r="AH428">
        <v>0</v>
      </c>
      <c r="AI428">
        <v>1</v>
      </c>
      <c r="AJ428">
        <v>7.07</v>
      </c>
      <c r="AK428">
        <v>1</v>
      </c>
      <c r="AL428">
        <v>1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420</v>
      </c>
      <c r="AT428">
        <v>0.23</v>
      </c>
      <c r="AU428" t="s">
        <v>420</v>
      </c>
      <c r="AV428">
        <v>0</v>
      </c>
      <c r="AW428">
        <v>2</v>
      </c>
      <c r="AX428">
        <v>28187088</v>
      </c>
      <c r="AY428">
        <v>1</v>
      </c>
      <c r="AZ428">
        <v>0</v>
      </c>
      <c r="BA428">
        <v>441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Y428*Source!I135</f>
        <v>2.2540000000000004</v>
      </c>
      <c r="CY428">
        <f t="shared" si="121"/>
        <v>29.06</v>
      </c>
      <c r="CZ428">
        <f t="shared" si="122"/>
        <v>4.1100000000000003</v>
      </c>
      <c r="DA428">
        <f t="shared" si="123"/>
        <v>7.07</v>
      </c>
      <c r="DB428">
        <f t="shared" si="113"/>
        <v>0.95</v>
      </c>
      <c r="DC428">
        <f t="shared" si="114"/>
        <v>0</v>
      </c>
    </row>
    <row r="429" spans="1:107" x14ac:dyDescent="0.2">
      <c r="A429">
        <f>ROW(Source!A135)</f>
        <v>135</v>
      </c>
      <c r="B429">
        <v>28185841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2</v>
      </c>
      <c r="J429" t="s">
        <v>3</v>
      </c>
      <c r="K429" t="s">
        <v>4</v>
      </c>
      <c r="L429">
        <v>1368</v>
      </c>
      <c r="N429">
        <v>1011</v>
      </c>
      <c r="O429" t="s">
        <v>823</v>
      </c>
      <c r="P429" t="s">
        <v>823</v>
      </c>
      <c r="Q429">
        <v>1</v>
      </c>
      <c r="W429">
        <v>0</v>
      </c>
      <c r="X429">
        <v>1820267133</v>
      </c>
      <c r="Y429">
        <v>2.1800000000000002</v>
      </c>
      <c r="AA429">
        <v>0</v>
      </c>
      <c r="AB429">
        <v>724.53</v>
      </c>
      <c r="AC429">
        <v>11.84</v>
      </c>
      <c r="AD429">
        <v>0</v>
      </c>
      <c r="AE429">
        <v>0</v>
      </c>
      <c r="AF429">
        <v>102.48</v>
      </c>
      <c r="AG429">
        <v>11.84</v>
      </c>
      <c r="AH429">
        <v>0</v>
      </c>
      <c r="AI429">
        <v>1</v>
      </c>
      <c r="AJ429">
        <v>7.07</v>
      </c>
      <c r="AK429">
        <v>1</v>
      </c>
      <c r="AL429">
        <v>1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420</v>
      </c>
      <c r="AT429">
        <v>2.1800000000000002</v>
      </c>
      <c r="AU429" t="s">
        <v>420</v>
      </c>
      <c r="AV429">
        <v>0</v>
      </c>
      <c r="AW429">
        <v>2</v>
      </c>
      <c r="AX429">
        <v>28187089</v>
      </c>
      <c r="AY429">
        <v>1</v>
      </c>
      <c r="AZ429">
        <v>0</v>
      </c>
      <c r="BA429">
        <v>442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Y429*Source!I135</f>
        <v>21.364000000000004</v>
      </c>
      <c r="CY429">
        <f t="shared" si="121"/>
        <v>724.53</v>
      </c>
      <c r="CZ429">
        <f t="shared" si="122"/>
        <v>102.48</v>
      </c>
      <c r="DA429">
        <f t="shared" si="123"/>
        <v>7.07</v>
      </c>
      <c r="DB429">
        <f t="shared" si="113"/>
        <v>223.41</v>
      </c>
      <c r="DC429">
        <f t="shared" si="114"/>
        <v>25.81</v>
      </c>
    </row>
    <row r="430" spans="1:107" x14ac:dyDescent="0.2">
      <c r="A430">
        <f>ROW(Source!A135)</f>
        <v>135</v>
      </c>
      <c r="B430">
        <v>28185841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162</v>
      </c>
      <c r="J430" t="s">
        <v>163</v>
      </c>
      <c r="K430" t="s">
        <v>164</v>
      </c>
      <c r="L430">
        <v>1368</v>
      </c>
      <c r="N430">
        <v>1011</v>
      </c>
      <c r="O430" t="s">
        <v>823</v>
      </c>
      <c r="P430" t="s">
        <v>823</v>
      </c>
      <c r="Q430">
        <v>1</v>
      </c>
      <c r="W430">
        <v>0</v>
      </c>
      <c r="X430">
        <v>102642092</v>
      </c>
      <c r="Y430">
        <v>0.06</v>
      </c>
      <c r="AA430">
        <v>0</v>
      </c>
      <c r="AB430">
        <v>130.51</v>
      </c>
      <c r="AC430">
        <v>11.84</v>
      </c>
      <c r="AD430">
        <v>0</v>
      </c>
      <c r="AE430">
        <v>0</v>
      </c>
      <c r="AF430">
        <v>18.46</v>
      </c>
      <c r="AG430">
        <v>11.84</v>
      </c>
      <c r="AH430">
        <v>0</v>
      </c>
      <c r="AI430">
        <v>1</v>
      </c>
      <c r="AJ430">
        <v>7.07</v>
      </c>
      <c r="AK430">
        <v>1</v>
      </c>
      <c r="AL430">
        <v>1</v>
      </c>
      <c r="AN430">
        <v>0</v>
      </c>
      <c r="AO430">
        <v>1</v>
      </c>
      <c r="AP430">
        <v>1</v>
      </c>
      <c r="AQ430">
        <v>0</v>
      </c>
      <c r="AR430">
        <v>0</v>
      </c>
      <c r="AS430" t="s">
        <v>420</v>
      </c>
      <c r="AT430">
        <v>0.06</v>
      </c>
      <c r="AU430" t="s">
        <v>420</v>
      </c>
      <c r="AV430">
        <v>0</v>
      </c>
      <c r="AW430">
        <v>2</v>
      </c>
      <c r="AX430">
        <v>28187090</v>
      </c>
      <c r="AY430">
        <v>1</v>
      </c>
      <c r="AZ430">
        <v>0</v>
      </c>
      <c r="BA430">
        <v>443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Y430*Source!I135</f>
        <v>0.58799999999999997</v>
      </c>
      <c r="CY430">
        <f t="shared" si="121"/>
        <v>130.51</v>
      </c>
      <c r="CZ430">
        <f t="shared" si="122"/>
        <v>18.46</v>
      </c>
      <c r="DA430">
        <f t="shared" si="123"/>
        <v>7.07</v>
      </c>
      <c r="DB430">
        <f t="shared" si="113"/>
        <v>1.1100000000000001</v>
      </c>
      <c r="DC430">
        <f t="shared" si="114"/>
        <v>0.71</v>
      </c>
    </row>
    <row r="431" spans="1:107" x14ac:dyDescent="0.2">
      <c r="A431">
        <f>ROW(Source!A135)</f>
        <v>135</v>
      </c>
      <c r="B431">
        <v>28185841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165</v>
      </c>
      <c r="J431" t="s">
        <v>166</v>
      </c>
      <c r="K431" t="s">
        <v>167</v>
      </c>
      <c r="L431">
        <v>1339</v>
      </c>
      <c r="N431">
        <v>1007</v>
      </c>
      <c r="O431" t="s">
        <v>444</v>
      </c>
      <c r="P431" t="s">
        <v>444</v>
      </c>
      <c r="Q431">
        <v>1</v>
      </c>
      <c r="W431">
        <v>0</v>
      </c>
      <c r="X431">
        <v>82350058</v>
      </c>
      <c r="Y431">
        <v>4.2999999999999997E-2</v>
      </c>
      <c r="AA431">
        <v>17.25</v>
      </c>
      <c r="AB431">
        <v>0</v>
      </c>
      <c r="AC431">
        <v>0</v>
      </c>
      <c r="AD431">
        <v>0</v>
      </c>
      <c r="AE431">
        <v>2.44</v>
      </c>
      <c r="AF431">
        <v>0</v>
      </c>
      <c r="AG431">
        <v>0</v>
      </c>
      <c r="AH431">
        <v>0</v>
      </c>
      <c r="AI431">
        <v>7.07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420</v>
      </c>
      <c r="AT431">
        <v>4.2999999999999997E-2</v>
      </c>
      <c r="AU431" t="s">
        <v>420</v>
      </c>
      <c r="AV431">
        <v>0</v>
      </c>
      <c r="AW431">
        <v>2</v>
      </c>
      <c r="AX431">
        <v>28187091</v>
      </c>
      <c r="AY431">
        <v>1</v>
      </c>
      <c r="AZ431">
        <v>0</v>
      </c>
      <c r="BA431">
        <v>444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Y431*Source!I135</f>
        <v>0.4214</v>
      </c>
      <c r="CY431">
        <f>AA431</f>
        <v>17.25</v>
      </c>
      <c r="CZ431">
        <f>AE431</f>
        <v>2.44</v>
      </c>
      <c r="DA431">
        <f>AI431</f>
        <v>7.07</v>
      </c>
      <c r="DB431">
        <f t="shared" si="113"/>
        <v>0.1</v>
      </c>
      <c r="DC431">
        <f t="shared" si="114"/>
        <v>0</v>
      </c>
    </row>
    <row r="432" spans="1:107" x14ac:dyDescent="0.2">
      <c r="A432">
        <f>ROW(Source!A135)</f>
        <v>135</v>
      </c>
      <c r="B432">
        <v>28185841</v>
      </c>
      <c r="C432">
        <v>28187068</v>
      </c>
      <c r="D432">
        <v>27308465</v>
      </c>
      <c r="E432">
        <v>1</v>
      </c>
      <c r="F432">
        <v>1</v>
      </c>
      <c r="G432">
        <v>1</v>
      </c>
      <c r="H432">
        <v>3</v>
      </c>
      <c r="I432" t="s">
        <v>168</v>
      </c>
      <c r="J432" t="s">
        <v>169</v>
      </c>
      <c r="K432" t="s">
        <v>170</v>
      </c>
      <c r="L432">
        <v>1348</v>
      </c>
      <c r="N432">
        <v>1009</v>
      </c>
      <c r="O432" t="s">
        <v>476</v>
      </c>
      <c r="P432" t="s">
        <v>476</v>
      </c>
      <c r="Q432">
        <v>1000</v>
      </c>
      <c r="W432">
        <v>0</v>
      </c>
      <c r="X432">
        <v>-468305079</v>
      </c>
      <c r="Y432">
        <v>0.14000000000000001</v>
      </c>
      <c r="AA432">
        <v>5205.57</v>
      </c>
      <c r="AB432">
        <v>0</v>
      </c>
      <c r="AC432">
        <v>0</v>
      </c>
      <c r="AD432">
        <v>0</v>
      </c>
      <c r="AE432">
        <v>736.29</v>
      </c>
      <c r="AF432">
        <v>0</v>
      </c>
      <c r="AG432">
        <v>0</v>
      </c>
      <c r="AH432">
        <v>0</v>
      </c>
      <c r="AI432">
        <v>7.07</v>
      </c>
      <c r="AJ432">
        <v>1</v>
      </c>
      <c r="AK432">
        <v>1</v>
      </c>
      <c r="AL432">
        <v>1</v>
      </c>
      <c r="AN432">
        <v>0</v>
      </c>
      <c r="AO432">
        <v>1</v>
      </c>
      <c r="AP432">
        <v>0</v>
      </c>
      <c r="AQ432">
        <v>0</v>
      </c>
      <c r="AR432">
        <v>0</v>
      </c>
      <c r="AS432" t="s">
        <v>420</v>
      </c>
      <c r="AT432">
        <v>0.14000000000000001</v>
      </c>
      <c r="AU432" t="s">
        <v>420</v>
      </c>
      <c r="AV432">
        <v>0</v>
      </c>
      <c r="AW432">
        <v>2</v>
      </c>
      <c r="AX432">
        <v>28187093</v>
      </c>
      <c r="AY432">
        <v>1</v>
      </c>
      <c r="AZ432">
        <v>0</v>
      </c>
      <c r="BA432">
        <v>446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Y432*Source!I135</f>
        <v>1.3720000000000003</v>
      </c>
      <c r="CY432">
        <f>AA432</f>
        <v>5205.57</v>
      </c>
      <c r="CZ432">
        <f>AE432</f>
        <v>736.29</v>
      </c>
      <c r="DA432">
        <f>AI432</f>
        <v>7.07</v>
      </c>
      <c r="DB432">
        <f t="shared" si="113"/>
        <v>103.08</v>
      </c>
      <c r="DC432">
        <f t="shared" si="114"/>
        <v>0</v>
      </c>
    </row>
    <row r="433" spans="1:107" x14ac:dyDescent="0.2">
      <c r="A433">
        <f>ROW(Source!A138)</f>
        <v>138</v>
      </c>
      <c r="B433">
        <v>28185840</v>
      </c>
      <c r="C433">
        <v>28187095</v>
      </c>
      <c r="D433">
        <v>27438973</v>
      </c>
      <c r="E433">
        <v>1</v>
      </c>
      <c r="F433">
        <v>1</v>
      </c>
      <c r="G433">
        <v>1</v>
      </c>
      <c r="H433">
        <v>1</v>
      </c>
      <c r="I433" t="s">
        <v>171</v>
      </c>
      <c r="J433" t="s">
        <v>420</v>
      </c>
      <c r="K433" t="s">
        <v>172</v>
      </c>
      <c r="L433">
        <v>1191</v>
      </c>
      <c r="N433">
        <v>1013</v>
      </c>
      <c r="O433" t="s">
        <v>817</v>
      </c>
      <c r="P433" t="s">
        <v>817</v>
      </c>
      <c r="Q433">
        <v>1</v>
      </c>
      <c r="W433">
        <v>0</v>
      </c>
      <c r="X433">
        <v>-1108122096</v>
      </c>
      <c r="Y433">
        <v>21.48</v>
      </c>
      <c r="AA433">
        <v>0</v>
      </c>
      <c r="AB433">
        <v>0</v>
      </c>
      <c r="AC433">
        <v>0</v>
      </c>
      <c r="AD433">
        <v>10.07</v>
      </c>
      <c r="AE433">
        <v>0</v>
      </c>
      <c r="AF433">
        <v>0</v>
      </c>
      <c r="AG433">
        <v>0</v>
      </c>
      <c r="AH433">
        <v>10.07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1</v>
      </c>
      <c r="AP433">
        <v>1</v>
      </c>
      <c r="AQ433">
        <v>0</v>
      </c>
      <c r="AR433">
        <v>0</v>
      </c>
      <c r="AS433" t="s">
        <v>420</v>
      </c>
      <c r="AT433">
        <v>21.48</v>
      </c>
      <c r="AU433" t="s">
        <v>420</v>
      </c>
      <c r="AV433">
        <v>1</v>
      </c>
      <c r="AW433">
        <v>2</v>
      </c>
      <c r="AX433">
        <v>28187108</v>
      </c>
      <c r="AY433">
        <v>1</v>
      </c>
      <c r="AZ433">
        <v>0</v>
      </c>
      <c r="BA433">
        <v>447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Y433*Source!I138</f>
        <v>163.24799999999999</v>
      </c>
      <c r="CY433">
        <f>AD433</f>
        <v>10.07</v>
      </c>
      <c r="CZ433">
        <f>AH433</f>
        <v>10.07</v>
      </c>
      <c r="DA433">
        <f>AL433</f>
        <v>1</v>
      </c>
      <c r="DB433">
        <f t="shared" si="113"/>
        <v>216.3</v>
      </c>
      <c r="DC433">
        <f t="shared" si="114"/>
        <v>0</v>
      </c>
    </row>
    <row r="434" spans="1:107" x14ac:dyDescent="0.2">
      <c r="A434">
        <f>ROW(Source!A138)</f>
        <v>138</v>
      </c>
      <c r="B434">
        <v>28185840</v>
      </c>
      <c r="C434">
        <v>28187095</v>
      </c>
      <c r="D434">
        <v>27430841</v>
      </c>
      <c r="E434">
        <v>1</v>
      </c>
      <c r="F434">
        <v>1</v>
      </c>
      <c r="G434">
        <v>1</v>
      </c>
      <c r="H434">
        <v>1</v>
      </c>
      <c r="I434" t="s">
        <v>818</v>
      </c>
      <c r="J434" t="s">
        <v>420</v>
      </c>
      <c r="K434" t="s">
        <v>819</v>
      </c>
      <c r="L434">
        <v>1191</v>
      </c>
      <c r="N434">
        <v>1013</v>
      </c>
      <c r="O434" t="s">
        <v>817</v>
      </c>
      <c r="P434" t="s">
        <v>817</v>
      </c>
      <c r="Q434">
        <v>1</v>
      </c>
      <c r="W434">
        <v>0</v>
      </c>
      <c r="X434">
        <v>-383101862</v>
      </c>
      <c r="Y434">
        <v>5.32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1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420</v>
      </c>
      <c r="AT434">
        <v>5.32</v>
      </c>
      <c r="AU434" t="s">
        <v>420</v>
      </c>
      <c r="AV434">
        <v>2</v>
      </c>
      <c r="AW434">
        <v>2</v>
      </c>
      <c r="AX434">
        <v>28187109</v>
      </c>
      <c r="AY434">
        <v>1</v>
      </c>
      <c r="AZ434">
        <v>0</v>
      </c>
      <c r="BA434">
        <v>448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Y434*Source!I138</f>
        <v>40.432000000000002</v>
      </c>
      <c r="CY434">
        <f>AD434</f>
        <v>0</v>
      </c>
      <c r="CZ434">
        <f>AH434</f>
        <v>0</v>
      </c>
      <c r="DA434">
        <f>AL434</f>
        <v>1</v>
      </c>
      <c r="DB434">
        <f t="shared" si="113"/>
        <v>0</v>
      </c>
      <c r="DC434">
        <f t="shared" si="114"/>
        <v>0</v>
      </c>
    </row>
    <row r="435" spans="1:107" x14ac:dyDescent="0.2">
      <c r="A435">
        <f>ROW(Source!A138)</f>
        <v>138</v>
      </c>
      <c r="B435">
        <v>28185840</v>
      </c>
      <c r="C435">
        <v>28187095</v>
      </c>
      <c r="D435">
        <v>27347955</v>
      </c>
      <c r="E435">
        <v>1</v>
      </c>
      <c r="F435">
        <v>1</v>
      </c>
      <c r="G435">
        <v>1</v>
      </c>
      <c r="H435">
        <v>2</v>
      </c>
      <c r="I435" t="s">
        <v>150</v>
      </c>
      <c r="J435" t="s">
        <v>151</v>
      </c>
      <c r="K435" t="s">
        <v>152</v>
      </c>
      <c r="L435">
        <v>1368</v>
      </c>
      <c r="N435">
        <v>1011</v>
      </c>
      <c r="O435" t="s">
        <v>823</v>
      </c>
      <c r="P435" t="s">
        <v>823</v>
      </c>
      <c r="Q435">
        <v>1</v>
      </c>
      <c r="W435">
        <v>0</v>
      </c>
      <c r="X435">
        <v>1431460504</v>
      </c>
      <c r="Y435">
        <v>0.48</v>
      </c>
      <c r="AA435">
        <v>0</v>
      </c>
      <c r="AB435">
        <v>42.06</v>
      </c>
      <c r="AC435">
        <v>10.130000000000001</v>
      </c>
      <c r="AD435">
        <v>0</v>
      </c>
      <c r="AE435">
        <v>0</v>
      </c>
      <c r="AF435">
        <v>42.06</v>
      </c>
      <c r="AG435">
        <v>10.130000000000001</v>
      </c>
      <c r="AH435">
        <v>0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420</v>
      </c>
      <c r="AT435">
        <v>0.48</v>
      </c>
      <c r="AU435" t="s">
        <v>420</v>
      </c>
      <c r="AV435">
        <v>0</v>
      </c>
      <c r="AW435">
        <v>2</v>
      </c>
      <c r="AX435">
        <v>28187110</v>
      </c>
      <c r="AY435">
        <v>1</v>
      </c>
      <c r="AZ435">
        <v>0</v>
      </c>
      <c r="BA435">
        <v>449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Y435*Source!I138</f>
        <v>3.6479999999999997</v>
      </c>
      <c r="CY435">
        <f t="shared" ref="CY435:CY442" si="124">AB435</f>
        <v>42.06</v>
      </c>
      <c r="CZ435">
        <f t="shared" ref="CZ435:CZ442" si="125">AF435</f>
        <v>42.06</v>
      </c>
      <c r="DA435">
        <f t="shared" ref="DA435:DA442" si="126">AJ435</f>
        <v>1</v>
      </c>
      <c r="DB435">
        <f t="shared" si="113"/>
        <v>20.190000000000001</v>
      </c>
      <c r="DC435">
        <f t="shared" si="114"/>
        <v>4.8600000000000003</v>
      </c>
    </row>
    <row r="436" spans="1:107" x14ac:dyDescent="0.2">
      <c r="A436">
        <f>ROW(Source!A138)</f>
        <v>138</v>
      </c>
      <c r="B436">
        <v>28185840</v>
      </c>
      <c r="C436">
        <v>28187095</v>
      </c>
      <c r="D436">
        <v>27348145</v>
      </c>
      <c r="E436">
        <v>1</v>
      </c>
      <c r="F436">
        <v>1</v>
      </c>
      <c r="G436">
        <v>1</v>
      </c>
      <c r="H436">
        <v>2</v>
      </c>
      <c r="I436" t="s">
        <v>820</v>
      </c>
      <c r="J436" t="s">
        <v>821</v>
      </c>
      <c r="K436" t="s">
        <v>822</v>
      </c>
      <c r="L436">
        <v>1368</v>
      </c>
      <c r="N436">
        <v>1011</v>
      </c>
      <c r="O436" t="s">
        <v>823</v>
      </c>
      <c r="P436" t="s">
        <v>823</v>
      </c>
      <c r="Q436">
        <v>1</v>
      </c>
      <c r="W436">
        <v>0</v>
      </c>
      <c r="X436">
        <v>1884583504</v>
      </c>
      <c r="Y436">
        <v>2.1800000000000002</v>
      </c>
      <c r="AA436">
        <v>0</v>
      </c>
      <c r="AB436">
        <v>66.16</v>
      </c>
      <c r="AC436">
        <v>8.82</v>
      </c>
      <c r="AD436">
        <v>0</v>
      </c>
      <c r="AE436">
        <v>0</v>
      </c>
      <c r="AF436">
        <v>66.16</v>
      </c>
      <c r="AG436">
        <v>8.82</v>
      </c>
      <c r="AH436">
        <v>0</v>
      </c>
      <c r="AI436">
        <v>1</v>
      </c>
      <c r="AJ436">
        <v>1</v>
      </c>
      <c r="AK436">
        <v>1</v>
      </c>
      <c r="AL436">
        <v>1</v>
      </c>
      <c r="AN436">
        <v>0</v>
      </c>
      <c r="AO436">
        <v>1</v>
      </c>
      <c r="AP436">
        <v>1</v>
      </c>
      <c r="AQ436">
        <v>0</v>
      </c>
      <c r="AR436">
        <v>0</v>
      </c>
      <c r="AS436" t="s">
        <v>420</v>
      </c>
      <c r="AT436">
        <v>2.1800000000000002</v>
      </c>
      <c r="AU436" t="s">
        <v>420</v>
      </c>
      <c r="AV436">
        <v>0</v>
      </c>
      <c r="AW436">
        <v>2</v>
      </c>
      <c r="AX436">
        <v>28187111</v>
      </c>
      <c r="AY436">
        <v>1</v>
      </c>
      <c r="AZ436">
        <v>0</v>
      </c>
      <c r="BA436">
        <v>450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Y436*Source!I138</f>
        <v>16.568000000000001</v>
      </c>
      <c r="CY436">
        <f t="shared" si="124"/>
        <v>66.16</v>
      </c>
      <c r="CZ436">
        <f t="shared" si="125"/>
        <v>66.16</v>
      </c>
      <c r="DA436">
        <f t="shared" si="126"/>
        <v>1</v>
      </c>
      <c r="DB436">
        <f t="shared" si="113"/>
        <v>144.22999999999999</v>
      </c>
      <c r="DC436">
        <f t="shared" si="114"/>
        <v>19.23</v>
      </c>
    </row>
    <row r="437" spans="1:107" x14ac:dyDescent="0.2">
      <c r="A437">
        <f>ROW(Source!A138)</f>
        <v>138</v>
      </c>
      <c r="B437">
        <v>28185840</v>
      </c>
      <c r="C437">
        <v>28187095</v>
      </c>
      <c r="D437">
        <v>27348210</v>
      </c>
      <c r="E437">
        <v>1</v>
      </c>
      <c r="F437">
        <v>1</v>
      </c>
      <c r="G437">
        <v>1</v>
      </c>
      <c r="H437">
        <v>2</v>
      </c>
      <c r="I437" t="s">
        <v>832</v>
      </c>
      <c r="J437" t="s">
        <v>0</v>
      </c>
      <c r="K437" t="s">
        <v>1</v>
      </c>
      <c r="L437">
        <v>1368</v>
      </c>
      <c r="N437">
        <v>1011</v>
      </c>
      <c r="O437" t="s">
        <v>823</v>
      </c>
      <c r="P437" t="s">
        <v>823</v>
      </c>
      <c r="Q437">
        <v>1</v>
      </c>
      <c r="W437">
        <v>0</v>
      </c>
      <c r="X437">
        <v>-1700234874</v>
      </c>
      <c r="Y437">
        <v>0.21</v>
      </c>
      <c r="AA437">
        <v>0</v>
      </c>
      <c r="AB437">
        <v>93.73</v>
      </c>
      <c r="AC437">
        <v>8.82</v>
      </c>
      <c r="AD437">
        <v>0</v>
      </c>
      <c r="AE437">
        <v>0</v>
      </c>
      <c r="AF437">
        <v>93.73</v>
      </c>
      <c r="AG437">
        <v>8.82</v>
      </c>
      <c r="AH437">
        <v>0</v>
      </c>
      <c r="AI437">
        <v>1</v>
      </c>
      <c r="AJ437">
        <v>1</v>
      </c>
      <c r="AK437">
        <v>1</v>
      </c>
      <c r="AL437">
        <v>1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420</v>
      </c>
      <c r="AT437">
        <v>0.21</v>
      </c>
      <c r="AU437" t="s">
        <v>420</v>
      </c>
      <c r="AV437">
        <v>0</v>
      </c>
      <c r="AW437">
        <v>2</v>
      </c>
      <c r="AX437">
        <v>28187112</v>
      </c>
      <c r="AY437">
        <v>1</v>
      </c>
      <c r="AZ437">
        <v>0</v>
      </c>
      <c r="BA437">
        <v>451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Y437*Source!I138</f>
        <v>1.5959999999999999</v>
      </c>
      <c r="CY437">
        <f t="shared" si="124"/>
        <v>93.73</v>
      </c>
      <c r="CZ437">
        <f t="shared" si="125"/>
        <v>93.73</v>
      </c>
      <c r="DA437">
        <f t="shared" si="126"/>
        <v>1</v>
      </c>
      <c r="DB437">
        <f t="shared" si="113"/>
        <v>19.68</v>
      </c>
      <c r="DC437">
        <f t="shared" si="114"/>
        <v>1.85</v>
      </c>
    </row>
    <row r="438" spans="1:107" x14ac:dyDescent="0.2">
      <c r="A438">
        <f>ROW(Source!A138)</f>
        <v>138</v>
      </c>
      <c r="B438">
        <v>28185840</v>
      </c>
      <c r="C438">
        <v>28187095</v>
      </c>
      <c r="D438">
        <v>27348257</v>
      </c>
      <c r="E438">
        <v>1</v>
      </c>
      <c r="F438">
        <v>1</v>
      </c>
      <c r="G438">
        <v>1</v>
      </c>
      <c r="H438">
        <v>2</v>
      </c>
      <c r="I438" t="s">
        <v>153</v>
      </c>
      <c r="J438" t="s">
        <v>154</v>
      </c>
      <c r="K438" t="s">
        <v>155</v>
      </c>
      <c r="L438">
        <v>1368</v>
      </c>
      <c r="N438">
        <v>1011</v>
      </c>
      <c r="O438" t="s">
        <v>823</v>
      </c>
      <c r="P438" t="s">
        <v>823</v>
      </c>
      <c r="Q438">
        <v>1</v>
      </c>
      <c r="W438">
        <v>0</v>
      </c>
      <c r="X438">
        <v>-271470403</v>
      </c>
      <c r="Y438">
        <v>0.21</v>
      </c>
      <c r="AA438">
        <v>0</v>
      </c>
      <c r="AB438">
        <v>91.79</v>
      </c>
      <c r="AC438">
        <v>11.84</v>
      </c>
      <c r="AD438">
        <v>0</v>
      </c>
      <c r="AE438">
        <v>0</v>
      </c>
      <c r="AF438">
        <v>91.79</v>
      </c>
      <c r="AG438">
        <v>11.84</v>
      </c>
      <c r="AH438">
        <v>0</v>
      </c>
      <c r="AI438">
        <v>1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420</v>
      </c>
      <c r="AT438">
        <v>0.21</v>
      </c>
      <c r="AU438" t="s">
        <v>420</v>
      </c>
      <c r="AV438">
        <v>0</v>
      </c>
      <c r="AW438">
        <v>2</v>
      </c>
      <c r="AX438">
        <v>28187113</v>
      </c>
      <c r="AY438">
        <v>1</v>
      </c>
      <c r="AZ438">
        <v>0</v>
      </c>
      <c r="BA438">
        <v>452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Y438*Source!I138</f>
        <v>1.5959999999999999</v>
      </c>
      <c r="CY438">
        <f t="shared" si="124"/>
        <v>91.79</v>
      </c>
      <c r="CZ438">
        <f t="shared" si="125"/>
        <v>91.79</v>
      </c>
      <c r="DA438">
        <f t="shared" si="126"/>
        <v>1</v>
      </c>
      <c r="DB438">
        <f t="shared" si="113"/>
        <v>19.28</v>
      </c>
      <c r="DC438">
        <f t="shared" si="114"/>
        <v>2.4900000000000002</v>
      </c>
    </row>
    <row r="439" spans="1:107" x14ac:dyDescent="0.2">
      <c r="A439">
        <f>ROW(Source!A138)</f>
        <v>138</v>
      </c>
      <c r="B439">
        <v>28185840</v>
      </c>
      <c r="C439">
        <v>28187095</v>
      </c>
      <c r="D439">
        <v>27348305</v>
      </c>
      <c r="E439">
        <v>1</v>
      </c>
      <c r="F439">
        <v>1</v>
      </c>
      <c r="G439">
        <v>1</v>
      </c>
      <c r="H439">
        <v>2</v>
      </c>
      <c r="I439" t="s">
        <v>156</v>
      </c>
      <c r="J439" t="s">
        <v>157</v>
      </c>
      <c r="K439" t="s">
        <v>158</v>
      </c>
      <c r="L439">
        <v>1368</v>
      </c>
      <c r="N439">
        <v>1011</v>
      </c>
      <c r="O439" t="s">
        <v>823</v>
      </c>
      <c r="P439" t="s">
        <v>823</v>
      </c>
      <c r="Q439">
        <v>1</v>
      </c>
      <c r="W439">
        <v>0</v>
      </c>
      <c r="X439">
        <v>-186926218</v>
      </c>
      <c r="Y439">
        <v>0.02</v>
      </c>
      <c r="AA439">
        <v>0</v>
      </c>
      <c r="AB439">
        <v>5</v>
      </c>
      <c r="AC439">
        <v>0</v>
      </c>
      <c r="AD439">
        <v>0</v>
      </c>
      <c r="AE439">
        <v>0</v>
      </c>
      <c r="AF439">
        <v>5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1</v>
      </c>
      <c r="AP439">
        <v>1</v>
      </c>
      <c r="AQ439">
        <v>0</v>
      </c>
      <c r="AR439">
        <v>0</v>
      </c>
      <c r="AS439" t="s">
        <v>420</v>
      </c>
      <c r="AT439">
        <v>0.02</v>
      </c>
      <c r="AU439" t="s">
        <v>420</v>
      </c>
      <c r="AV439">
        <v>0</v>
      </c>
      <c r="AW439">
        <v>2</v>
      </c>
      <c r="AX439">
        <v>28187114</v>
      </c>
      <c r="AY439">
        <v>1</v>
      </c>
      <c r="AZ439">
        <v>0</v>
      </c>
      <c r="BA439">
        <v>453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Y439*Source!I138</f>
        <v>0.152</v>
      </c>
      <c r="CY439">
        <f t="shared" si="124"/>
        <v>5</v>
      </c>
      <c r="CZ439">
        <f t="shared" si="125"/>
        <v>5</v>
      </c>
      <c r="DA439">
        <f t="shared" si="126"/>
        <v>1</v>
      </c>
      <c r="DB439">
        <f t="shared" si="113"/>
        <v>0.1</v>
      </c>
      <c r="DC439">
        <f t="shared" si="114"/>
        <v>0</v>
      </c>
    </row>
    <row r="440" spans="1:107" x14ac:dyDescent="0.2">
      <c r="A440">
        <f>ROW(Source!A138)</f>
        <v>138</v>
      </c>
      <c r="B440">
        <v>28185840</v>
      </c>
      <c r="C440">
        <v>28187095</v>
      </c>
      <c r="D440">
        <v>27348410</v>
      </c>
      <c r="E440">
        <v>1</v>
      </c>
      <c r="F440">
        <v>1</v>
      </c>
      <c r="G440">
        <v>1</v>
      </c>
      <c r="H440">
        <v>2</v>
      </c>
      <c r="I440" t="s">
        <v>159</v>
      </c>
      <c r="J440" t="s">
        <v>160</v>
      </c>
      <c r="K440" t="s">
        <v>161</v>
      </c>
      <c r="L440">
        <v>1368</v>
      </c>
      <c r="N440">
        <v>1011</v>
      </c>
      <c r="O440" t="s">
        <v>823</v>
      </c>
      <c r="P440" t="s">
        <v>823</v>
      </c>
      <c r="Q440">
        <v>1</v>
      </c>
      <c r="W440">
        <v>0</v>
      </c>
      <c r="X440">
        <v>-566827484</v>
      </c>
      <c r="Y440">
        <v>0.16</v>
      </c>
      <c r="AA440">
        <v>0</v>
      </c>
      <c r="AB440">
        <v>4.1100000000000003</v>
      </c>
      <c r="AC440">
        <v>0</v>
      </c>
      <c r="AD440">
        <v>0</v>
      </c>
      <c r="AE440">
        <v>0</v>
      </c>
      <c r="AF440">
        <v>4.1100000000000003</v>
      </c>
      <c r="AG440">
        <v>0</v>
      </c>
      <c r="AH440">
        <v>0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1</v>
      </c>
      <c r="AQ440">
        <v>0</v>
      </c>
      <c r="AR440">
        <v>0</v>
      </c>
      <c r="AS440" t="s">
        <v>420</v>
      </c>
      <c r="AT440">
        <v>0.16</v>
      </c>
      <c r="AU440" t="s">
        <v>420</v>
      </c>
      <c r="AV440">
        <v>0</v>
      </c>
      <c r="AW440">
        <v>2</v>
      </c>
      <c r="AX440">
        <v>28187115</v>
      </c>
      <c r="AY440">
        <v>1</v>
      </c>
      <c r="AZ440">
        <v>0</v>
      </c>
      <c r="BA440">
        <v>454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Y440*Source!I138</f>
        <v>1.216</v>
      </c>
      <c r="CY440">
        <f t="shared" si="124"/>
        <v>4.1100000000000003</v>
      </c>
      <c r="CZ440">
        <f t="shared" si="125"/>
        <v>4.1100000000000003</v>
      </c>
      <c r="DA440">
        <f t="shared" si="126"/>
        <v>1</v>
      </c>
      <c r="DB440">
        <f t="shared" si="113"/>
        <v>0.66</v>
      </c>
      <c r="DC440">
        <f t="shared" si="114"/>
        <v>0</v>
      </c>
    </row>
    <row r="441" spans="1:107" x14ac:dyDescent="0.2">
      <c r="A441">
        <f>ROW(Source!A138)</f>
        <v>138</v>
      </c>
      <c r="B441">
        <v>28185840</v>
      </c>
      <c r="C441">
        <v>28187095</v>
      </c>
      <c r="D441">
        <v>27349168</v>
      </c>
      <c r="E441">
        <v>1</v>
      </c>
      <c r="F441">
        <v>1</v>
      </c>
      <c r="G441">
        <v>1</v>
      </c>
      <c r="H441">
        <v>2</v>
      </c>
      <c r="I441" t="s">
        <v>2</v>
      </c>
      <c r="J441" t="s">
        <v>3</v>
      </c>
      <c r="K441" t="s">
        <v>4</v>
      </c>
      <c r="L441">
        <v>1368</v>
      </c>
      <c r="N441">
        <v>1011</v>
      </c>
      <c r="O441" t="s">
        <v>823</v>
      </c>
      <c r="P441" t="s">
        <v>823</v>
      </c>
      <c r="Q441">
        <v>1</v>
      </c>
      <c r="W441">
        <v>0</v>
      </c>
      <c r="X441">
        <v>1820267133</v>
      </c>
      <c r="Y441">
        <v>2.1800000000000002</v>
      </c>
      <c r="AA441">
        <v>0</v>
      </c>
      <c r="AB441">
        <v>102.48</v>
      </c>
      <c r="AC441">
        <v>11.84</v>
      </c>
      <c r="AD441">
        <v>0</v>
      </c>
      <c r="AE441">
        <v>0</v>
      </c>
      <c r="AF441">
        <v>102.48</v>
      </c>
      <c r="AG441">
        <v>11.84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1</v>
      </c>
      <c r="AQ441">
        <v>0</v>
      </c>
      <c r="AR441">
        <v>0</v>
      </c>
      <c r="AS441" t="s">
        <v>420</v>
      </c>
      <c r="AT441">
        <v>2.1800000000000002</v>
      </c>
      <c r="AU441" t="s">
        <v>420</v>
      </c>
      <c r="AV441">
        <v>0</v>
      </c>
      <c r="AW441">
        <v>2</v>
      </c>
      <c r="AX441">
        <v>28187116</v>
      </c>
      <c r="AY441">
        <v>1</v>
      </c>
      <c r="AZ441">
        <v>0</v>
      </c>
      <c r="BA441">
        <v>455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Y441*Source!I138</f>
        <v>16.568000000000001</v>
      </c>
      <c r="CY441">
        <f t="shared" si="124"/>
        <v>102.48</v>
      </c>
      <c r="CZ441">
        <f t="shared" si="125"/>
        <v>102.48</v>
      </c>
      <c r="DA441">
        <f t="shared" si="126"/>
        <v>1</v>
      </c>
      <c r="DB441">
        <f t="shared" si="113"/>
        <v>223.41</v>
      </c>
      <c r="DC441">
        <f t="shared" si="114"/>
        <v>25.81</v>
      </c>
    </row>
    <row r="442" spans="1:107" x14ac:dyDescent="0.2">
      <c r="A442">
        <f>ROW(Source!A138)</f>
        <v>138</v>
      </c>
      <c r="B442">
        <v>28185840</v>
      </c>
      <c r="C442">
        <v>28187095</v>
      </c>
      <c r="D442">
        <v>27350098</v>
      </c>
      <c r="E442">
        <v>1</v>
      </c>
      <c r="F442">
        <v>1</v>
      </c>
      <c r="G442">
        <v>1</v>
      </c>
      <c r="H442">
        <v>2</v>
      </c>
      <c r="I442" t="s">
        <v>162</v>
      </c>
      <c r="J442" t="s">
        <v>163</v>
      </c>
      <c r="K442" t="s">
        <v>164</v>
      </c>
      <c r="L442">
        <v>1368</v>
      </c>
      <c r="N442">
        <v>1011</v>
      </c>
      <c r="O442" t="s">
        <v>823</v>
      </c>
      <c r="P442" t="s">
        <v>823</v>
      </c>
      <c r="Q442">
        <v>1</v>
      </c>
      <c r="W442">
        <v>0</v>
      </c>
      <c r="X442">
        <v>102642092</v>
      </c>
      <c r="Y442">
        <v>0.06</v>
      </c>
      <c r="AA442">
        <v>0</v>
      </c>
      <c r="AB442">
        <v>18.46</v>
      </c>
      <c r="AC442">
        <v>11.84</v>
      </c>
      <c r="AD442">
        <v>0</v>
      </c>
      <c r="AE442">
        <v>0</v>
      </c>
      <c r="AF442">
        <v>18.46</v>
      </c>
      <c r="AG442">
        <v>11.84</v>
      </c>
      <c r="AH442">
        <v>0</v>
      </c>
      <c r="AI442">
        <v>1</v>
      </c>
      <c r="AJ442">
        <v>1</v>
      </c>
      <c r="AK442">
        <v>1</v>
      </c>
      <c r="AL442">
        <v>1</v>
      </c>
      <c r="AN442">
        <v>0</v>
      </c>
      <c r="AO442">
        <v>1</v>
      </c>
      <c r="AP442">
        <v>1</v>
      </c>
      <c r="AQ442">
        <v>0</v>
      </c>
      <c r="AR442">
        <v>0</v>
      </c>
      <c r="AS442" t="s">
        <v>420</v>
      </c>
      <c r="AT442">
        <v>0.06</v>
      </c>
      <c r="AU442" t="s">
        <v>420</v>
      </c>
      <c r="AV442">
        <v>0</v>
      </c>
      <c r="AW442">
        <v>2</v>
      </c>
      <c r="AX442">
        <v>28187117</v>
      </c>
      <c r="AY442">
        <v>1</v>
      </c>
      <c r="AZ442">
        <v>0</v>
      </c>
      <c r="BA442">
        <v>456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Y442*Source!I138</f>
        <v>0.45599999999999996</v>
      </c>
      <c r="CY442">
        <f t="shared" si="124"/>
        <v>18.46</v>
      </c>
      <c r="CZ442">
        <f t="shared" si="125"/>
        <v>18.46</v>
      </c>
      <c r="DA442">
        <f t="shared" si="126"/>
        <v>1</v>
      </c>
      <c r="DB442">
        <f t="shared" si="113"/>
        <v>1.1100000000000001</v>
      </c>
      <c r="DC442">
        <f t="shared" si="114"/>
        <v>0.71</v>
      </c>
    </row>
    <row r="443" spans="1:107" x14ac:dyDescent="0.2">
      <c r="A443">
        <f>ROW(Source!A138)</f>
        <v>138</v>
      </c>
      <c r="B443">
        <v>28185840</v>
      </c>
      <c r="C443">
        <v>28187095</v>
      </c>
      <c r="D443">
        <v>27264507</v>
      </c>
      <c r="E443">
        <v>1</v>
      </c>
      <c r="F443">
        <v>1</v>
      </c>
      <c r="G443">
        <v>1</v>
      </c>
      <c r="H443">
        <v>3</v>
      </c>
      <c r="I443" t="s">
        <v>165</v>
      </c>
      <c r="J443" t="s">
        <v>166</v>
      </c>
      <c r="K443" t="s">
        <v>167</v>
      </c>
      <c r="L443">
        <v>1339</v>
      </c>
      <c r="N443">
        <v>1007</v>
      </c>
      <c r="O443" t="s">
        <v>444</v>
      </c>
      <c r="P443" t="s">
        <v>444</v>
      </c>
      <c r="Q443">
        <v>1</v>
      </c>
      <c r="W443">
        <v>0</v>
      </c>
      <c r="X443">
        <v>82350058</v>
      </c>
      <c r="Y443">
        <v>4.2999999999999997E-2</v>
      </c>
      <c r="AA443">
        <v>2.44</v>
      </c>
      <c r="AB443">
        <v>0</v>
      </c>
      <c r="AC443">
        <v>0</v>
      </c>
      <c r="AD443">
        <v>0</v>
      </c>
      <c r="AE443">
        <v>2.44</v>
      </c>
      <c r="AF443">
        <v>0</v>
      </c>
      <c r="AG443">
        <v>0</v>
      </c>
      <c r="AH443">
        <v>0</v>
      </c>
      <c r="AI443">
        <v>1</v>
      </c>
      <c r="AJ443">
        <v>1</v>
      </c>
      <c r="AK443">
        <v>1</v>
      </c>
      <c r="AL443">
        <v>1</v>
      </c>
      <c r="AN443">
        <v>0</v>
      </c>
      <c r="AO443">
        <v>1</v>
      </c>
      <c r="AP443">
        <v>0</v>
      </c>
      <c r="AQ443">
        <v>0</v>
      </c>
      <c r="AR443">
        <v>0</v>
      </c>
      <c r="AS443" t="s">
        <v>420</v>
      </c>
      <c r="AT443">
        <v>4.2999999999999997E-2</v>
      </c>
      <c r="AU443" t="s">
        <v>420</v>
      </c>
      <c r="AV443">
        <v>0</v>
      </c>
      <c r="AW443">
        <v>2</v>
      </c>
      <c r="AX443">
        <v>28187118</v>
      </c>
      <c r="AY443">
        <v>1</v>
      </c>
      <c r="AZ443">
        <v>0</v>
      </c>
      <c r="BA443">
        <v>457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Y443*Source!I138</f>
        <v>0.32679999999999998</v>
      </c>
      <c r="CY443">
        <f>AA443</f>
        <v>2.44</v>
      </c>
      <c r="CZ443">
        <f>AE443</f>
        <v>2.44</v>
      </c>
      <c r="DA443">
        <f>AI443</f>
        <v>1</v>
      </c>
      <c r="DB443">
        <f t="shared" si="113"/>
        <v>0.1</v>
      </c>
      <c r="DC443">
        <f t="shared" si="114"/>
        <v>0</v>
      </c>
    </row>
    <row r="444" spans="1:107" x14ac:dyDescent="0.2">
      <c r="A444">
        <f>ROW(Source!A138)</f>
        <v>138</v>
      </c>
      <c r="B444">
        <v>28185840</v>
      </c>
      <c r="C444">
        <v>28187095</v>
      </c>
      <c r="D444">
        <v>27308465</v>
      </c>
      <c r="E444">
        <v>1</v>
      </c>
      <c r="F444">
        <v>1</v>
      </c>
      <c r="G444">
        <v>1</v>
      </c>
      <c r="H444">
        <v>3</v>
      </c>
      <c r="I444" t="s">
        <v>168</v>
      </c>
      <c r="J444" t="s">
        <v>169</v>
      </c>
      <c r="K444" t="s">
        <v>170</v>
      </c>
      <c r="L444">
        <v>1348</v>
      </c>
      <c r="N444">
        <v>1009</v>
      </c>
      <c r="O444" t="s">
        <v>476</v>
      </c>
      <c r="P444" t="s">
        <v>476</v>
      </c>
      <c r="Q444">
        <v>1000</v>
      </c>
      <c r="W444">
        <v>0</v>
      </c>
      <c r="X444">
        <v>-468305079</v>
      </c>
      <c r="Y444">
        <v>0.14000000000000001</v>
      </c>
      <c r="AA444">
        <v>736.29</v>
      </c>
      <c r="AB444">
        <v>0</v>
      </c>
      <c r="AC444">
        <v>0</v>
      </c>
      <c r="AD444">
        <v>0</v>
      </c>
      <c r="AE444">
        <v>736.29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1</v>
      </c>
      <c r="AN444">
        <v>0</v>
      </c>
      <c r="AO444">
        <v>1</v>
      </c>
      <c r="AP444">
        <v>0</v>
      </c>
      <c r="AQ444">
        <v>0</v>
      </c>
      <c r="AR444">
        <v>0</v>
      </c>
      <c r="AS444" t="s">
        <v>420</v>
      </c>
      <c r="AT444">
        <v>0.14000000000000001</v>
      </c>
      <c r="AU444" t="s">
        <v>420</v>
      </c>
      <c r="AV444">
        <v>0</v>
      </c>
      <c r="AW444">
        <v>2</v>
      </c>
      <c r="AX444">
        <v>28187120</v>
      </c>
      <c r="AY444">
        <v>1</v>
      </c>
      <c r="AZ444">
        <v>0</v>
      </c>
      <c r="BA444">
        <v>459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Y444*Source!I138</f>
        <v>1.0640000000000001</v>
      </c>
      <c r="CY444">
        <f>AA444</f>
        <v>736.29</v>
      </c>
      <c r="CZ444">
        <f>AE444</f>
        <v>736.29</v>
      </c>
      <c r="DA444">
        <f>AI444</f>
        <v>1</v>
      </c>
      <c r="DB444">
        <f t="shared" si="113"/>
        <v>103.08</v>
      </c>
      <c r="DC444">
        <f t="shared" si="114"/>
        <v>0</v>
      </c>
    </row>
    <row r="445" spans="1:107" x14ac:dyDescent="0.2">
      <c r="A445">
        <f>ROW(Source!A139)</f>
        <v>139</v>
      </c>
      <c r="B445">
        <v>28185841</v>
      </c>
      <c r="C445">
        <v>28187095</v>
      </c>
      <c r="D445">
        <v>27438973</v>
      </c>
      <c r="E445">
        <v>1</v>
      </c>
      <c r="F445">
        <v>1</v>
      </c>
      <c r="G445">
        <v>1</v>
      </c>
      <c r="H445">
        <v>1</v>
      </c>
      <c r="I445" t="s">
        <v>171</v>
      </c>
      <c r="J445" t="s">
        <v>420</v>
      </c>
      <c r="K445" t="s">
        <v>172</v>
      </c>
      <c r="L445">
        <v>1191</v>
      </c>
      <c r="N445">
        <v>1013</v>
      </c>
      <c r="O445" t="s">
        <v>817</v>
      </c>
      <c r="P445" t="s">
        <v>817</v>
      </c>
      <c r="Q445">
        <v>1</v>
      </c>
      <c r="W445">
        <v>0</v>
      </c>
      <c r="X445">
        <v>-1108122096</v>
      </c>
      <c r="Y445">
        <v>21.48</v>
      </c>
      <c r="AA445">
        <v>0</v>
      </c>
      <c r="AB445">
        <v>0</v>
      </c>
      <c r="AC445">
        <v>0</v>
      </c>
      <c r="AD445">
        <v>71.19</v>
      </c>
      <c r="AE445">
        <v>0</v>
      </c>
      <c r="AF445">
        <v>0</v>
      </c>
      <c r="AG445">
        <v>0</v>
      </c>
      <c r="AH445">
        <v>10.07</v>
      </c>
      <c r="AI445">
        <v>1</v>
      </c>
      <c r="AJ445">
        <v>1</v>
      </c>
      <c r="AK445">
        <v>1</v>
      </c>
      <c r="AL445">
        <v>7.07</v>
      </c>
      <c r="AN445">
        <v>0</v>
      </c>
      <c r="AO445">
        <v>1</v>
      </c>
      <c r="AP445">
        <v>1</v>
      </c>
      <c r="AQ445">
        <v>0</v>
      </c>
      <c r="AR445">
        <v>0</v>
      </c>
      <c r="AS445" t="s">
        <v>420</v>
      </c>
      <c r="AT445">
        <v>21.48</v>
      </c>
      <c r="AU445" t="s">
        <v>420</v>
      </c>
      <c r="AV445">
        <v>1</v>
      </c>
      <c r="AW445">
        <v>2</v>
      </c>
      <c r="AX445">
        <v>28187108</v>
      </c>
      <c r="AY445">
        <v>1</v>
      </c>
      <c r="AZ445">
        <v>0</v>
      </c>
      <c r="BA445">
        <v>460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Y445*Source!I139</f>
        <v>163.24799999999999</v>
      </c>
      <c r="CY445">
        <f>AD445</f>
        <v>71.19</v>
      </c>
      <c r="CZ445">
        <f>AH445</f>
        <v>10.07</v>
      </c>
      <c r="DA445">
        <f>AL445</f>
        <v>7.07</v>
      </c>
      <c r="DB445">
        <f t="shared" si="113"/>
        <v>216.3</v>
      </c>
      <c r="DC445">
        <f t="shared" si="114"/>
        <v>0</v>
      </c>
    </row>
    <row r="446" spans="1:107" x14ac:dyDescent="0.2">
      <c r="A446">
        <f>ROW(Source!A139)</f>
        <v>139</v>
      </c>
      <c r="B446">
        <v>28185841</v>
      </c>
      <c r="C446">
        <v>28187095</v>
      </c>
      <c r="D446">
        <v>27430841</v>
      </c>
      <c r="E446">
        <v>1</v>
      </c>
      <c r="F446">
        <v>1</v>
      </c>
      <c r="G446">
        <v>1</v>
      </c>
      <c r="H446">
        <v>1</v>
      </c>
      <c r="I446" t="s">
        <v>818</v>
      </c>
      <c r="J446" t="s">
        <v>420</v>
      </c>
      <c r="K446" t="s">
        <v>819</v>
      </c>
      <c r="L446">
        <v>1191</v>
      </c>
      <c r="N446">
        <v>1013</v>
      </c>
      <c r="O446" t="s">
        <v>817</v>
      </c>
      <c r="P446" t="s">
        <v>817</v>
      </c>
      <c r="Q446">
        <v>1</v>
      </c>
      <c r="W446">
        <v>0</v>
      </c>
      <c r="X446">
        <v>-383101862</v>
      </c>
      <c r="Y446">
        <v>5.32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7.07</v>
      </c>
      <c r="AL446">
        <v>1</v>
      </c>
      <c r="AN446">
        <v>0</v>
      </c>
      <c r="AO446">
        <v>1</v>
      </c>
      <c r="AP446">
        <v>0</v>
      </c>
      <c r="AQ446">
        <v>0</v>
      </c>
      <c r="AR446">
        <v>0</v>
      </c>
      <c r="AS446" t="s">
        <v>420</v>
      </c>
      <c r="AT446">
        <v>5.32</v>
      </c>
      <c r="AU446" t="s">
        <v>420</v>
      </c>
      <c r="AV446">
        <v>2</v>
      </c>
      <c r="AW446">
        <v>2</v>
      </c>
      <c r="AX446">
        <v>28187109</v>
      </c>
      <c r="AY446">
        <v>1</v>
      </c>
      <c r="AZ446">
        <v>0</v>
      </c>
      <c r="BA446">
        <v>461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Y446*Source!I139</f>
        <v>40.432000000000002</v>
      </c>
      <c r="CY446">
        <f>AD446</f>
        <v>0</v>
      </c>
      <c r="CZ446">
        <f>AH446</f>
        <v>0</v>
      </c>
      <c r="DA446">
        <f>AL446</f>
        <v>1</v>
      </c>
      <c r="DB446">
        <f t="shared" si="113"/>
        <v>0</v>
      </c>
      <c r="DC446">
        <f t="shared" si="114"/>
        <v>0</v>
      </c>
    </row>
    <row r="447" spans="1:107" x14ac:dyDescent="0.2">
      <c r="A447">
        <f>ROW(Source!A139)</f>
        <v>139</v>
      </c>
      <c r="B447">
        <v>28185841</v>
      </c>
      <c r="C447">
        <v>28187095</v>
      </c>
      <c r="D447">
        <v>27347955</v>
      </c>
      <c r="E447">
        <v>1</v>
      </c>
      <c r="F447">
        <v>1</v>
      </c>
      <c r="G447">
        <v>1</v>
      </c>
      <c r="H447">
        <v>2</v>
      </c>
      <c r="I447" t="s">
        <v>150</v>
      </c>
      <c r="J447" t="s">
        <v>151</v>
      </c>
      <c r="K447" t="s">
        <v>152</v>
      </c>
      <c r="L447">
        <v>1368</v>
      </c>
      <c r="N447">
        <v>1011</v>
      </c>
      <c r="O447" t="s">
        <v>823</v>
      </c>
      <c r="P447" t="s">
        <v>823</v>
      </c>
      <c r="Q447">
        <v>1</v>
      </c>
      <c r="W447">
        <v>0</v>
      </c>
      <c r="X447">
        <v>1431460504</v>
      </c>
      <c r="Y447">
        <v>0.48</v>
      </c>
      <c r="AA447">
        <v>0</v>
      </c>
      <c r="AB447">
        <v>297.36</v>
      </c>
      <c r="AC447">
        <v>10.130000000000001</v>
      </c>
      <c r="AD447">
        <v>0</v>
      </c>
      <c r="AE447">
        <v>0</v>
      </c>
      <c r="AF447">
        <v>42.06</v>
      </c>
      <c r="AG447">
        <v>10.130000000000001</v>
      </c>
      <c r="AH447">
        <v>0</v>
      </c>
      <c r="AI447">
        <v>1</v>
      </c>
      <c r="AJ447">
        <v>7.07</v>
      </c>
      <c r="AK447">
        <v>1</v>
      </c>
      <c r="AL447">
        <v>1</v>
      </c>
      <c r="AN447">
        <v>0</v>
      </c>
      <c r="AO447">
        <v>1</v>
      </c>
      <c r="AP447">
        <v>1</v>
      </c>
      <c r="AQ447">
        <v>0</v>
      </c>
      <c r="AR447">
        <v>0</v>
      </c>
      <c r="AS447" t="s">
        <v>420</v>
      </c>
      <c r="AT447">
        <v>0.48</v>
      </c>
      <c r="AU447" t="s">
        <v>420</v>
      </c>
      <c r="AV447">
        <v>0</v>
      </c>
      <c r="AW447">
        <v>2</v>
      </c>
      <c r="AX447">
        <v>28187110</v>
      </c>
      <c r="AY447">
        <v>1</v>
      </c>
      <c r="AZ447">
        <v>0</v>
      </c>
      <c r="BA447">
        <v>462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Y447*Source!I139</f>
        <v>3.6479999999999997</v>
      </c>
      <c r="CY447">
        <f t="shared" ref="CY447:CY454" si="127">AB447</f>
        <v>297.36</v>
      </c>
      <c r="CZ447">
        <f t="shared" ref="CZ447:CZ454" si="128">AF447</f>
        <v>42.06</v>
      </c>
      <c r="DA447">
        <f t="shared" ref="DA447:DA454" si="129">AJ447</f>
        <v>7.07</v>
      </c>
      <c r="DB447">
        <f t="shared" si="113"/>
        <v>20.190000000000001</v>
      </c>
      <c r="DC447">
        <f t="shared" si="114"/>
        <v>4.8600000000000003</v>
      </c>
    </row>
    <row r="448" spans="1:107" x14ac:dyDescent="0.2">
      <c r="A448">
        <f>ROW(Source!A139)</f>
        <v>139</v>
      </c>
      <c r="B448">
        <v>28185841</v>
      </c>
      <c r="C448">
        <v>28187095</v>
      </c>
      <c r="D448">
        <v>27348145</v>
      </c>
      <c r="E448">
        <v>1</v>
      </c>
      <c r="F448">
        <v>1</v>
      </c>
      <c r="G448">
        <v>1</v>
      </c>
      <c r="H448">
        <v>2</v>
      </c>
      <c r="I448" t="s">
        <v>820</v>
      </c>
      <c r="J448" t="s">
        <v>821</v>
      </c>
      <c r="K448" t="s">
        <v>822</v>
      </c>
      <c r="L448">
        <v>1368</v>
      </c>
      <c r="N448">
        <v>1011</v>
      </c>
      <c r="O448" t="s">
        <v>823</v>
      </c>
      <c r="P448" t="s">
        <v>823</v>
      </c>
      <c r="Q448">
        <v>1</v>
      </c>
      <c r="W448">
        <v>0</v>
      </c>
      <c r="X448">
        <v>1884583504</v>
      </c>
      <c r="Y448">
        <v>2.1800000000000002</v>
      </c>
      <c r="AA448">
        <v>0</v>
      </c>
      <c r="AB448">
        <v>467.75</v>
      </c>
      <c r="AC448">
        <v>8.82</v>
      </c>
      <c r="AD448">
        <v>0</v>
      </c>
      <c r="AE448">
        <v>0</v>
      </c>
      <c r="AF448">
        <v>66.16</v>
      </c>
      <c r="AG448">
        <v>8.82</v>
      </c>
      <c r="AH448">
        <v>0</v>
      </c>
      <c r="AI448">
        <v>1</v>
      </c>
      <c r="AJ448">
        <v>7.07</v>
      </c>
      <c r="AK448">
        <v>1</v>
      </c>
      <c r="AL448">
        <v>1</v>
      </c>
      <c r="AN448">
        <v>0</v>
      </c>
      <c r="AO448">
        <v>1</v>
      </c>
      <c r="AP448">
        <v>1</v>
      </c>
      <c r="AQ448">
        <v>0</v>
      </c>
      <c r="AR448">
        <v>0</v>
      </c>
      <c r="AS448" t="s">
        <v>420</v>
      </c>
      <c r="AT448">
        <v>2.1800000000000002</v>
      </c>
      <c r="AU448" t="s">
        <v>420</v>
      </c>
      <c r="AV448">
        <v>0</v>
      </c>
      <c r="AW448">
        <v>2</v>
      </c>
      <c r="AX448">
        <v>28187111</v>
      </c>
      <c r="AY448">
        <v>1</v>
      </c>
      <c r="AZ448">
        <v>0</v>
      </c>
      <c r="BA448">
        <v>463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Y448*Source!I139</f>
        <v>16.568000000000001</v>
      </c>
      <c r="CY448">
        <f t="shared" si="127"/>
        <v>467.75</v>
      </c>
      <c r="CZ448">
        <f t="shared" si="128"/>
        <v>66.16</v>
      </c>
      <c r="DA448">
        <f t="shared" si="129"/>
        <v>7.07</v>
      </c>
      <c r="DB448">
        <f t="shared" si="113"/>
        <v>144.22999999999999</v>
      </c>
      <c r="DC448">
        <f t="shared" si="114"/>
        <v>19.23</v>
      </c>
    </row>
    <row r="449" spans="1:107" x14ac:dyDescent="0.2">
      <c r="A449">
        <f>ROW(Source!A139)</f>
        <v>139</v>
      </c>
      <c r="B449">
        <v>28185841</v>
      </c>
      <c r="C449">
        <v>28187095</v>
      </c>
      <c r="D449">
        <v>27348210</v>
      </c>
      <c r="E449">
        <v>1</v>
      </c>
      <c r="F449">
        <v>1</v>
      </c>
      <c r="G449">
        <v>1</v>
      </c>
      <c r="H449">
        <v>2</v>
      </c>
      <c r="I449" t="s">
        <v>832</v>
      </c>
      <c r="J449" t="s">
        <v>0</v>
      </c>
      <c r="K449" t="s">
        <v>1</v>
      </c>
      <c r="L449">
        <v>1368</v>
      </c>
      <c r="N449">
        <v>1011</v>
      </c>
      <c r="O449" t="s">
        <v>823</v>
      </c>
      <c r="P449" t="s">
        <v>823</v>
      </c>
      <c r="Q449">
        <v>1</v>
      </c>
      <c r="W449">
        <v>0</v>
      </c>
      <c r="X449">
        <v>-1700234874</v>
      </c>
      <c r="Y449">
        <v>0.21</v>
      </c>
      <c r="AA449">
        <v>0</v>
      </c>
      <c r="AB449">
        <v>662.67</v>
      </c>
      <c r="AC449">
        <v>8.82</v>
      </c>
      <c r="AD449">
        <v>0</v>
      </c>
      <c r="AE449">
        <v>0</v>
      </c>
      <c r="AF449">
        <v>93.73</v>
      </c>
      <c r="AG449">
        <v>8.82</v>
      </c>
      <c r="AH449">
        <v>0</v>
      </c>
      <c r="AI449">
        <v>1</v>
      </c>
      <c r="AJ449">
        <v>7.07</v>
      </c>
      <c r="AK449">
        <v>1</v>
      </c>
      <c r="AL449">
        <v>1</v>
      </c>
      <c r="AN449">
        <v>0</v>
      </c>
      <c r="AO449">
        <v>1</v>
      </c>
      <c r="AP449">
        <v>1</v>
      </c>
      <c r="AQ449">
        <v>0</v>
      </c>
      <c r="AR449">
        <v>0</v>
      </c>
      <c r="AS449" t="s">
        <v>420</v>
      </c>
      <c r="AT449">
        <v>0.21</v>
      </c>
      <c r="AU449" t="s">
        <v>420</v>
      </c>
      <c r="AV449">
        <v>0</v>
      </c>
      <c r="AW449">
        <v>2</v>
      </c>
      <c r="AX449">
        <v>28187112</v>
      </c>
      <c r="AY449">
        <v>1</v>
      </c>
      <c r="AZ449">
        <v>0</v>
      </c>
      <c r="BA449">
        <v>464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Y449*Source!I139</f>
        <v>1.5959999999999999</v>
      </c>
      <c r="CY449">
        <f t="shared" si="127"/>
        <v>662.67</v>
      </c>
      <c r="CZ449">
        <f t="shared" si="128"/>
        <v>93.73</v>
      </c>
      <c r="DA449">
        <f t="shared" si="129"/>
        <v>7.07</v>
      </c>
      <c r="DB449">
        <f t="shared" si="113"/>
        <v>19.68</v>
      </c>
      <c r="DC449">
        <f t="shared" si="114"/>
        <v>1.85</v>
      </c>
    </row>
    <row r="450" spans="1:107" x14ac:dyDescent="0.2">
      <c r="A450">
        <f>ROW(Source!A139)</f>
        <v>139</v>
      </c>
      <c r="B450">
        <v>28185841</v>
      </c>
      <c r="C450">
        <v>28187095</v>
      </c>
      <c r="D450">
        <v>27348257</v>
      </c>
      <c r="E450">
        <v>1</v>
      </c>
      <c r="F450">
        <v>1</v>
      </c>
      <c r="G450">
        <v>1</v>
      </c>
      <c r="H450">
        <v>2</v>
      </c>
      <c r="I450" t="s">
        <v>153</v>
      </c>
      <c r="J450" t="s">
        <v>154</v>
      </c>
      <c r="K450" t="s">
        <v>155</v>
      </c>
      <c r="L450">
        <v>1368</v>
      </c>
      <c r="N450">
        <v>1011</v>
      </c>
      <c r="O450" t="s">
        <v>823</v>
      </c>
      <c r="P450" t="s">
        <v>823</v>
      </c>
      <c r="Q450">
        <v>1</v>
      </c>
      <c r="W450">
        <v>0</v>
      </c>
      <c r="X450">
        <v>-271470403</v>
      </c>
      <c r="Y450">
        <v>0.21</v>
      </c>
      <c r="AA450">
        <v>0</v>
      </c>
      <c r="AB450">
        <v>648.96</v>
      </c>
      <c r="AC450">
        <v>11.84</v>
      </c>
      <c r="AD450">
        <v>0</v>
      </c>
      <c r="AE450">
        <v>0</v>
      </c>
      <c r="AF450">
        <v>91.79</v>
      </c>
      <c r="AG450">
        <v>11.84</v>
      </c>
      <c r="AH450">
        <v>0</v>
      </c>
      <c r="AI450">
        <v>1</v>
      </c>
      <c r="AJ450">
        <v>7.07</v>
      </c>
      <c r="AK450">
        <v>1</v>
      </c>
      <c r="AL450">
        <v>1</v>
      </c>
      <c r="AN450">
        <v>0</v>
      </c>
      <c r="AO450">
        <v>1</v>
      </c>
      <c r="AP450">
        <v>1</v>
      </c>
      <c r="AQ450">
        <v>0</v>
      </c>
      <c r="AR450">
        <v>0</v>
      </c>
      <c r="AS450" t="s">
        <v>420</v>
      </c>
      <c r="AT450">
        <v>0.21</v>
      </c>
      <c r="AU450" t="s">
        <v>420</v>
      </c>
      <c r="AV450">
        <v>0</v>
      </c>
      <c r="AW450">
        <v>2</v>
      </c>
      <c r="AX450">
        <v>28187113</v>
      </c>
      <c r="AY450">
        <v>1</v>
      </c>
      <c r="AZ450">
        <v>0</v>
      </c>
      <c r="BA450">
        <v>465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Y450*Source!I139</f>
        <v>1.5959999999999999</v>
      </c>
      <c r="CY450">
        <f t="shared" si="127"/>
        <v>648.96</v>
      </c>
      <c r="CZ450">
        <f t="shared" si="128"/>
        <v>91.79</v>
      </c>
      <c r="DA450">
        <f t="shared" si="129"/>
        <v>7.07</v>
      </c>
      <c r="DB450">
        <f t="shared" si="113"/>
        <v>19.28</v>
      </c>
      <c r="DC450">
        <f t="shared" si="114"/>
        <v>2.4900000000000002</v>
      </c>
    </row>
    <row r="451" spans="1:107" x14ac:dyDescent="0.2">
      <c r="A451">
        <f>ROW(Source!A139)</f>
        <v>139</v>
      </c>
      <c r="B451">
        <v>28185841</v>
      </c>
      <c r="C451">
        <v>28187095</v>
      </c>
      <c r="D451">
        <v>27348305</v>
      </c>
      <c r="E451">
        <v>1</v>
      </c>
      <c r="F451">
        <v>1</v>
      </c>
      <c r="G451">
        <v>1</v>
      </c>
      <c r="H451">
        <v>2</v>
      </c>
      <c r="I451" t="s">
        <v>156</v>
      </c>
      <c r="J451" t="s">
        <v>157</v>
      </c>
      <c r="K451" t="s">
        <v>158</v>
      </c>
      <c r="L451">
        <v>1368</v>
      </c>
      <c r="N451">
        <v>1011</v>
      </c>
      <c r="O451" t="s">
        <v>823</v>
      </c>
      <c r="P451" t="s">
        <v>823</v>
      </c>
      <c r="Q451">
        <v>1</v>
      </c>
      <c r="W451">
        <v>0</v>
      </c>
      <c r="X451">
        <v>-186926218</v>
      </c>
      <c r="Y451">
        <v>0.02</v>
      </c>
      <c r="AA451">
        <v>0</v>
      </c>
      <c r="AB451">
        <v>35.35</v>
      </c>
      <c r="AC451">
        <v>0</v>
      </c>
      <c r="AD451">
        <v>0</v>
      </c>
      <c r="AE451">
        <v>0</v>
      </c>
      <c r="AF451">
        <v>5</v>
      </c>
      <c r="AG451">
        <v>0</v>
      </c>
      <c r="AH451">
        <v>0</v>
      </c>
      <c r="AI451">
        <v>1</v>
      </c>
      <c r="AJ451">
        <v>7.07</v>
      </c>
      <c r="AK451">
        <v>1</v>
      </c>
      <c r="AL451">
        <v>1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420</v>
      </c>
      <c r="AT451">
        <v>0.02</v>
      </c>
      <c r="AU451" t="s">
        <v>420</v>
      </c>
      <c r="AV451">
        <v>0</v>
      </c>
      <c r="AW451">
        <v>2</v>
      </c>
      <c r="AX451">
        <v>28187114</v>
      </c>
      <c r="AY451">
        <v>1</v>
      </c>
      <c r="AZ451">
        <v>0</v>
      </c>
      <c r="BA451">
        <v>466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Y451*Source!I139</f>
        <v>0.152</v>
      </c>
      <c r="CY451">
        <f t="shared" si="127"/>
        <v>35.35</v>
      </c>
      <c r="CZ451">
        <f t="shared" si="128"/>
        <v>5</v>
      </c>
      <c r="DA451">
        <f t="shared" si="129"/>
        <v>7.07</v>
      </c>
      <c r="DB451">
        <f t="shared" si="113"/>
        <v>0.1</v>
      </c>
      <c r="DC451">
        <f t="shared" si="114"/>
        <v>0</v>
      </c>
    </row>
    <row r="452" spans="1:107" x14ac:dyDescent="0.2">
      <c r="A452">
        <f>ROW(Source!A139)</f>
        <v>139</v>
      </c>
      <c r="B452">
        <v>28185841</v>
      </c>
      <c r="C452">
        <v>28187095</v>
      </c>
      <c r="D452">
        <v>27348410</v>
      </c>
      <c r="E452">
        <v>1</v>
      </c>
      <c r="F452">
        <v>1</v>
      </c>
      <c r="G452">
        <v>1</v>
      </c>
      <c r="H452">
        <v>2</v>
      </c>
      <c r="I452" t="s">
        <v>159</v>
      </c>
      <c r="J452" t="s">
        <v>160</v>
      </c>
      <c r="K452" t="s">
        <v>161</v>
      </c>
      <c r="L452">
        <v>1368</v>
      </c>
      <c r="N452">
        <v>1011</v>
      </c>
      <c r="O452" t="s">
        <v>823</v>
      </c>
      <c r="P452" t="s">
        <v>823</v>
      </c>
      <c r="Q452">
        <v>1</v>
      </c>
      <c r="W452">
        <v>0</v>
      </c>
      <c r="X452">
        <v>-566827484</v>
      </c>
      <c r="Y452">
        <v>0.16</v>
      </c>
      <c r="AA452">
        <v>0</v>
      </c>
      <c r="AB452">
        <v>29.06</v>
      </c>
      <c r="AC452">
        <v>0</v>
      </c>
      <c r="AD452">
        <v>0</v>
      </c>
      <c r="AE452">
        <v>0</v>
      </c>
      <c r="AF452">
        <v>4.1100000000000003</v>
      </c>
      <c r="AG452">
        <v>0</v>
      </c>
      <c r="AH452">
        <v>0</v>
      </c>
      <c r="AI452">
        <v>1</v>
      </c>
      <c r="AJ452">
        <v>7.07</v>
      </c>
      <c r="AK452">
        <v>1</v>
      </c>
      <c r="AL452">
        <v>1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420</v>
      </c>
      <c r="AT452">
        <v>0.16</v>
      </c>
      <c r="AU452" t="s">
        <v>420</v>
      </c>
      <c r="AV452">
        <v>0</v>
      </c>
      <c r="AW452">
        <v>2</v>
      </c>
      <c r="AX452">
        <v>28187115</v>
      </c>
      <c r="AY452">
        <v>1</v>
      </c>
      <c r="AZ452">
        <v>0</v>
      </c>
      <c r="BA452">
        <v>467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Y452*Source!I139</f>
        <v>1.216</v>
      </c>
      <c r="CY452">
        <f t="shared" si="127"/>
        <v>29.06</v>
      </c>
      <c r="CZ452">
        <f t="shared" si="128"/>
        <v>4.1100000000000003</v>
      </c>
      <c r="DA452">
        <f t="shared" si="129"/>
        <v>7.07</v>
      </c>
      <c r="DB452">
        <f t="shared" si="113"/>
        <v>0.66</v>
      </c>
      <c r="DC452">
        <f t="shared" si="114"/>
        <v>0</v>
      </c>
    </row>
    <row r="453" spans="1:107" x14ac:dyDescent="0.2">
      <c r="A453">
        <f>ROW(Source!A139)</f>
        <v>139</v>
      </c>
      <c r="B453">
        <v>28185841</v>
      </c>
      <c r="C453">
        <v>28187095</v>
      </c>
      <c r="D453">
        <v>27349168</v>
      </c>
      <c r="E453">
        <v>1</v>
      </c>
      <c r="F453">
        <v>1</v>
      </c>
      <c r="G453">
        <v>1</v>
      </c>
      <c r="H453">
        <v>2</v>
      </c>
      <c r="I453" t="s">
        <v>2</v>
      </c>
      <c r="J453" t="s">
        <v>3</v>
      </c>
      <c r="K453" t="s">
        <v>4</v>
      </c>
      <c r="L453">
        <v>1368</v>
      </c>
      <c r="N453">
        <v>1011</v>
      </c>
      <c r="O453" t="s">
        <v>823</v>
      </c>
      <c r="P453" t="s">
        <v>823</v>
      </c>
      <c r="Q453">
        <v>1</v>
      </c>
      <c r="W453">
        <v>0</v>
      </c>
      <c r="X453">
        <v>1820267133</v>
      </c>
      <c r="Y453">
        <v>2.1800000000000002</v>
      </c>
      <c r="AA453">
        <v>0</v>
      </c>
      <c r="AB453">
        <v>724.53</v>
      </c>
      <c r="AC453">
        <v>11.84</v>
      </c>
      <c r="AD453">
        <v>0</v>
      </c>
      <c r="AE453">
        <v>0</v>
      </c>
      <c r="AF453">
        <v>102.48</v>
      </c>
      <c r="AG453">
        <v>11.84</v>
      </c>
      <c r="AH453">
        <v>0</v>
      </c>
      <c r="AI453">
        <v>1</v>
      </c>
      <c r="AJ453">
        <v>7.07</v>
      </c>
      <c r="AK453">
        <v>1</v>
      </c>
      <c r="AL453">
        <v>1</v>
      </c>
      <c r="AN453">
        <v>0</v>
      </c>
      <c r="AO453">
        <v>1</v>
      </c>
      <c r="AP453">
        <v>1</v>
      </c>
      <c r="AQ453">
        <v>0</v>
      </c>
      <c r="AR453">
        <v>0</v>
      </c>
      <c r="AS453" t="s">
        <v>420</v>
      </c>
      <c r="AT453">
        <v>2.1800000000000002</v>
      </c>
      <c r="AU453" t="s">
        <v>420</v>
      </c>
      <c r="AV453">
        <v>0</v>
      </c>
      <c r="AW453">
        <v>2</v>
      </c>
      <c r="AX453">
        <v>28187116</v>
      </c>
      <c r="AY453">
        <v>1</v>
      </c>
      <c r="AZ453">
        <v>0</v>
      </c>
      <c r="BA453">
        <v>468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Y453*Source!I139</f>
        <v>16.568000000000001</v>
      </c>
      <c r="CY453">
        <f t="shared" si="127"/>
        <v>724.53</v>
      </c>
      <c r="CZ453">
        <f t="shared" si="128"/>
        <v>102.48</v>
      </c>
      <c r="DA453">
        <f t="shared" si="129"/>
        <v>7.07</v>
      </c>
      <c r="DB453">
        <f t="shared" si="113"/>
        <v>223.41</v>
      </c>
      <c r="DC453">
        <f t="shared" si="114"/>
        <v>25.81</v>
      </c>
    </row>
    <row r="454" spans="1:107" x14ac:dyDescent="0.2">
      <c r="A454">
        <f>ROW(Source!A139)</f>
        <v>139</v>
      </c>
      <c r="B454">
        <v>28185841</v>
      </c>
      <c r="C454">
        <v>28187095</v>
      </c>
      <c r="D454">
        <v>27350098</v>
      </c>
      <c r="E454">
        <v>1</v>
      </c>
      <c r="F454">
        <v>1</v>
      </c>
      <c r="G454">
        <v>1</v>
      </c>
      <c r="H454">
        <v>2</v>
      </c>
      <c r="I454" t="s">
        <v>162</v>
      </c>
      <c r="J454" t="s">
        <v>163</v>
      </c>
      <c r="K454" t="s">
        <v>164</v>
      </c>
      <c r="L454">
        <v>1368</v>
      </c>
      <c r="N454">
        <v>1011</v>
      </c>
      <c r="O454" t="s">
        <v>823</v>
      </c>
      <c r="P454" t="s">
        <v>823</v>
      </c>
      <c r="Q454">
        <v>1</v>
      </c>
      <c r="W454">
        <v>0</v>
      </c>
      <c r="X454">
        <v>102642092</v>
      </c>
      <c r="Y454">
        <v>0.06</v>
      </c>
      <c r="AA454">
        <v>0</v>
      </c>
      <c r="AB454">
        <v>130.51</v>
      </c>
      <c r="AC454">
        <v>11.84</v>
      </c>
      <c r="AD454">
        <v>0</v>
      </c>
      <c r="AE454">
        <v>0</v>
      </c>
      <c r="AF454">
        <v>18.46</v>
      </c>
      <c r="AG454">
        <v>11.84</v>
      </c>
      <c r="AH454">
        <v>0</v>
      </c>
      <c r="AI454">
        <v>1</v>
      </c>
      <c r="AJ454">
        <v>7.07</v>
      </c>
      <c r="AK454">
        <v>1</v>
      </c>
      <c r="AL454">
        <v>1</v>
      </c>
      <c r="AN454">
        <v>0</v>
      </c>
      <c r="AO454">
        <v>1</v>
      </c>
      <c r="AP454">
        <v>1</v>
      </c>
      <c r="AQ454">
        <v>0</v>
      </c>
      <c r="AR454">
        <v>0</v>
      </c>
      <c r="AS454" t="s">
        <v>420</v>
      </c>
      <c r="AT454">
        <v>0.06</v>
      </c>
      <c r="AU454" t="s">
        <v>420</v>
      </c>
      <c r="AV454">
        <v>0</v>
      </c>
      <c r="AW454">
        <v>2</v>
      </c>
      <c r="AX454">
        <v>28187117</v>
      </c>
      <c r="AY454">
        <v>1</v>
      </c>
      <c r="AZ454">
        <v>0</v>
      </c>
      <c r="BA454">
        <v>469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Y454*Source!I139</f>
        <v>0.45599999999999996</v>
      </c>
      <c r="CY454">
        <f t="shared" si="127"/>
        <v>130.51</v>
      </c>
      <c r="CZ454">
        <f t="shared" si="128"/>
        <v>18.46</v>
      </c>
      <c r="DA454">
        <f t="shared" si="129"/>
        <v>7.07</v>
      </c>
      <c r="DB454">
        <f t="shared" si="113"/>
        <v>1.1100000000000001</v>
      </c>
      <c r="DC454">
        <f t="shared" si="114"/>
        <v>0.71</v>
      </c>
    </row>
    <row r="455" spans="1:107" x14ac:dyDescent="0.2">
      <c r="A455">
        <f>ROW(Source!A139)</f>
        <v>139</v>
      </c>
      <c r="B455">
        <v>28185841</v>
      </c>
      <c r="C455">
        <v>28187095</v>
      </c>
      <c r="D455">
        <v>27264507</v>
      </c>
      <c r="E455">
        <v>1</v>
      </c>
      <c r="F455">
        <v>1</v>
      </c>
      <c r="G455">
        <v>1</v>
      </c>
      <c r="H455">
        <v>3</v>
      </c>
      <c r="I455" t="s">
        <v>165</v>
      </c>
      <c r="J455" t="s">
        <v>166</v>
      </c>
      <c r="K455" t="s">
        <v>167</v>
      </c>
      <c r="L455">
        <v>1339</v>
      </c>
      <c r="N455">
        <v>1007</v>
      </c>
      <c r="O455" t="s">
        <v>444</v>
      </c>
      <c r="P455" t="s">
        <v>444</v>
      </c>
      <c r="Q455">
        <v>1</v>
      </c>
      <c r="W455">
        <v>0</v>
      </c>
      <c r="X455">
        <v>82350058</v>
      </c>
      <c r="Y455">
        <v>4.2999999999999997E-2</v>
      </c>
      <c r="AA455">
        <v>17.25</v>
      </c>
      <c r="AB455">
        <v>0</v>
      </c>
      <c r="AC455">
        <v>0</v>
      </c>
      <c r="AD455">
        <v>0</v>
      </c>
      <c r="AE455">
        <v>2.44</v>
      </c>
      <c r="AF455">
        <v>0</v>
      </c>
      <c r="AG455">
        <v>0</v>
      </c>
      <c r="AH455">
        <v>0</v>
      </c>
      <c r="AI455">
        <v>7.07</v>
      </c>
      <c r="AJ455">
        <v>1</v>
      </c>
      <c r="AK455">
        <v>1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420</v>
      </c>
      <c r="AT455">
        <v>4.2999999999999997E-2</v>
      </c>
      <c r="AU455" t="s">
        <v>420</v>
      </c>
      <c r="AV455">
        <v>0</v>
      </c>
      <c r="AW455">
        <v>2</v>
      </c>
      <c r="AX455">
        <v>28187118</v>
      </c>
      <c r="AY455">
        <v>1</v>
      </c>
      <c r="AZ455">
        <v>0</v>
      </c>
      <c r="BA455">
        <v>470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Y455*Source!I139</f>
        <v>0.32679999999999998</v>
      </c>
      <c r="CY455">
        <f>AA455</f>
        <v>17.25</v>
      </c>
      <c r="CZ455">
        <f>AE455</f>
        <v>2.44</v>
      </c>
      <c r="DA455">
        <f>AI455</f>
        <v>7.07</v>
      </c>
      <c r="DB455">
        <f t="shared" si="113"/>
        <v>0.1</v>
      </c>
      <c r="DC455">
        <f t="shared" si="114"/>
        <v>0</v>
      </c>
    </row>
    <row r="456" spans="1:107" x14ac:dyDescent="0.2">
      <c r="A456">
        <f>ROW(Source!A139)</f>
        <v>139</v>
      </c>
      <c r="B456">
        <v>28185841</v>
      </c>
      <c r="C456">
        <v>28187095</v>
      </c>
      <c r="D456">
        <v>27308465</v>
      </c>
      <c r="E456">
        <v>1</v>
      </c>
      <c r="F456">
        <v>1</v>
      </c>
      <c r="G456">
        <v>1</v>
      </c>
      <c r="H456">
        <v>3</v>
      </c>
      <c r="I456" t="s">
        <v>168</v>
      </c>
      <c r="J456" t="s">
        <v>169</v>
      </c>
      <c r="K456" t="s">
        <v>170</v>
      </c>
      <c r="L456">
        <v>1348</v>
      </c>
      <c r="N456">
        <v>1009</v>
      </c>
      <c r="O456" t="s">
        <v>476</v>
      </c>
      <c r="P456" t="s">
        <v>476</v>
      </c>
      <c r="Q456">
        <v>1000</v>
      </c>
      <c r="W456">
        <v>0</v>
      </c>
      <c r="X456">
        <v>-468305079</v>
      </c>
      <c r="Y456">
        <v>0.14000000000000001</v>
      </c>
      <c r="AA456">
        <v>5205.57</v>
      </c>
      <c r="AB456">
        <v>0</v>
      </c>
      <c r="AC456">
        <v>0</v>
      </c>
      <c r="AD456">
        <v>0</v>
      </c>
      <c r="AE456">
        <v>736.29</v>
      </c>
      <c r="AF456">
        <v>0</v>
      </c>
      <c r="AG456">
        <v>0</v>
      </c>
      <c r="AH456">
        <v>0</v>
      </c>
      <c r="AI456">
        <v>7.07</v>
      </c>
      <c r="AJ456">
        <v>1</v>
      </c>
      <c r="AK456">
        <v>1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420</v>
      </c>
      <c r="AT456">
        <v>0.14000000000000001</v>
      </c>
      <c r="AU456" t="s">
        <v>420</v>
      </c>
      <c r="AV456">
        <v>0</v>
      </c>
      <c r="AW456">
        <v>2</v>
      </c>
      <c r="AX456">
        <v>28187120</v>
      </c>
      <c r="AY456">
        <v>1</v>
      </c>
      <c r="AZ456">
        <v>0</v>
      </c>
      <c r="BA456">
        <v>472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Y456*Source!I139</f>
        <v>1.0640000000000001</v>
      </c>
      <c r="CY456">
        <f>AA456</f>
        <v>5205.57</v>
      </c>
      <c r="CZ456">
        <f>AE456</f>
        <v>736.29</v>
      </c>
      <c r="DA456">
        <f>AI456</f>
        <v>7.07</v>
      </c>
      <c r="DB456">
        <f t="shared" si="113"/>
        <v>103.08</v>
      </c>
      <c r="DC456">
        <f t="shared" si="114"/>
        <v>0</v>
      </c>
    </row>
    <row r="457" spans="1:107" x14ac:dyDescent="0.2">
      <c r="A457">
        <f>ROW(Source!A142)</f>
        <v>142</v>
      </c>
      <c r="B457">
        <v>28185840</v>
      </c>
      <c r="C457">
        <v>28187122</v>
      </c>
      <c r="D457">
        <v>27438973</v>
      </c>
      <c r="E457">
        <v>1</v>
      </c>
      <c r="F457">
        <v>1</v>
      </c>
      <c r="G457">
        <v>1</v>
      </c>
      <c r="H457">
        <v>1</v>
      </c>
      <c r="I457" t="s">
        <v>171</v>
      </c>
      <c r="J457" t="s">
        <v>420</v>
      </c>
      <c r="K457" t="s">
        <v>172</v>
      </c>
      <c r="L457">
        <v>1191</v>
      </c>
      <c r="N457">
        <v>1013</v>
      </c>
      <c r="O457" t="s">
        <v>817</v>
      </c>
      <c r="P457" t="s">
        <v>817</v>
      </c>
      <c r="Q457">
        <v>1</v>
      </c>
      <c r="W457">
        <v>0</v>
      </c>
      <c r="X457">
        <v>-1108122096</v>
      </c>
      <c r="Y457">
        <v>39.15</v>
      </c>
      <c r="AA457">
        <v>0</v>
      </c>
      <c r="AB457">
        <v>0</v>
      </c>
      <c r="AC457">
        <v>0</v>
      </c>
      <c r="AD457">
        <v>10.07</v>
      </c>
      <c r="AE457">
        <v>0</v>
      </c>
      <c r="AF457">
        <v>0</v>
      </c>
      <c r="AG457">
        <v>0</v>
      </c>
      <c r="AH457">
        <v>10.07</v>
      </c>
      <c r="AI457">
        <v>1</v>
      </c>
      <c r="AJ457">
        <v>1</v>
      </c>
      <c r="AK457">
        <v>1</v>
      </c>
      <c r="AL457">
        <v>1</v>
      </c>
      <c r="AN457">
        <v>0</v>
      </c>
      <c r="AO457">
        <v>1</v>
      </c>
      <c r="AP457">
        <v>1</v>
      </c>
      <c r="AQ457">
        <v>0</v>
      </c>
      <c r="AR457">
        <v>0</v>
      </c>
      <c r="AS457" t="s">
        <v>420</v>
      </c>
      <c r="AT457">
        <v>39.15</v>
      </c>
      <c r="AU457" t="s">
        <v>420</v>
      </c>
      <c r="AV457">
        <v>1</v>
      </c>
      <c r="AW457">
        <v>2</v>
      </c>
      <c r="AX457">
        <v>28187135</v>
      </c>
      <c r="AY457">
        <v>1</v>
      </c>
      <c r="AZ457">
        <v>0</v>
      </c>
      <c r="BA457">
        <v>473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Y457*Source!I142</f>
        <v>50.895000000000003</v>
      </c>
      <c r="CY457">
        <f>AD457</f>
        <v>10.07</v>
      </c>
      <c r="CZ457">
        <f>AH457</f>
        <v>10.07</v>
      </c>
      <c r="DA457">
        <f>AL457</f>
        <v>1</v>
      </c>
      <c r="DB457">
        <f t="shared" si="113"/>
        <v>394.24</v>
      </c>
      <c r="DC457">
        <f t="shared" si="114"/>
        <v>0</v>
      </c>
    </row>
    <row r="458" spans="1:107" x14ac:dyDescent="0.2">
      <c r="A458">
        <f>ROW(Source!A142)</f>
        <v>142</v>
      </c>
      <c r="B458">
        <v>28185840</v>
      </c>
      <c r="C458">
        <v>28187122</v>
      </c>
      <c r="D458">
        <v>27430841</v>
      </c>
      <c r="E458">
        <v>1</v>
      </c>
      <c r="F458">
        <v>1</v>
      </c>
      <c r="G458">
        <v>1</v>
      </c>
      <c r="H458">
        <v>1</v>
      </c>
      <c r="I458" t="s">
        <v>818</v>
      </c>
      <c r="J458" t="s">
        <v>420</v>
      </c>
      <c r="K458" t="s">
        <v>819</v>
      </c>
      <c r="L458">
        <v>1191</v>
      </c>
      <c r="N458">
        <v>1013</v>
      </c>
      <c r="O458" t="s">
        <v>817</v>
      </c>
      <c r="P458" t="s">
        <v>817</v>
      </c>
      <c r="Q458">
        <v>1</v>
      </c>
      <c r="W458">
        <v>0</v>
      </c>
      <c r="X458">
        <v>-383101862</v>
      </c>
      <c r="Y458">
        <v>5.41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1</v>
      </c>
      <c r="AJ458">
        <v>1</v>
      </c>
      <c r="AK458">
        <v>1</v>
      </c>
      <c r="AL458">
        <v>1</v>
      </c>
      <c r="AN458">
        <v>0</v>
      </c>
      <c r="AO458">
        <v>1</v>
      </c>
      <c r="AP458">
        <v>0</v>
      </c>
      <c r="AQ458">
        <v>0</v>
      </c>
      <c r="AR458">
        <v>0</v>
      </c>
      <c r="AS458" t="s">
        <v>420</v>
      </c>
      <c r="AT458">
        <v>5.41</v>
      </c>
      <c r="AU458" t="s">
        <v>420</v>
      </c>
      <c r="AV458">
        <v>2</v>
      </c>
      <c r="AW458">
        <v>2</v>
      </c>
      <c r="AX458">
        <v>28187136</v>
      </c>
      <c r="AY458">
        <v>1</v>
      </c>
      <c r="AZ458">
        <v>0</v>
      </c>
      <c r="BA458">
        <v>474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Y458*Source!I142</f>
        <v>7.0330000000000004</v>
      </c>
      <c r="CY458">
        <f>AD458</f>
        <v>0</v>
      </c>
      <c r="CZ458">
        <f>AH458</f>
        <v>0</v>
      </c>
      <c r="DA458">
        <f>AL458</f>
        <v>1</v>
      </c>
      <c r="DB458">
        <f t="shared" si="113"/>
        <v>0</v>
      </c>
      <c r="DC458">
        <f t="shared" si="114"/>
        <v>0</v>
      </c>
    </row>
    <row r="459" spans="1:107" x14ac:dyDescent="0.2">
      <c r="A459">
        <f>ROW(Source!A142)</f>
        <v>142</v>
      </c>
      <c r="B459">
        <v>28185840</v>
      </c>
      <c r="C459">
        <v>28187122</v>
      </c>
      <c r="D459">
        <v>27347955</v>
      </c>
      <c r="E459">
        <v>1</v>
      </c>
      <c r="F459">
        <v>1</v>
      </c>
      <c r="G459">
        <v>1</v>
      </c>
      <c r="H459">
        <v>2</v>
      </c>
      <c r="I459" t="s">
        <v>150</v>
      </c>
      <c r="J459" t="s">
        <v>151</v>
      </c>
      <c r="K459" t="s">
        <v>152</v>
      </c>
      <c r="L459">
        <v>1368</v>
      </c>
      <c r="N459">
        <v>1011</v>
      </c>
      <c r="O459" t="s">
        <v>823</v>
      </c>
      <c r="P459" t="s">
        <v>823</v>
      </c>
      <c r="Q459">
        <v>1</v>
      </c>
      <c r="W459">
        <v>0</v>
      </c>
      <c r="X459">
        <v>1431460504</v>
      </c>
      <c r="Y459">
        <v>0.48</v>
      </c>
      <c r="AA459">
        <v>0</v>
      </c>
      <c r="AB459">
        <v>42.06</v>
      </c>
      <c r="AC459">
        <v>10.130000000000001</v>
      </c>
      <c r="AD459">
        <v>0</v>
      </c>
      <c r="AE459">
        <v>0</v>
      </c>
      <c r="AF459">
        <v>42.06</v>
      </c>
      <c r="AG459">
        <v>10.130000000000001</v>
      </c>
      <c r="AH459">
        <v>0</v>
      </c>
      <c r="AI459">
        <v>1</v>
      </c>
      <c r="AJ459">
        <v>1</v>
      </c>
      <c r="AK459">
        <v>1</v>
      </c>
      <c r="AL459">
        <v>1</v>
      </c>
      <c r="AN459">
        <v>0</v>
      </c>
      <c r="AO459">
        <v>1</v>
      </c>
      <c r="AP459">
        <v>1</v>
      </c>
      <c r="AQ459">
        <v>0</v>
      </c>
      <c r="AR459">
        <v>0</v>
      </c>
      <c r="AS459" t="s">
        <v>420</v>
      </c>
      <c r="AT459">
        <v>0.48</v>
      </c>
      <c r="AU459" t="s">
        <v>420</v>
      </c>
      <c r="AV459">
        <v>0</v>
      </c>
      <c r="AW459">
        <v>2</v>
      </c>
      <c r="AX459">
        <v>28187137</v>
      </c>
      <c r="AY459">
        <v>1</v>
      </c>
      <c r="AZ459">
        <v>0</v>
      </c>
      <c r="BA459">
        <v>475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Y459*Source!I142</f>
        <v>0.624</v>
      </c>
      <c r="CY459">
        <f t="shared" ref="CY459:CY466" si="130">AB459</f>
        <v>42.06</v>
      </c>
      <c r="CZ459">
        <f t="shared" ref="CZ459:CZ466" si="131">AF459</f>
        <v>42.06</v>
      </c>
      <c r="DA459">
        <f t="shared" ref="DA459:DA466" si="132">AJ459</f>
        <v>1</v>
      </c>
      <c r="DB459">
        <f t="shared" si="113"/>
        <v>20.190000000000001</v>
      </c>
      <c r="DC459">
        <f t="shared" si="114"/>
        <v>4.8600000000000003</v>
      </c>
    </row>
    <row r="460" spans="1:107" x14ac:dyDescent="0.2">
      <c r="A460">
        <f>ROW(Source!A142)</f>
        <v>142</v>
      </c>
      <c r="B460">
        <v>28185840</v>
      </c>
      <c r="C460">
        <v>28187122</v>
      </c>
      <c r="D460">
        <v>27348145</v>
      </c>
      <c r="E460">
        <v>1</v>
      </c>
      <c r="F460">
        <v>1</v>
      </c>
      <c r="G460">
        <v>1</v>
      </c>
      <c r="H460">
        <v>2</v>
      </c>
      <c r="I460" t="s">
        <v>820</v>
      </c>
      <c r="J460" t="s">
        <v>821</v>
      </c>
      <c r="K460" t="s">
        <v>822</v>
      </c>
      <c r="L460">
        <v>1368</v>
      </c>
      <c r="N460">
        <v>1011</v>
      </c>
      <c r="O460" t="s">
        <v>823</v>
      </c>
      <c r="P460" t="s">
        <v>823</v>
      </c>
      <c r="Q460">
        <v>1</v>
      </c>
      <c r="W460">
        <v>0</v>
      </c>
      <c r="X460">
        <v>1884583504</v>
      </c>
      <c r="Y460">
        <v>2.1800000000000002</v>
      </c>
      <c r="AA460">
        <v>0</v>
      </c>
      <c r="AB460">
        <v>66.16</v>
      </c>
      <c r="AC460">
        <v>8.82</v>
      </c>
      <c r="AD460">
        <v>0</v>
      </c>
      <c r="AE460">
        <v>0</v>
      </c>
      <c r="AF460">
        <v>66.16</v>
      </c>
      <c r="AG460">
        <v>8.82</v>
      </c>
      <c r="AH460">
        <v>0</v>
      </c>
      <c r="AI460">
        <v>1</v>
      </c>
      <c r="AJ460">
        <v>1</v>
      </c>
      <c r="AK460">
        <v>1</v>
      </c>
      <c r="AL460">
        <v>1</v>
      </c>
      <c r="AN460">
        <v>0</v>
      </c>
      <c r="AO460">
        <v>1</v>
      </c>
      <c r="AP460">
        <v>1</v>
      </c>
      <c r="AQ460">
        <v>0</v>
      </c>
      <c r="AR460">
        <v>0</v>
      </c>
      <c r="AS460" t="s">
        <v>420</v>
      </c>
      <c r="AT460">
        <v>2.1800000000000002</v>
      </c>
      <c r="AU460" t="s">
        <v>420</v>
      </c>
      <c r="AV460">
        <v>0</v>
      </c>
      <c r="AW460">
        <v>2</v>
      </c>
      <c r="AX460">
        <v>28187138</v>
      </c>
      <c r="AY460">
        <v>1</v>
      </c>
      <c r="AZ460">
        <v>0</v>
      </c>
      <c r="BA460">
        <v>476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Y460*Source!I142</f>
        <v>2.8340000000000005</v>
      </c>
      <c r="CY460">
        <f t="shared" si="130"/>
        <v>66.16</v>
      </c>
      <c r="CZ460">
        <f t="shared" si="131"/>
        <v>66.16</v>
      </c>
      <c r="DA460">
        <f t="shared" si="132"/>
        <v>1</v>
      </c>
      <c r="DB460">
        <f t="shared" si="113"/>
        <v>144.22999999999999</v>
      </c>
      <c r="DC460">
        <f t="shared" si="114"/>
        <v>19.23</v>
      </c>
    </row>
    <row r="461" spans="1:107" x14ac:dyDescent="0.2">
      <c r="A461">
        <f>ROW(Source!A142)</f>
        <v>142</v>
      </c>
      <c r="B461">
        <v>28185840</v>
      </c>
      <c r="C461">
        <v>28187122</v>
      </c>
      <c r="D461">
        <v>27348210</v>
      </c>
      <c r="E461">
        <v>1</v>
      </c>
      <c r="F461">
        <v>1</v>
      </c>
      <c r="G461">
        <v>1</v>
      </c>
      <c r="H461">
        <v>2</v>
      </c>
      <c r="I461" t="s">
        <v>832</v>
      </c>
      <c r="J461" t="s">
        <v>0</v>
      </c>
      <c r="K461" t="s">
        <v>1</v>
      </c>
      <c r="L461">
        <v>1368</v>
      </c>
      <c r="N461">
        <v>1011</v>
      </c>
      <c r="O461" t="s">
        <v>823</v>
      </c>
      <c r="P461" t="s">
        <v>823</v>
      </c>
      <c r="Q461">
        <v>1</v>
      </c>
      <c r="W461">
        <v>0</v>
      </c>
      <c r="X461">
        <v>-1700234874</v>
      </c>
      <c r="Y461">
        <v>0.21</v>
      </c>
      <c r="AA461">
        <v>0</v>
      </c>
      <c r="AB461">
        <v>93.73</v>
      </c>
      <c r="AC461">
        <v>8.82</v>
      </c>
      <c r="AD461">
        <v>0</v>
      </c>
      <c r="AE461">
        <v>0</v>
      </c>
      <c r="AF461">
        <v>93.73</v>
      </c>
      <c r="AG461">
        <v>8.82</v>
      </c>
      <c r="AH461">
        <v>0</v>
      </c>
      <c r="AI461">
        <v>1</v>
      </c>
      <c r="AJ461">
        <v>1</v>
      </c>
      <c r="AK461">
        <v>1</v>
      </c>
      <c r="AL461">
        <v>1</v>
      </c>
      <c r="AN461">
        <v>0</v>
      </c>
      <c r="AO461">
        <v>1</v>
      </c>
      <c r="AP461">
        <v>1</v>
      </c>
      <c r="AQ461">
        <v>0</v>
      </c>
      <c r="AR461">
        <v>0</v>
      </c>
      <c r="AS461" t="s">
        <v>420</v>
      </c>
      <c r="AT461">
        <v>0.21</v>
      </c>
      <c r="AU461" t="s">
        <v>420</v>
      </c>
      <c r="AV461">
        <v>0</v>
      </c>
      <c r="AW461">
        <v>2</v>
      </c>
      <c r="AX461">
        <v>28187139</v>
      </c>
      <c r="AY461">
        <v>1</v>
      </c>
      <c r="AZ461">
        <v>0</v>
      </c>
      <c r="BA461">
        <v>477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Y461*Source!I142</f>
        <v>0.27300000000000002</v>
      </c>
      <c r="CY461">
        <f t="shared" si="130"/>
        <v>93.73</v>
      </c>
      <c r="CZ461">
        <f t="shared" si="131"/>
        <v>93.73</v>
      </c>
      <c r="DA461">
        <f t="shared" si="132"/>
        <v>1</v>
      </c>
      <c r="DB461">
        <f t="shared" si="113"/>
        <v>19.68</v>
      </c>
      <c r="DC461">
        <f t="shared" si="114"/>
        <v>1.85</v>
      </c>
    </row>
    <row r="462" spans="1:107" x14ac:dyDescent="0.2">
      <c r="A462">
        <f>ROW(Source!A142)</f>
        <v>142</v>
      </c>
      <c r="B462">
        <v>28185840</v>
      </c>
      <c r="C462">
        <v>28187122</v>
      </c>
      <c r="D462">
        <v>27348257</v>
      </c>
      <c r="E462">
        <v>1</v>
      </c>
      <c r="F462">
        <v>1</v>
      </c>
      <c r="G462">
        <v>1</v>
      </c>
      <c r="H462">
        <v>2</v>
      </c>
      <c r="I462" t="s">
        <v>153</v>
      </c>
      <c r="J462" t="s">
        <v>154</v>
      </c>
      <c r="K462" t="s">
        <v>155</v>
      </c>
      <c r="L462">
        <v>1368</v>
      </c>
      <c r="N462">
        <v>1011</v>
      </c>
      <c r="O462" t="s">
        <v>823</v>
      </c>
      <c r="P462" t="s">
        <v>823</v>
      </c>
      <c r="Q462">
        <v>1</v>
      </c>
      <c r="W462">
        <v>0</v>
      </c>
      <c r="X462">
        <v>-271470403</v>
      </c>
      <c r="Y462">
        <v>0.21</v>
      </c>
      <c r="AA462">
        <v>0</v>
      </c>
      <c r="AB462">
        <v>91.79</v>
      </c>
      <c r="AC462">
        <v>11.84</v>
      </c>
      <c r="AD462">
        <v>0</v>
      </c>
      <c r="AE462">
        <v>0</v>
      </c>
      <c r="AF462">
        <v>91.79</v>
      </c>
      <c r="AG462">
        <v>11.84</v>
      </c>
      <c r="AH462">
        <v>0</v>
      </c>
      <c r="AI462">
        <v>1</v>
      </c>
      <c r="AJ462">
        <v>1</v>
      </c>
      <c r="AK462">
        <v>1</v>
      </c>
      <c r="AL462">
        <v>1</v>
      </c>
      <c r="AN462">
        <v>0</v>
      </c>
      <c r="AO462">
        <v>1</v>
      </c>
      <c r="AP462">
        <v>1</v>
      </c>
      <c r="AQ462">
        <v>0</v>
      </c>
      <c r="AR462">
        <v>0</v>
      </c>
      <c r="AS462" t="s">
        <v>420</v>
      </c>
      <c r="AT462">
        <v>0.21</v>
      </c>
      <c r="AU462" t="s">
        <v>420</v>
      </c>
      <c r="AV462">
        <v>0</v>
      </c>
      <c r="AW462">
        <v>2</v>
      </c>
      <c r="AX462">
        <v>28187140</v>
      </c>
      <c r="AY462">
        <v>1</v>
      </c>
      <c r="AZ462">
        <v>0</v>
      </c>
      <c r="BA462">
        <v>478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Y462*Source!I142</f>
        <v>0.27300000000000002</v>
      </c>
      <c r="CY462">
        <f t="shared" si="130"/>
        <v>91.79</v>
      </c>
      <c r="CZ462">
        <f t="shared" si="131"/>
        <v>91.79</v>
      </c>
      <c r="DA462">
        <f t="shared" si="132"/>
        <v>1</v>
      </c>
      <c r="DB462">
        <f t="shared" si="113"/>
        <v>19.28</v>
      </c>
      <c r="DC462">
        <f t="shared" si="114"/>
        <v>2.4900000000000002</v>
      </c>
    </row>
    <row r="463" spans="1:107" x14ac:dyDescent="0.2">
      <c r="A463">
        <f>ROW(Source!A142)</f>
        <v>142</v>
      </c>
      <c r="B463">
        <v>28185840</v>
      </c>
      <c r="C463">
        <v>28187122</v>
      </c>
      <c r="D463">
        <v>27348305</v>
      </c>
      <c r="E463">
        <v>1</v>
      </c>
      <c r="F463">
        <v>1</v>
      </c>
      <c r="G463">
        <v>1</v>
      </c>
      <c r="H463">
        <v>2</v>
      </c>
      <c r="I463" t="s">
        <v>156</v>
      </c>
      <c r="J463" t="s">
        <v>157</v>
      </c>
      <c r="K463" t="s">
        <v>158</v>
      </c>
      <c r="L463">
        <v>1368</v>
      </c>
      <c r="N463">
        <v>1011</v>
      </c>
      <c r="O463" t="s">
        <v>823</v>
      </c>
      <c r="P463" t="s">
        <v>823</v>
      </c>
      <c r="Q463">
        <v>1</v>
      </c>
      <c r="W463">
        <v>0</v>
      </c>
      <c r="X463">
        <v>-186926218</v>
      </c>
      <c r="Y463">
        <v>0.03</v>
      </c>
      <c r="AA463">
        <v>0</v>
      </c>
      <c r="AB463">
        <v>5</v>
      </c>
      <c r="AC463">
        <v>0</v>
      </c>
      <c r="AD463">
        <v>0</v>
      </c>
      <c r="AE463">
        <v>0</v>
      </c>
      <c r="AF463">
        <v>5</v>
      </c>
      <c r="AG463">
        <v>0</v>
      </c>
      <c r="AH463">
        <v>0</v>
      </c>
      <c r="AI463">
        <v>1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1</v>
      </c>
      <c r="AQ463">
        <v>0</v>
      </c>
      <c r="AR463">
        <v>0</v>
      </c>
      <c r="AS463" t="s">
        <v>420</v>
      </c>
      <c r="AT463">
        <v>0.03</v>
      </c>
      <c r="AU463" t="s">
        <v>420</v>
      </c>
      <c r="AV463">
        <v>0</v>
      </c>
      <c r="AW463">
        <v>2</v>
      </c>
      <c r="AX463">
        <v>28187141</v>
      </c>
      <c r="AY463">
        <v>1</v>
      </c>
      <c r="AZ463">
        <v>0</v>
      </c>
      <c r="BA463">
        <v>479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Y463*Source!I142</f>
        <v>3.9E-2</v>
      </c>
      <c r="CY463">
        <f t="shared" si="130"/>
        <v>5</v>
      </c>
      <c r="CZ463">
        <f t="shared" si="131"/>
        <v>5</v>
      </c>
      <c r="DA463">
        <f t="shared" si="132"/>
        <v>1</v>
      </c>
      <c r="DB463">
        <f t="shared" ref="DB463:DB526" si="133">ROUND(ROUND(AT463*CZ463,2),6)</f>
        <v>0.15</v>
      </c>
      <c r="DC463">
        <f t="shared" ref="DC463:DC526" si="134">ROUND(ROUND(AT463*AG463,2),6)</f>
        <v>0</v>
      </c>
    </row>
    <row r="464" spans="1:107" x14ac:dyDescent="0.2">
      <c r="A464">
        <f>ROW(Source!A142)</f>
        <v>142</v>
      </c>
      <c r="B464">
        <v>28185840</v>
      </c>
      <c r="C464">
        <v>28187122</v>
      </c>
      <c r="D464">
        <v>27348410</v>
      </c>
      <c r="E464">
        <v>1</v>
      </c>
      <c r="F464">
        <v>1</v>
      </c>
      <c r="G464">
        <v>1</v>
      </c>
      <c r="H464">
        <v>2</v>
      </c>
      <c r="I464" t="s">
        <v>159</v>
      </c>
      <c r="J464" t="s">
        <v>160</v>
      </c>
      <c r="K464" t="s">
        <v>161</v>
      </c>
      <c r="L464">
        <v>1368</v>
      </c>
      <c r="N464">
        <v>1011</v>
      </c>
      <c r="O464" t="s">
        <v>823</v>
      </c>
      <c r="P464" t="s">
        <v>823</v>
      </c>
      <c r="Q464">
        <v>1</v>
      </c>
      <c r="W464">
        <v>0</v>
      </c>
      <c r="X464">
        <v>-566827484</v>
      </c>
      <c r="Y464">
        <v>0.16</v>
      </c>
      <c r="AA464">
        <v>0</v>
      </c>
      <c r="AB464">
        <v>4.1100000000000003</v>
      </c>
      <c r="AC464">
        <v>0</v>
      </c>
      <c r="AD464">
        <v>0</v>
      </c>
      <c r="AE464">
        <v>0</v>
      </c>
      <c r="AF464">
        <v>4.1100000000000003</v>
      </c>
      <c r="AG464">
        <v>0</v>
      </c>
      <c r="AH464">
        <v>0</v>
      </c>
      <c r="AI464">
        <v>1</v>
      </c>
      <c r="AJ464">
        <v>1</v>
      </c>
      <c r="AK464">
        <v>1</v>
      </c>
      <c r="AL464">
        <v>1</v>
      </c>
      <c r="AN464">
        <v>0</v>
      </c>
      <c r="AO464">
        <v>1</v>
      </c>
      <c r="AP464">
        <v>1</v>
      </c>
      <c r="AQ464">
        <v>0</v>
      </c>
      <c r="AR464">
        <v>0</v>
      </c>
      <c r="AS464" t="s">
        <v>420</v>
      </c>
      <c r="AT464">
        <v>0.16</v>
      </c>
      <c r="AU464" t="s">
        <v>420</v>
      </c>
      <c r="AV464">
        <v>0</v>
      </c>
      <c r="AW464">
        <v>2</v>
      </c>
      <c r="AX464">
        <v>28187142</v>
      </c>
      <c r="AY464">
        <v>1</v>
      </c>
      <c r="AZ464">
        <v>0</v>
      </c>
      <c r="BA464">
        <v>480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Y464*Source!I142</f>
        <v>0.20800000000000002</v>
      </c>
      <c r="CY464">
        <f t="shared" si="130"/>
        <v>4.1100000000000003</v>
      </c>
      <c r="CZ464">
        <f t="shared" si="131"/>
        <v>4.1100000000000003</v>
      </c>
      <c r="DA464">
        <f t="shared" si="132"/>
        <v>1</v>
      </c>
      <c r="DB464">
        <f t="shared" si="133"/>
        <v>0.66</v>
      </c>
      <c r="DC464">
        <f t="shared" si="134"/>
        <v>0</v>
      </c>
    </row>
    <row r="465" spans="1:107" x14ac:dyDescent="0.2">
      <c r="A465">
        <f>ROW(Source!A142)</f>
        <v>142</v>
      </c>
      <c r="B465">
        <v>28185840</v>
      </c>
      <c r="C465">
        <v>28187122</v>
      </c>
      <c r="D465">
        <v>27349168</v>
      </c>
      <c r="E465">
        <v>1</v>
      </c>
      <c r="F465">
        <v>1</v>
      </c>
      <c r="G465">
        <v>1</v>
      </c>
      <c r="H465">
        <v>2</v>
      </c>
      <c r="I465" t="s">
        <v>2</v>
      </c>
      <c r="J465" t="s">
        <v>3</v>
      </c>
      <c r="K465" t="s">
        <v>4</v>
      </c>
      <c r="L465">
        <v>1368</v>
      </c>
      <c r="N465">
        <v>1011</v>
      </c>
      <c r="O465" t="s">
        <v>823</v>
      </c>
      <c r="P465" t="s">
        <v>823</v>
      </c>
      <c r="Q465">
        <v>1</v>
      </c>
      <c r="W465">
        <v>0</v>
      </c>
      <c r="X465">
        <v>1820267133</v>
      </c>
      <c r="Y465">
        <v>2.1800000000000002</v>
      </c>
      <c r="AA465">
        <v>0</v>
      </c>
      <c r="AB465">
        <v>102.48</v>
      </c>
      <c r="AC465">
        <v>11.84</v>
      </c>
      <c r="AD465">
        <v>0</v>
      </c>
      <c r="AE465">
        <v>0</v>
      </c>
      <c r="AF465">
        <v>102.48</v>
      </c>
      <c r="AG465">
        <v>11.84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420</v>
      </c>
      <c r="AT465">
        <v>2.1800000000000002</v>
      </c>
      <c r="AU465" t="s">
        <v>420</v>
      </c>
      <c r="AV465">
        <v>0</v>
      </c>
      <c r="AW465">
        <v>2</v>
      </c>
      <c r="AX465">
        <v>28187143</v>
      </c>
      <c r="AY465">
        <v>1</v>
      </c>
      <c r="AZ465">
        <v>0</v>
      </c>
      <c r="BA465">
        <v>481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Y465*Source!I142</f>
        <v>2.8340000000000005</v>
      </c>
      <c r="CY465">
        <f t="shared" si="130"/>
        <v>102.48</v>
      </c>
      <c r="CZ465">
        <f t="shared" si="131"/>
        <v>102.48</v>
      </c>
      <c r="DA465">
        <f t="shared" si="132"/>
        <v>1</v>
      </c>
      <c r="DB465">
        <f t="shared" si="133"/>
        <v>223.41</v>
      </c>
      <c r="DC465">
        <f t="shared" si="134"/>
        <v>25.81</v>
      </c>
    </row>
    <row r="466" spans="1:107" x14ac:dyDescent="0.2">
      <c r="A466">
        <f>ROW(Source!A142)</f>
        <v>142</v>
      </c>
      <c r="B466">
        <v>28185840</v>
      </c>
      <c r="C466">
        <v>28187122</v>
      </c>
      <c r="D466">
        <v>27350098</v>
      </c>
      <c r="E466">
        <v>1</v>
      </c>
      <c r="F466">
        <v>1</v>
      </c>
      <c r="G466">
        <v>1</v>
      </c>
      <c r="H466">
        <v>2</v>
      </c>
      <c r="I466" t="s">
        <v>162</v>
      </c>
      <c r="J466" t="s">
        <v>163</v>
      </c>
      <c r="K466" t="s">
        <v>164</v>
      </c>
      <c r="L466">
        <v>1368</v>
      </c>
      <c r="N466">
        <v>1011</v>
      </c>
      <c r="O466" t="s">
        <v>823</v>
      </c>
      <c r="P466" t="s">
        <v>823</v>
      </c>
      <c r="Q466">
        <v>1</v>
      </c>
      <c r="W466">
        <v>0</v>
      </c>
      <c r="X466">
        <v>102642092</v>
      </c>
      <c r="Y466">
        <v>0.15</v>
      </c>
      <c r="AA466">
        <v>0</v>
      </c>
      <c r="AB466">
        <v>18.46</v>
      </c>
      <c r="AC466">
        <v>11.84</v>
      </c>
      <c r="AD466">
        <v>0</v>
      </c>
      <c r="AE466">
        <v>0</v>
      </c>
      <c r="AF466">
        <v>18.46</v>
      </c>
      <c r="AG466">
        <v>11.84</v>
      </c>
      <c r="AH466">
        <v>0</v>
      </c>
      <c r="AI466">
        <v>1</v>
      </c>
      <c r="AJ466">
        <v>1</v>
      </c>
      <c r="AK466">
        <v>1</v>
      </c>
      <c r="AL466">
        <v>1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420</v>
      </c>
      <c r="AT466">
        <v>0.15</v>
      </c>
      <c r="AU466" t="s">
        <v>420</v>
      </c>
      <c r="AV466">
        <v>0</v>
      </c>
      <c r="AW466">
        <v>2</v>
      </c>
      <c r="AX466">
        <v>28187144</v>
      </c>
      <c r="AY466">
        <v>1</v>
      </c>
      <c r="AZ466">
        <v>0</v>
      </c>
      <c r="BA466">
        <v>482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Y466*Source!I142</f>
        <v>0.19500000000000001</v>
      </c>
      <c r="CY466">
        <f t="shared" si="130"/>
        <v>18.46</v>
      </c>
      <c r="CZ466">
        <f t="shared" si="131"/>
        <v>18.46</v>
      </c>
      <c r="DA466">
        <f t="shared" si="132"/>
        <v>1</v>
      </c>
      <c r="DB466">
        <f t="shared" si="133"/>
        <v>2.77</v>
      </c>
      <c r="DC466">
        <f t="shared" si="134"/>
        <v>1.78</v>
      </c>
    </row>
    <row r="467" spans="1:107" x14ac:dyDescent="0.2">
      <c r="A467">
        <f>ROW(Source!A142)</f>
        <v>142</v>
      </c>
      <c r="B467">
        <v>28185840</v>
      </c>
      <c r="C467">
        <v>28187122</v>
      </c>
      <c r="D467">
        <v>27264507</v>
      </c>
      <c r="E467">
        <v>1</v>
      </c>
      <c r="F467">
        <v>1</v>
      </c>
      <c r="G467">
        <v>1</v>
      </c>
      <c r="H467">
        <v>3</v>
      </c>
      <c r="I467" t="s">
        <v>165</v>
      </c>
      <c r="J467" t="s">
        <v>166</v>
      </c>
      <c r="K467" t="s">
        <v>167</v>
      </c>
      <c r="L467">
        <v>1339</v>
      </c>
      <c r="N467">
        <v>1007</v>
      </c>
      <c r="O467" t="s">
        <v>444</v>
      </c>
      <c r="P467" t="s">
        <v>444</v>
      </c>
      <c r="Q467">
        <v>1</v>
      </c>
      <c r="W467">
        <v>0</v>
      </c>
      <c r="X467">
        <v>82350058</v>
      </c>
      <c r="Y467">
        <v>3.4000000000000002E-2</v>
      </c>
      <c r="AA467">
        <v>2.44</v>
      </c>
      <c r="AB467">
        <v>0</v>
      </c>
      <c r="AC467">
        <v>0</v>
      </c>
      <c r="AD467">
        <v>0</v>
      </c>
      <c r="AE467">
        <v>2.44</v>
      </c>
      <c r="AF467">
        <v>0</v>
      </c>
      <c r="AG467">
        <v>0</v>
      </c>
      <c r="AH467">
        <v>0</v>
      </c>
      <c r="AI467">
        <v>1</v>
      </c>
      <c r="AJ467">
        <v>1</v>
      </c>
      <c r="AK467">
        <v>1</v>
      </c>
      <c r="AL467">
        <v>1</v>
      </c>
      <c r="AN467">
        <v>0</v>
      </c>
      <c r="AO467">
        <v>1</v>
      </c>
      <c r="AP467">
        <v>0</v>
      </c>
      <c r="AQ467">
        <v>0</v>
      </c>
      <c r="AR467">
        <v>0</v>
      </c>
      <c r="AS467" t="s">
        <v>420</v>
      </c>
      <c r="AT467">
        <v>3.4000000000000002E-2</v>
      </c>
      <c r="AU467" t="s">
        <v>420</v>
      </c>
      <c r="AV467">
        <v>0</v>
      </c>
      <c r="AW467">
        <v>2</v>
      </c>
      <c r="AX467">
        <v>28187145</v>
      </c>
      <c r="AY467">
        <v>1</v>
      </c>
      <c r="AZ467">
        <v>0</v>
      </c>
      <c r="BA467">
        <v>483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Y467*Source!I142</f>
        <v>4.4200000000000003E-2</v>
      </c>
      <c r="CY467">
        <f>AA467</f>
        <v>2.44</v>
      </c>
      <c r="CZ467">
        <f>AE467</f>
        <v>2.44</v>
      </c>
      <c r="DA467">
        <f>AI467</f>
        <v>1</v>
      </c>
      <c r="DB467">
        <f t="shared" si="133"/>
        <v>0.08</v>
      </c>
      <c r="DC467">
        <f t="shared" si="134"/>
        <v>0</v>
      </c>
    </row>
    <row r="468" spans="1:107" x14ac:dyDescent="0.2">
      <c r="A468">
        <f>ROW(Source!A142)</f>
        <v>142</v>
      </c>
      <c r="B468">
        <v>28185840</v>
      </c>
      <c r="C468">
        <v>28187122</v>
      </c>
      <c r="D468">
        <v>27308465</v>
      </c>
      <c r="E468">
        <v>1</v>
      </c>
      <c r="F468">
        <v>1</v>
      </c>
      <c r="G468">
        <v>1</v>
      </c>
      <c r="H468">
        <v>3</v>
      </c>
      <c r="I468" t="s">
        <v>168</v>
      </c>
      <c r="J468" t="s">
        <v>169</v>
      </c>
      <c r="K468" t="s">
        <v>170</v>
      </c>
      <c r="L468">
        <v>1348</v>
      </c>
      <c r="N468">
        <v>1009</v>
      </c>
      <c r="O468" t="s">
        <v>476</v>
      </c>
      <c r="P468" t="s">
        <v>476</v>
      </c>
      <c r="Q468">
        <v>1000</v>
      </c>
      <c r="W468">
        <v>0</v>
      </c>
      <c r="X468">
        <v>-468305079</v>
      </c>
      <c r="Y468">
        <v>0.11</v>
      </c>
      <c r="AA468">
        <v>736.29</v>
      </c>
      <c r="AB468">
        <v>0</v>
      </c>
      <c r="AC468">
        <v>0</v>
      </c>
      <c r="AD468">
        <v>0</v>
      </c>
      <c r="AE468">
        <v>736.29</v>
      </c>
      <c r="AF468">
        <v>0</v>
      </c>
      <c r="AG468">
        <v>0</v>
      </c>
      <c r="AH468">
        <v>0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420</v>
      </c>
      <c r="AT468">
        <v>0.11</v>
      </c>
      <c r="AU468" t="s">
        <v>420</v>
      </c>
      <c r="AV468">
        <v>0</v>
      </c>
      <c r="AW468">
        <v>2</v>
      </c>
      <c r="AX468">
        <v>28187147</v>
      </c>
      <c r="AY468">
        <v>1</v>
      </c>
      <c r="AZ468">
        <v>0</v>
      </c>
      <c r="BA468">
        <v>485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Y468*Source!I142</f>
        <v>0.14300000000000002</v>
      </c>
      <c r="CY468">
        <f>AA468</f>
        <v>736.29</v>
      </c>
      <c r="CZ468">
        <f>AE468</f>
        <v>736.29</v>
      </c>
      <c r="DA468">
        <f>AI468</f>
        <v>1</v>
      </c>
      <c r="DB468">
        <f t="shared" si="133"/>
        <v>80.989999999999995</v>
      </c>
      <c r="DC468">
        <f t="shared" si="134"/>
        <v>0</v>
      </c>
    </row>
    <row r="469" spans="1:107" x14ac:dyDescent="0.2">
      <c r="A469">
        <f>ROW(Source!A143)</f>
        <v>143</v>
      </c>
      <c r="B469">
        <v>28185841</v>
      </c>
      <c r="C469">
        <v>28187122</v>
      </c>
      <c r="D469">
        <v>27438973</v>
      </c>
      <c r="E469">
        <v>1</v>
      </c>
      <c r="F469">
        <v>1</v>
      </c>
      <c r="G469">
        <v>1</v>
      </c>
      <c r="H469">
        <v>1</v>
      </c>
      <c r="I469" t="s">
        <v>171</v>
      </c>
      <c r="J469" t="s">
        <v>420</v>
      </c>
      <c r="K469" t="s">
        <v>172</v>
      </c>
      <c r="L469">
        <v>1191</v>
      </c>
      <c r="N469">
        <v>1013</v>
      </c>
      <c r="O469" t="s">
        <v>817</v>
      </c>
      <c r="P469" t="s">
        <v>817</v>
      </c>
      <c r="Q469">
        <v>1</v>
      </c>
      <c r="W469">
        <v>0</v>
      </c>
      <c r="X469">
        <v>-1108122096</v>
      </c>
      <c r="Y469">
        <v>39.15</v>
      </c>
      <c r="AA469">
        <v>0</v>
      </c>
      <c r="AB469">
        <v>0</v>
      </c>
      <c r="AC469">
        <v>0</v>
      </c>
      <c r="AD469">
        <v>71.19</v>
      </c>
      <c r="AE469">
        <v>0</v>
      </c>
      <c r="AF469">
        <v>0</v>
      </c>
      <c r="AG469">
        <v>0</v>
      </c>
      <c r="AH469">
        <v>10.07</v>
      </c>
      <c r="AI469">
        <v>1</v>
      </c>
      <c r="AJ469">
        <v>1</v>
      </c>
      <c r="AK469">
        <v>1</v>
      </c>
      <c r="AL469">
        <v>7.07</v>
      </c>
      <c r="AN469">
        <v>0</v>
      </c>
      <c r="AO469">
        <v>1</v>
      </c>
      <c r="AP469">
        <v>1</v>
      </c>
      <c r="AQ469">
        <v>0</v>
      </c>
      <c r="AR469">
        <v>0</v>
      </c>
      <c r="AS469" t="s">
        <v>420</v>
      </c>
      <c r="AT469">
        <v>39.15</v>
      </c>
      <c r="AU469" t="s">
        <v>420</v>
      </c>
      <c r="AV469">
        <v>1</v>
      </c>
      <c r="AW469">
        <v>2</v>
      </c>
      <c r="AX469">
        <v>28187135</v>
      </c>
      <c r="AY469">
        <v>1</v>
      </c>
      <c r="AZ469">
        <v>0</v>
      </c>
      <c r="BA469">
        <v>486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Y469*Source!I143</f>
        <v>50.895000000000003</v>
      </c>
      <c r="CY469">
        <f>AD469</f>
        <v>71.19</v>
      </c>
      <c r="CZ469">
        <f>AH469</f>
        <v>10.07</v>
      </c>
      <c r="DA469">
        <f>AL469</f>
        <v>7.07</v>
      </c>
      <c r="DB469">
        <f t="shared" si="133"/>
        <v>394.24</v>
      </c>
      <c r="DC469">
        <f t="shared" si="134"/>
        <v>0</v>
      </c>
    </row>
    <row r="470" spans="1:107" x14ac:dyDescent="0.2">
      <c r="A470">
        <f>ROW(Source!A143)</f>
        <v>143</v>
      </c>
      <c r="B470">
        <v>28185841</v>
      </c>
      <c r="C470">
        <v>28187122</v>
      </c>
      <c r="D470">
        <v>27430841</v>
      </c>
      <c r="E470">
        <v>1</v>
      </c>
      <c r="F470">
        <v>1</v>
      </c>
      <c r="G470">
        <v>1</v>
      </c>
      <c r="H470">
        <v>1</v>
      </c>
      <c r="I470" t="s">
        <v>818</v>
      </c>
      <c r="J470" t="s">
        <v>420</v>
      </c>
      <c r="K470" t="s">
        <v>819</v>
      </c>
      <c r="L470">
        <v>1191</v>
      </c>
      <c r="N470">
        <v>1013</v>
      </c>
      <c r="O470" t="s">
        <v>817</v>
      </c>
      <c r="P470" t="s">
        <v>817</v>
      </c>
      <c r="Q470">
        <v>1</v>
      </c>
      <c r="W470">
        <v>0</v>
      </c>
      <c r="X470">
        <v>-383101862</v>
      </c>
      <c r="Y470">
        <v>5.41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7.07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420</v>
      </c>
      <c r="AT470">
        <v>5.41</v>
      </c>
      <c r="AU470" t="s">
        <v>420</v>
      </c>
      <c r="AV470">
        <v>2</v>
      </c>
      <c r="AW470">
        <v>2</v>
      </c>
      <c r="AX470">
        <v>28187136</v>
      </c>
      <c r="AY470">
        <v>1</v>
      </c>
      <c r="AZ470">
        <v>0</v>
      </c>
      <c r="BA470">
        <v>487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Y470*Source!I143</f>
        <v>7.0330000000000004</v>
      </c>
      <c r="CY470">
        <f>AD470</f>
        <v>0</v>
      </c>
      <c r="CZ470">
        <f>AH470</f>
        <v>0</v>
      </c>
      <c r="DA470">
        <f>AL470</f>
        <v>1</v>
      </c>
      <c r="DB470">
        <f t="shared" si="133"/>
        <v>0</v>
      </c>
      <c r="DC470">
        <f t="shared" si="134"/>
        <v>0</v>
      </c>
    </row>
    <row r="471" spans="1:107" x14ac:dyDescent="0.2">
      <c r="A471">
        <f>ROW(Source!A143)</f>
        <v>143</v>
      </c>
      <c r="B471">
        <v>28185841</v>
      </c>
      <c r="C471">
        <v>28187122</v>
      </c>
      <c r="D471">
        <v>27347955</v>
      </c>
      <c r="E471">
        <v>1</v>
      </c>
      <c r="F471">
        <v>1</v>
      </c>
      <c r="G471">
        <v>1</v>
      </c>
      <c r="H471">
        <v>2</v>
      </c>
      <c r="I471" t="s">
        <v>150</v>
      </c>
      <c r="J471" t="s">
        <v>151</v>
      </c>
      <c r="K471" t="s">
        <v>152</v>
      </c>
      <c r="L471">
        <v>1368</v>
      </c>
      <c r="N471">
        <v>1011</v>
      </c>
      <c r="O471" t="s">
        <v>823</v>
      </c>
      <c r="P471" t="s">
        <v>823</v>
      </c>
      <c r="Q471">
        <v>1</v>
      </c>
      <c r="W471">
        <v>0</v>
      </c>
      <c r="X471">
        <v>1431460504</v>
      </c>
      <c r="Y471">
        <v>0.48</v>
      </c>
      <c r="AA471">
        <v>0</v>
      </c>
      <c r="AB471">
        <v>297.36</v>
      </c>
      <c r="AC471">
        <v>10.130000000000001</v>
      </c>
      <c r="AD471">
        <v>0</v>
      </c>
      <c r="AE471">
        <v>0</v>
      </c>
      <c r="AF471">
        <v>42.06</v>
      </c>
      <c r="AG471">
        <v>10.130000000000001</v>
      </c>
      <c r="AH471">
        <v>0</v>
      </c>
      <c r="AI471">
        <v>1</v>
      </c>
      <c r="AJ471">
        <v>7.07</v>
      </c>
      <c r="AK471">
        <v>1</v>
      </c>
      <c r="AL471">
        <v>1</v>
      </c>
      <c r="AN471">
        <v>0</v>
      </c>
      <c r="AO471">
        <v>1</v>
      </c>
      <c r="AP471">
        <v>1</v>
      </c>
      <c r="AQ471">
        <v>0</v>
      </c>
      <c r="AR471">
        <v>0</v>
      </c>
      <c r="AS471" t="s">
        <v>420</v>
      </c>
      <c r="AT471">
        <v>0.48</v>
      </c>
      <c r="AU471" t="s">
        <v>420</v>
      </c>
      <c r="AV471">
        <v>0</v>
      </c>
      <c r="AW471">
        <v>2</v>
      </c>
      <c r="AX471">
        <v>28187137</v>
      </c>
      <c r="AY471">
        <v>1</v>
      </c>
      <c r="AZ471">
        <v>0</v>
      </c>
      <c r="BA471">
        <v>488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Y471*Source!I143</f>
        <v>0.624</v>
      </c>
      <c r="CY471">
        <f t="shared" ref="CY471:CY478" si="135">AB471</f>
        <v>297.36</v>
      </c>
      <c r="CZ471">
        <f t="shared" ref="CZ471:CZ478" si="136">AF471</f>
        <v>42.06</v>
      </c>
      <c r="DA471">
        <f t="shared" ref="DA471:DA478" si="137">AJ471</f>
        <v>7.07</v>
      </c>
      <c r="DB471">
        <f t="shared" si="133"/>
        <v>20.190000000000001</v>
      </c>
      <c r="DC471">
        <f t="shared" si="134"/>
        <v>4.8600000000000003</v>
      </c>
    </row>
    <row r="472" spans="1:107" x14ac:dyDescent="0.2">
      <c r="A472">
        <f>ROW(Source!A143)</f>
        <v>143</v>
      </c>
      <c r="B472">
        <v>28185841</v>
      </c>
      <c r="C472">
        <v>28187122</v>
      </c>
      <c r="D472">
        <v>27348145</v>
      </c>
      <c r="E472">
        <v>1</v>
      </c>
      <c r="F472">
        <v>1</v>
      </c>
      <c r="G472">
        <v>1</v>
      </c>
      <c r="H472">
        <v>2</v>
      </c>
      <c r="I472" t="s">
        <v>820</v>
      </c>
      <c r="J472" t="s">
        <v>821</v>
      </c>
      <c r="K472" t="s">
        <v>822</v>
      </c>
      <c r="L472">
        <v>1368</v>
      </c>
      <c r="N472">
        <v>1011</v>
      </c>
      <c r="O472" t="s">
        <v>823</v>
      </c>
      <c r="P472" t="s">
        <v>823</v>
      </c>
      <c r="Q472">
        <v>1</v>
      </c>
      <c r="W472">
        <v>0</v>
      </c>
      <c r="X472">
        <v>1884583504</v>
      </c>
      <c r="Y472">
        <v>2.1800000000000002</v>
      </c>
      <c r="AA472">
        <v>0</v>
      </c>
      <c r="AB472">
        <v>467.75</v>
      </c>
      <c r="AC472">
        <v>8.82</v>
      </c>
      <c r="AD472">
        <v>0</v>
      </c>
      <c r="AE472">
        <v>0</v>
      </c>
      <c r="AF472">
        <v>66.16</v>
      </c>
      <c r="AG472">
        <v>8.82</v>
      </c>
      <c r="AH472">
        <v>0</v>
      </c>
      <c r="AI472">
        <v>1</v>
      </c>
      <c r="AJ472">
        <v>7.07</v>
      </c>
      <c r="AK472">
        <v>1</v>
      </c>
      <c r="AL472">
        <v>1</v>
      </c>
      <c r="AN472">
        <v>0</v>
      </c>
      <c r="AO472">
        <v>1</v>
      </c>
      <c r="AP472">
        <v>1</v>
      </c>
      <c r="AQ472">
        <v>0</v>
      </c>
      <c r="AR472">
        <v>0</v>
      </c>
      <c r="AS472" t="s">
        <v>420</v>
      </c>
      <c r="AT472">
        <v>2.1800000000000002</v>
      </c>
      <c r="AU472" t="s">
        <v>420</v>
      </c>
      <c r="AV472">
        <v>0</v>
      </c>
      <c r="AW472">
        <v>2</v>
      </c>
      <c r="AX472">
        <v>28187138</v>
      </c>
      <c r="AY472">
        <v>1</v>
      </c>
      <c r="AZ472">
        <v>0</v>
      </c>
      <c r="BA472">
        <v>489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Y472*Source!I143</f>
        <v>2.8340000000000005</v>
      </c>
      <c r="CY472">
        <f t="shared" si="135"/>
        <v>467.75</v>
      </c>
      <c r="CZ472">
        <f t="shared" si="136"/>
        <v>66.16</v>
      </c>
      <c r="DA472">
        <f t="shared" si="137"/>
        <v>7.07</v>
      </c>
      <c r="DB472">
        <f t="shared" si="133"/>
        <v>144.22999999999999</v>
      </c>
      <c r="DC472">
        <f t="shared" si="134"/>
        <v>19.23</v>
      </c>
    </row>
    <row r="473" spans="1:107" x14ac:dyDescent="0.2">
      <c r="A473">
        <f>ROW(Source!A143)</f>
        <v>143</v>
      </c>
      <c r="B473">
        <v>28185841</v>
      </c>
      <c r="C473">
        <v>28187122</v>
      </c>
      <c r="D473">
        <v>27348210</v>
      </c>
      <c r="E473">
        <v>1</v>
      </c>
      <c r="F473">
        <v>1</v>
      </c>
      <c r="G473">
        <v>1</v>
      </c>
      <c r="H473">
        <v>2</v>
      </c>
      <c r="I473" t="s">
        <v>832</v>
      </c>
      <c r="J473" t="s">
        <v>0</v>
      </c>
      <c r="K473" t="s">
        <v>1</v>
      </c>
      <c r="L473">
        <v>1368</v>
      </c>
      <c r="N473">
        <v>1011</v>
      </c>
      <c r="O473" t="s">
        <v>823</v>
      </c>
      <c r="P473" t="s">
        <v>823</v>
      </c>
      <c r="Q473">
        <v>1</v>
      </c>
      <c r="W473">
        <v>0</v>
      </c>
      <c r="X473">
        <v>-1700234874</v>
      </c>
      <c r="Y473">
        <v>0.21</v>
      </c>
      <c r="AA473">
        <v>0</v>
      </c>
      <c r="AB473">
        <v>662.67</v>
      </c>
      <c r="AC473">
        <v>8.82</v>
      </c>
      <c r="AD473">
        <v>0</v>
      </c>
      <c r="AE473">
        <v>0</v>
      </c>
      <c r="AF473">
        <v>93.73</v>
      </c>
      <c r="AG473">
        <v>8.82</v>
      </c>
      <c r="AH473">
        <v>0</v>
      </c>
      <c r="AI473">
        <v>1</v>
      </c>
      <c r="AJ473">
        <v>7.07</v>
      </c>
      <c r="AK473">
        <v>1</v>
      </c>
      <c r="AL473">
        <v>1</v>
      </c>
      <c r="AN473">
        <v>0</v>
      </c>
      <c r="AO473">
        <v>1</v>
      </c>
      <c r="AP473">
        <v>1</v>
      </c>
      <c r="AQ473">
        <v>0</v>
      </c>
      <c r="AR473">
        <v>0</v>
      </c>
      <c r="AS473" t="s">
        <v>420</v>
      </c>
      <c r="AT473">
        <v>0.21</v>
      </c>
      <c r="AU473" t="s">
        <v>420</v>
      </c>
      <c r="AV473">
        <v>0</v>
      </c>
      <c r="AW473">
        <v>2</v>
      </c>
      <c r="AX473">
        <v>28187139</v>
      </c>
      <c r="AY473">
        <v>1</v>
      </c>
      <c r="AZ473">
        <v>0</v>
      </c>
      <c r="BA473">
        <v>490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Y473*Source!I143</f>
        <v>0.27300000000000002</v>
      </c>
      <c r="CY473">
        <f t="shared" si="135"/>
        <v>662.67</v>
      </c>
      <c r="CZ473">
        <f t="shared" si="136"/>
        <v>93.73</v>
      </c>
      <c r="DA473">
        <f t="shared" si="137"/>
        <v>7.07</v>
      </c>
      <c r="DB473">
        <f t="shared" si="133"/>
        <v>19.68</v>
      </c>
      <c r="DC473">
        <f t="shared" si="134"/>
        <v>1.85</v>
      </c>
    </row>
    <row r="474" spans="1:107" x14ac:dyDescent="0.2">
      <c r="A474">
        <f>ROW(Source!A143)</f>
        <v>143</v>
      </c>
      <c r="B474">
        <v>28185841</v>
      </c>
      <c r="C474">
        <v>28187122</v>
      </c>
      <c r="D474">
        <v>27348257</v>
      </c>
      <c r="E474">
        <v>1</v>
      </c>
      <c r="F474">
        <v>1</v>
      </c>
      <c r="G474">
        <v>1</v>
      </c>
      <c r="H474">
        <v>2</v>
      </c>
      <c r="I474" t="s">
        <v>153</v>
      </c>
      <c r="J474" t="s">
        <v>154</v>
      </c>
      <c r="K474" t="s">
        <v>155</v>
      </c>
      <c r="L474">
        <v>1368</v>
      </c>
      <c r="N474">
        <v>1011</v>
      </c>
      <c r="O474" t="s">
        <v>823</v>
      </c>
      <c r="P474" t="s">
        <v>823</v>
      </c>
      <c r="Q474">
        <v>1</v>
      </c>
      <c r="W474">
        <v>0</v>
      </c>
      <c r="X474">
        <v>-271470403</v>
      </c>
      <c r="Y474">
        <v>0.21</v>
      </c>
      <c r="AA474">
        <v>0</v>
      </c>
      <c r="AB474">
        <v>648.96</v>
      </c>
      <c r="AC474">
        <v>11.84</v>
      </c>
      <c r="AD474">
        <v>0</v>
      </c>
      <c r="AE474">
        <v>0</v>
      </c>
      <c r="AF474">
        <v>91.79</v>
      </c>
      <c r="AG474">
        <v>11.84</v>
      </c>
      <c r="AH474">
        <v>0</v>
      </c>
      <c r="AI474">
        <v>1</v>
      </c>
      <c r="AJ474">
        <v>7.07</v>
      </c>
      <c r="AK474">
        <v>1</v>
      </c>
      <c r="AL474">
        <v>1</v>
      </c>
      <c r="AN474">
        <v>0</v>
      </c>
      <c r="AO474">
        <v>1</v>
      </c>
      <c r="AP474">
        <v>1</v>
      </c>
      <c r="AQ474">
        <v>0</v>
      </c>
      <c r="AR474">
        <v>0</v>
      </c>
      <c r="AS474" t="s">
        <v>420</v>
      </c>
      <c r="AT474">
        <v>0.21</v>
      </c>
      <c r="AU474" t="s">
        <v>420</v>
      </c>
      <c r="AV474">
        <v>0</v>
      </c>
      <c r="AW474">
        <v>2</v>
      </c>
      <c r="AX474">
        <v>28187140</v>
      </c>
      <c r="AY474">
        <v>1</v>
      </c>
      <c r="AZ474">
        <v>0</v>
      </c>
      <c r="BA474">
        <v>491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Y474*Source!I143</f>
        <v>0.27300000000000002</v>
      </c>
      <c r="CY474">
        <f t="shared" si="135"/>
        <v>648.96</v>
      </c>
      <c r="CZ474">
        <f t="shared" si="136"/>
        <v>91.79</v>
      </c>
      <c r="DA474">
        <f t="shared" si="137"/>
        <v>7.07</v>
      </c>
      <c r="DB474">
        <f t="shared" si="133"/>
        <v>19.28</v>
      </c>
      <c r="DC474">
        <f t="shared" si="134"/>
        <v>2.4900000000000002</v>
      </c>
    </row>
    <row r="475" spans="1:107" x14ac:dyDescent="0.2">
      <c r="A475">
        <f>ROW(Source!A143)</f>
        <v>143</v>
      </c>
      <c r="B475">
        <v>28185841</v>
      </c>
      <c r="C475">
        <v>28187122</v>
      </c>
      <c r="D475">
        <v>27348305</v>
      </c>
      <c r="E475">
        <v>1</v>
      </c>
      <c r="F475">
        <v>1</v>
      </c>
      <c r="G475">
        <v>1</v>
      </c>
      <c r="H475">
        <v>2</v>
      </c>
      <c r="I475" t="s">
        <v>156</v>
      </c>
      <c r="J475" t="s">
        <v>157</v>
      </c>
      <c r="K475" t="s">
        <v>158</v>
      </c>
      <c r="L475">
        <v>1368</v>
      </c>
      <c r="N475">
        <v>1011</v>
      </c>
      <c r="O475" t="s">
        <v>823</v>
      </c>
      <c r="P475" t="s">
        <v>823</v>
      </c>
      <c r="Q475">
        <v>1</v>
      </c>
      <c r="W475">
        <v>0</v>
      </c>
      <c r="X475">
        <v>-186926218</v>
      </c>
      <c r="Y475">
        <v>0.03</v>
      </c>
      <c r="AA475">
        <v>0</v>
      </c>
      <c r="AB475">
        <v>35.35</v>
      </c>
      <c r="AC475">
        <v>0</v>
      </c>
      <c r="AD475">
        <v>0</v>
      </c>
      <c r="AE475">
        <v>0</v>
      </c>
      <c r="AF475">
        <v>5</v>
      </c>
      <c r="AG475">
        <v>0</v>
      </c>
      <c r="AH475">
        <v>0</v>
      </c>
      <c r="AI475">
        <v>1</v>
      </c>
      <c r="AJ475">
        <v>7.07</v>
      </c>
      <c r="AK475">
        <v>1</v>
      </c>
      <c r="AL475">
        <v>1</v>
      </c>
      <c r="AN475">
        <v>0</v>
      </c>
      <c r="AO475">
        <v>1</v>
      </c>
      <c r="AP475">
        <v>1</v>
      </c>
      <c r="AQ475">
        <v>0</v>
      </c>
      <c r="AR475">
        <v>0</v>
      </c>
      <c r="AS475" t="s">
        <v>420</v>
      </c>
      <c r="AT475">
        <v>0.03</v>
      </c>
      <c r="AU475" t="s">
        <v>420</v>
      </c>
      <c r="AV475">
        <v>0</v>
      </c>
      <c r="AW475">
        <v>2</v>
      </c>
      <c r="AX475">
        <v>28187141</v>
      </c>
      <c r="AY475">
        <v>1</v>
      </c>
      <c r="AZ475">
        <v>0</v>
      </c>
      <c r="BA475">
        <v>492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Y475*Source!I143</f>
        <v>3.9E-2</v>
      </c>
      <c r="CY475">
        <f t="shared" si="135"/>
        <v>35.35</v>
      </c>
      <c r="CZ475">
        <f t="shared" si="136"/>
        <v>5</v>
      </c>
      <c r="DA475">
        <f t="shared" si="137"/>
        <v>7.07</v>
      </c>
      <c r="DB475">
        <f t="shared" si="133"/>
        <v>0.15</v>
      </c>
      <c r="DC475">
        <f t="shared" si="134"/>
        <v>0</v>
      </c>
    </row>
    <row r="476" spans="1:107" x14ac:dyDescent="0.2">
      <c r="A476">
        <f>ROW(Source!A143)</f>
        <v>143</v>
      </c>
      <c r="B476">
        <v>28185841</v>
      </c>
      <c r="C476">
        <v>28187122</v>
      </c>
      <c r="D476">
        <v>27348410</v>
      </c>
      <c r="E476">
        <v>1</v>
      </c>
      <c r="F476">
        <v>1</v>
      </c>
      <c r="G476">
        <v>1</v>
      </c>
      <c r="H476">
        <v>2</v>
      </c>
      <c r="I476" t="s">
        <v>159</v>
      </c>
      <c r="J476" t="s">
        <v>160</v>
      </c>
      <c r="K476" t="s">
        <v>161</v>
      </c>
      <c r="L476">
        <v>1368</v>
      </c>
      <c r="N476">
        <v>1011</v>
      </c>
      <c r="O476" t="s">
        <v>823</v>
      </c>
      <c r="P476" t="s">
        <v>823</v>
      </c>
      <c r="Q476">
        <v>1</v>
      </c>
      <c r="W476">
        <v>0</v>
      </c>
      <c r="X476">
        <v>-566827484</v>
      </c>
      <c r="Y476">
        <v>0.16</v>
      </c>
      <c r="AA476">
        <v>0</v>
      </c>
      <c r="AB476">
        <v>29.06</v>
      </c>
      <c r="AC476">
        <v>0</v>
      </c>
      <c r="AD476">
        <v>0</v>
      </c>
      <c r="AE476">
        <v>0</v>
      </c>
      <c r="AF476">
        <v>4.1100000000000003</v>
      </c>
      <c r="AG476">
        <v>0</v>
      </c>
      <c r="AH476">
        <v>0</v>
      </c>
      <c r="AI476">
        <v>1</v>
      </c>
      <c r="AJ476">
        <v>7.07</v>
      </c>
      <c r="AK476">
        <v>1</v>
      </c>
      <c r="AL476">
        <v>1</v>
      </c>
      <c r="AN476">
        <v>0</v>
      </c>
      <c r="AO476">
        <v>1</v>
      </c>
      <c r="AP476">
        <v>1</v>
      </c>
      <c r="AQ476">
        <v>0</v>
      </c>
      <c r="AR476">
        <v>0</v>
      </c>
      <c r="AS476" t="s">
        <v>420</v>
      </c>
      <c r="AT476">
        <v>0.16</v>
      </c>
      <c r="AU476" t="s">
        <v>420</v>
      </c>
      <c r="AV476">
        <v>0</v>
      </c>
      <c r="AW476">
        <v>2</v>
      </c>
      <c r="AX476">
        <v>28187142</v>
      </c>
      <c r="AY476">
        <v>1</v>
      </c>
      <c r="AZ476">
        <v>0</v>
      </c>
      <c r="BA476">
        <v>493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Y476*Source!I143</f>
        <v>0.20800000000000002</v>
      </c>
      <c r="CY476">
        <f t="shared" si="135"/>
        <v>29.06</v>
      </c>
      <c r="CZ476">
        <f t="shared" si="136"/>
        <v>4.1100000000000003</v>
      </c>
      <c r="DA476">
        <f t="shared" si="137"/>
        <v>7.07</v>
      </c>
      <c r="DB476">
        <f t="shared" si="133"/>
        <v>0.66</v>
      </c>
      <c r="DC476">
        <f t="shared" si="134"/>
        <v>0</v>
      </c>
    </row>
    <row r="477" spans="1:107" x14ac:dyDescent="0.2">
      <c r="A477">
        <f>ROW(Source!A143)</f>
        <v>143</v>
      </c>
      <c r="B477">
        <v>28185841</v>
      </c>
      <c r="C477">
        <v>28187122</v>
      </c>
      <c r="D477">
        <v>27349168</v>
      </c>
      <c r="E477">
        <v>1</v>
      </c>
      <c r="F477">
        <v>1</v>
      </c>
      <c r="G477">
        <v>1</v>
      </c>
      <c r="H477">
        <v>2</v>
      </c>
      <c r="I477" t="s">
        <v>2</v>
      </c>
      <c r="J477" t="s">
        <v>3</v>
      </c>
      <c r="K477" t="s">
        <v>4</v>
      </c>
      <c r="L477">
        <v>1368</v>
      </c>
      <c r="N477">
        <v>1011</v>
      </c>
      <c r="O477" t="s">
        <v>823</v>
      </c>
      <c r="P477" t="s">
        <v>823</v>
      </c>
      <c r="Q477">
        <v>1</v>
      </c>
      <c r="W477">
        <v>0</v>
      </c>
      <c r="X477">
        <v>1820267133</v>
      </c>
      <c r="Y477">
        <v>2.1800000000000002</v>
      </c>
      <c r="AA477">
        <v>0</v>
      </c>
      <c r="AB477">
        <v>724.53</v>
      </c>
      <c r="AC477">
        <v>11.84</v>
      </c>
      <c r="AD477">
        <v>0</v>
      </c>
      <c r="AE477">
        <v>0</v>
      </c>
      <c r="AF477">
        <v>102.48</v>
      </c>
      <c r="AG477">
        <v>11.84</v>
      </c>
      <c r="AH477">
        <v>0</v>
      </c>
      <c r="AI477">
        <v>1</v>
      </c>
      <c r="AJ477">
        <v>7.07</v>
      </c>
      <c r="AK477">
        <v>1</v>
      </c>
      <c r="AL477">
        <v>1</v>
      </c>
      <c r="AN477">
        <v>0</v>
      </c>
      <c r="AO477">
        <v>1</v>
      </c>
      <c r="AP477">
        <v>1</v>
      </c>
      <c r="AQ477">
        <v>0</v>
      </c>
      <c r="AR477">
        <v>0</v>
      </c>
      <c r="AS477" t="s">
        <v>420</v>
      </c>
      <c r="AT477">
        <v>2.1800000000000002</v>
      </c>
      <c r="AU477" t="s">
        <v>420</v>
      </c>
      <c r="AV477">
        <v>0</v>
      </c>
      <c r="AW477">
        <v>2</v>
      </c>
      <c r="AX477">
        <v>28187143</v>
      </c>
      <c r="AY477">
        <v>1</v>
      </c>
      <c r="AZ477">
        <v>0</v>
      </c>
      <c r="BA477">
        <v>494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Y477*Source!I143</f>
        <v>2.8340000000000005</v>
      </c>
      <c r="CY477">
        <f t="shared" si="135"/>
        <v>724.53</v>
      </c>
      <c r="CZ477">
        <f t="shared" si="136"/>
        <v>102.48</v>
      </c>
      <c r="DA477">
        <f t="shared" si="137"/>
        <v>7.07</v>
      </c>
      <c r="DB477">
        <f t="shared" si="133"/>
        <v>223.41</v>
      </c>
      <c r="DC477">
        <f t="shared" si="134"/>
        <v>25.81</v>
      </c>
    </row>
    <row r="478" spans="1:107" x14ac:dyDescent="0.2">
      <c r="A478">
        <f>ROW(Source!A143)</f>
        <v>143</v>
      </c>
      <c r="B478">
        <v>28185841</v>
      </c>
      <c r="C478">
        <v>28187122</v>
      </c>
      <c r="D478">
        <v>27350098</v>
      </c>
      <c r="E478">
        <v>1</v>
      </c>
      <c r="F478">
        <v>1</v>
      </c>
      <c r="G478">
        <v>1</v>
      </c>
      <c r="H478">
        <v>2</v>
      </c>
      <c r="I478" t="s">
        <v>162</v>
      </c>
      <c r="J478" t="s">
        <v>163</v>
      </c>
      <c r="K478" t="s">
        <v>164</v>
      </c>
      <c r="L478">
        <v>1368</v>
      </c>
      <c r="N478">
        <v>1011</v>
      </c>
      <c r="O478" t="s">
        <v>823</v>
      </c>
      <c r="P478" t="s">
        <v>823</v>
      </c>
      <c r="Q478">
        <v>1</v>
      </c>
      <c r="W478">
        <v>0</v>
      </c>
      <c r="X478">
        <v>102642092</v>
      </c>
      <c r="Y478">
        <v>0.15</v>
      </c>
      <c r="AA478">
        <v>0</v>
      </c>
      <c r="AB478">
        <v>130.51</v>
      </c>
      <c r="AC478">
        <v>11.84</v>
      </c>
      <c r="AD478">
        <v>0</v>
      </c>
      <c r="AE478">
        <v>0</v>
      </c>
      <c r="AF478">
        <v>18.46</v>
      </c>
      <c r="AG478">
        <v>11.84</v>
      </c>
      <c r="AH478">
        <v>0</v>
      </c>
      <c r="AI478">
        <v>1</v>
      </c>
      <c r="AJ478">
        <v>7.07</v>
      </c>
      <c r="AK478">
        <v>1</v>
      </c>
      <c r="AL478">
        <v>1</v>
      </c>
      <c r="AN478">
        <v>0</v>
      </c>
      <c r="AO478">
        <v>1</v>
      </c>
      <c r="AP478">
        <v>1</v>
      </c>
      <c r="AQ478">
        <v>0</v>
      </c>
      <c r="AR478">
        <v>0</v>
      </c>
      <c r="AS478" t="s">
        <v>420</v>
      </c>
      <c r="AT478">
        <v>0.15</v>
      </c>
      <c r="AU478" t="s">
        <v>420</v>
      </c>
      <c r="AV478">
        <v>0</v>
      </c>
      <c r="AW478">
        <v>2</v>
      </c>
      <c r="AX478">
        <v>28187144</v>
      </c>
      <c r="AY478">
        <v>1</v>
      </c>
      <c r="AZ478">
        <v>0</v>
      </c>
      <c r="BA478">
        <v>495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Y478*Source!I143</f>
        <v>0.19500000000000001</v>
      </c>
      <c r="CY478">
        <f t="shared" si="135"/>
        <v>130.51</v>
      </c>
      <c r="CZ478">
        <f t="shared" si="136"/>
        <v>18.46</v>
      </c>
      <c r="DA478">
        <f t="shared" si="137"/>
        <v>7.07</v>
      </c>
      <c r="DB478">
        <f t="shared" si="133"/>
        <v>2.77</v>
      </c>
      <c r="DC478">
        <f t="shared" si="134"/>
        <v>1.78</v>
      </c>
    </row>
    <row r="479" spans="1:107" x14ac:dyDescent="0.2">
      <c r="A479">
        <f>ROW(Source!A143)</f>
        <v>143</v>
      </c>
      <c r="B479">
        <v>28185841</v>
      </c>
      <c r="C479">
        <v>28187122</v>
      </c>
      <c r="D479">
        <v>27264507</v>
      </c>
      <c r="E479">
        <v>1</v>
      </c>
      <c r="F479">
        <v>1</v>
      </c>
      <c r="G479">
        <v>1</v>
      </c>
      <c r="H479">
        <v>3</v>
      </c>
      <c r="I479" t="s">
        <v>165</v>
      </c>
      <c r="J479" t="s">
        <v>166</v>
      </c>
      <c r="K479" t="s">
        <v>167</v>
      </c>
      <c r="L479">
        <v>1339</v>
      </c>
      <c r="N479">
        <v>1007</v>
      </c>
      <c r="O479" t="s">
        <v>444</v>
      </c>
      <c r="P479" t="s">
        <v>444</v>
      </c>
      <c r="Q479">
        <v>1</v>
      </c>
      <c r="W479">
        <v>0</v>
      </c>
      <c r="X479">
        <v>82350058</v>
      </c>
      <c r="Y479">
        <v>3.4000000000000002E-2</v>
      </c>
      <c r="AA479">
        <v>17.25</v>
      </c>
      <c r="AB479">
        <v>0</v>
      </c>
      <c r="AC479">
        <v>0</v>
      </c>
      <c r="AD479">
        <v>0</v>
      </c>
      <c r="AE479">
        <v>2.44</v>
      </c>
      <c r="AF479">
        <v>0</v>
      </c>
      <c r="AG479">
        <v>0</v>
      </c>
      <c r="AH479">
        <v>0</v>
      </c>
      <c r="AI479">
        <v>7.07</v>
      </c>
      <c r="AJ479">
        <v>1</v>
      </c>
      <c r="AK479">
        <v>1</v>
      </c>
      <c r="AL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 t="s">
        <v>420</v>
      </c>
      <c r="AT479">
        <v>3.4000000000000002E-2</v>
      </c>
      <c r="AU479" t="s">
        <v>420</v>
      </c>
      <c r="AV479">
        <v>0</v>
      </c>
      <c r="AW479">
        <v>2</v>
      </c>
      <c r="AX479">
        <v>28187145</v>
      </c>
      <c r="AY479">
        <v>1</v>
      </c>
      <c r="AZ479">
        <v>0</v>
      </c>
      <c r="BA479">
        <v>496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Y479*Source!I143</f>
        <v>4.4200000000000003E-2</v>
      </c>
      <c r="CY479">
        <f>AA479</f>
        <v>17.25</v>
      </c>
      <c r="CZ479">
        <f>AE479</f>
        <v>2.44</v>
      </c>
      <c r="DA479">
        <f>AI479</f>
        <v>7.07</v>
      </c>
      <c r="DB479">
        <f t="shared" si="133"/>
        <v>0.08</v>
      </c>
      <c r="DC479">
        <f t="shared" si="134"/>
        <v>0</v>
      </c>
    </row>
    <row r="480" spans="1:107" x14ac:dyDescent="0.2">
      <c r="A480">
        <f>ROW(Source!A143)</f>
        <v>143</v>
      </c>
      <c r="B480">
        <v>28185841</v>
      </c>
      <c r="C480">
        <v>28187122</v>
      </c>
      <c r="D480">
        <v>27308465</v>
      </c>
      <c r="E480">
        <v>1</v>
      </c>
      <c r="F480">
        <v>1</v>
      </c>
      <c r="G480">
        <v>1</v>
      </c>
      <c r="H480">
        <v>3</v>
      </c>
      <c r="I480" t="s">
        <v>168</v>
      </c>
      <c r="J480" t="s">
        <v>169</v>
      </c>
      <c r="K480" t="s">
        <v>170</v>
      </c>
      <c r="L480">
        <v>1348</v>
      </c>
      <c r="N480">
        <v>1009</v>
      </c>
      <c r="O480" t="s">
        <v>476</v>
      </c>
      <c r="P480" t="s">
        <v>476</v>
      </c>
      <c r="Q480">
        <v>1000</v>
      </c>
      <c r="W480">
        <v>0</v>
      </c>
      <c r="X480">
        <v>-468305079</v>
      </c>
      <c r="Y480">
        <v>0.11</v>
      </c>
      <c r="AA480">
        <v>5205.57</v>
      </c>
      <c r="AB480">
        <v>0</v>
      </c>
      <c r="AC480">
        <v>0</v>
      </c>
      <c r="AD480">
        <v>0</v>
      </c>
      <c r="AE480">
        <v>736.29</v>
      </c>
      <c r="AF480">
        <v>0</v>
      </c>
      <c r="AG480">
        <v>0</v>
      </c>
      <c r="AH480">
        <v>0</v>
      </c>
      <c r="AI480">
        <v>7.07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0</v>
      </c>
      <c r="AQ480">
        <v>0</v>
      </c>
      <c r="AR480">
        <v>0</v>
      </c>
      <c r="AS480" t="s">
        <v>420</v>
      </c>
      <c r="AT480">
        <v>0.11</v>
      </c>
      <c r="AU480" t="s">
        <v>420</v>
      </c>
      <c r="AV480">
        <v>0</v>
      </c>
      <c r="AW480">
        <v>2</v>
      </c>
      <c r="AX480">
        <v>28187147</v>
      </c>
      <c r="AY480">
        <v>1</v>
      </c>
      <c r="AZ480">
        <v>0</v>
      </c>
      <c r="BA480">
        <v>498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Y480*Source!I143</f>
        <v>0.14300000000000002</v>
      </c>
      <c r="CY480">
        <f>AA480</f>
        <v>5205.57</v>
      </c>
      <c r="CZ480">
        <f>AE480</f>
        <v>736.29</v>
      </c>
      <c r="DA480">
        <f>AI480</f>
        <v>7.07</v>
      </c>
      <c r="DB480">
        <f t="shared" si="133"/>
        <v>80.989999999999995</v>
      </c>
      <c r="DC480">
        <f t="shared" si="134"/>
        <v>0</v>
      </c>
    </row>
    <row r="481" spans="1:107" x14ac:dyDescent="0.2">
      <c r="A481">
        <f>ROW(Source!A146)</f>
        <v>146</v>
      </c>
      <c r="B481">
        <v>28185840</v>
      </c>
      <c r="C481">
        <v>28187149</v>
      </c>
      <c r="D481">
        <v>27453242</v>
      </c>
      <c r="E481">
        <v>1</v>
      </c>
      <c r="F481">
        <v>1</v>
      </c>
      <c r="G481">
        <v>1</v>
      </c>
      <c r="H481">
        <v>1</v>
      </c>
      <c r="I481" t="s">
        <v>173</v>
      </c>
      <c r="J481" t="s">
        <v>420</v>
      </c>
      <c r="K481" t="s">
        <v>174</v>
      </c>
      <c r="L481">
        <v>1191</v>
      </c>
      <c r="N481">
        <v>1013</v>
      </c>
      <c r="O481" t="s">
        <v>817</v>
      </c>
      <c r="P481" t="s">
        <v>817</v>
      </c>
      <c r="Q481">
        <v>1</v>
      </c>
      <c r="W481">
        <v>0</v>
      </c>
      <c r="X481">
        <v>-300980612</v>
      </c>
      <c r="Y481">
        <v>23.23</v>
      </c>
      <c r="AA481">
        <v>0</v>
      </c>
      <c r="AB481">
        <v>0</v>
      </c>
      <c r="AC481">
        <v>0</v>
      </c>
      <c r="AD481">
        <v>10.72</v>
      </c>
      <c r="AE481">
        <v>0</v>
      </c>
      <c r="AF481">
        <v>0</v>
      </c>
      <c r="AG481">
        <v>0</v>
      </c>
      <c r="AH481">
        <v>10.72</v>
      </c>
      <c r="AI481">
        <v>1</v>
      </c>
      <c r="AJ481">
        <v>1</v>
      </c>
      <c r="AK481">
        <v>1</v>
      </c>
      <c r="AL481">
        <v>1</v>
      </c>
      <c r="AN481">
        <v>0</v>
      </c>
      <c r="AO481">
        <v>1</v>
      </c>
      <c r="AP481">
        <v>1</v>
      </c>
      <c r="AQ481">
        <v>0</v>
      </c>
      <c r="AR481">
        <v>0</v>
      </c>
      <c r="AS481" t="s">
        <v>420</v>
      </c>
      <c r="AT481">
        <v>23.23</v>
      </c>
      <c r="AU481" t="s">
        <v>420</v>
      </c>
      <c r="AV481">
        <v>1</v>
      </c>
      <c r="AW481">
        <v>2</v>
      </c>
      <c r="AX481">
        <v>28187162</v>
      </c>
      <c r="AY481">
        <v>1</v>
      </c>
      <c r="AZ481">
        <v>0</v>
      </c>
      <c r="BA481">
        <v>499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Y481*Source!I146</f>
        <v>25.553000000000001</v>
      </c>
      <c r="CY481">
        <f>AD481</f>
        <v>10.72</v>
      </c>
      <c r="CZ481">
        <f>AH481</f>
        <v>10.72</v>
      </c>
      <c r="DA481">
        <f>AL481</f>
        <v>1</v>
      </c>
      <c r="DB481">
        <f t="shared" si="133"/>
        <v>249.03</v>
      </c>
      <c r="DC481">
        <f t="shared" si="134"/>
        <v>0</v>
      </c>
    </row>
    <row r="482" spans="1:107" x14ac:dyDescent="0.2">
      <c r="A482">
        <f>ROW(Source!A146)</f>
        <v>146</v>
      </c>
      <c r="B482">
        <v>28185840</v>
      </c>
      <c r="C482">
        <v>28187149</v>
      </c>
      <c r="D482">
        <v>27430841</v>
      </c>
      <c r="E482">
        <v>1</v>
      </c>
      <c r="F482">
        <v>1</v>
      </c>
      <c r="G482">
        <v>1</v>
      </c>
      <c r="H482">
        <v>1</v>
      </c>
      <c r="I482" t="s">
        <v>818</v>
      </c>
      <c r="J482" t="s">
        <v>420</v>
      </c>
      <c r="K482" t="s">
        <v>819</v>
      </c>
      <c r="L482">
        <v>1191</v>
      </c>
      <c r="N482">
        <v>1013</v>
      </c>
      <c r="O482" t="s">
        <v>817</v>
      </c>
      <c r="P482" t="s">
        <v>817</v>
      </c>
      <c r="Q482">
        <v>1</v>
      </c>
      <c r="W482">
        <v>0</v>
      </c>
      <c r="X482">
        <v>-383101862</v>
      </c>
      <c r="Y482">
        <v>5.34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1</v>
      </c>
      <c r="AJ482">
        <v>1</v>
      </c>
      <c r="AK482">
        <v>1</v>
      </c>
      <c r="AL482">
        <v>1</v>
      </c>
      <c r="AN482">
        <v>0</v>
      </c>
      <c r="AO482">
        <v>1</v>
      </c>
      <c r="AP482">
        <v>0</v>
      </c>
      <c r="AQ482">
        <v>0</v>
      </c>
      <c r="AR482">
        <v>0</v>
      </c>
      <c r="AS482" t="s">
        <v>420</v>
      </c>
      <c r="AT482">
        <v>5.34</v>
      </c>
      <c r="AU482" t="s">
        <v>420</v>
      </c>
      <c r="AV482">
        <v>2</v>
      </c>
      <c r="AW482">
        <v>2</v>
      </c>
      <c r="AX482">
        <v>28187163</v>
      </c>
      <c r="AY482">
        <v>1</v>
      </c>
      <c r="AZ482">
        <v>0</v>
      </c>
      <c r="BA482">
        <v>500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Y482*Source!I146</f>
        <v>5.8740000000000006</v>
      </c>
      <c r="CY482">
        <f>AD482</f>
        <v>0</v>
      </c>
      <c r="CZ482">
        <f>AH482</f>
        <v>0</v>
      </c>
      <c r="DA482">
        <f>AL482</f>
        <v>1</v>
      </c>
      <c r="DB482">
        <f t="shared" si="133"/>
        <v>0</v>
      </c>
      <c r="DC482">
        <f t="shared" si="134"/>
        <v>0</v>
      </c>
    </row>
    <row r="483" spans="1:107" x14ac:dyDescent="0.2">
      <c r="A483">
        <f>ROW(Source!A146)</f>
        <v>146</v>
      </c>
      <c r="B483">
        <v>28185840</v>
      </c>
      <c r="C483">
        <v>28187149</v>
      </c>
      <c r="D483">
        <v>27347955</v>
      </c>
      <c r="E483">
        <v>1</v>
      </c>
      <c r="F483">
        <v>1</v>
      </c>
      <c r="G483">
        <v>1</v>
      </c>
      <c r="H483">
        <v>2</v>
      </c>
      <c r="I483" t="s">
        <v>150</v>
      </c>
      <c r="J483" t="s">
        <v>151</v>
      </c>
      <c r="K483" t="s">
        <v>152</v>
      </c>
      <c r="L483">
        <v>1368</v>
      </c>
      <c r="N483">
        <v>1011</v>
      </c>
      <c r="O483" t="s">
        <v>823</v>
      </c>
      <c r="P483" t="s">
        <v>823</v>
      </c>
      <c r="Q483">
        <v>1</v>
      </c>
      <c r="W483">
        <v>0</v>
      </c>
      <c r="X483">
        <v>1431460504</v>
      </c>
      <c r="Y483">
        <v>0.48</v>
      </c>
      <c r="AA483">
        <v>0</v>
      </c>
      <c r="AB483">
        <v>42.06</v>
      </c>
      <c r="AC483">
        <v>10.130000000000001</v>
      </c>
      <c r="AD483">
        <v>0</v>
      </c>
      <c r="AE483">
        <v>0</v>
      </c>
      <c r="AF483">
        <v>42.06</v>
      </c>
      <c r="AG483">
        <v>10.130000000000001</v>
      </c>
      <c r="AH483">
        <v>0</v>
      </c>
      <c r="AI483">
        <v>1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1</v>
      </c>
      <c r="AQ483">
        <v>0</v>
      </c>
      <c r="AR483">
        <v>0</v>
      </c>
      <c r="AS483" t="s">
        <v>420</v>
      </c>
      <c r="AT483">
        <v>0.48</v>
      </c>
      <c r="AU483" t="s">
        <v>420</v>
      </c>
      <c r="AV483">
        <v>0</v>
      </c>
      <c r="AW483">
        <v>2</v>
      </c>
      <c r="AX483">
        <v>28187164</v>
      </c>
      <c r="AY483">
        <v>1</v>
      </c>
      <c r="AZ483">
        <v>0</v>
      </c>
      <c r="BA483">
        <v>501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Y483*Source!I146</f>
        <v>0.52800000000000002</v>
      </c>
      <c r="CY483">
        <f t="shared" ref="CY483:CY490" si="138">AB483</f>
        <v>42.06</v>
      </c>
      <c r="CZ483">
        <f t="shared" ref="CZ483:CZ490" si="139">AF483</f>
        <v>42.06</v>
      </c>
      <c r="DA483">
        <f t="shared" ref="DA483:DA490" si="140">AJ483</f>
        <v>1</v>
      </c>
      <c r="DB483">
        <f t="shared" si="133"/>
        <v>20.190000000000001</v>
      </c>
      <c r="DC483">
        <f t="shared" si="134"/>
        <v>4.8600000000000003</v>
      </c>
    </row>
    <row r="484" spans="1:107" x14ac:dyDescent="0.2">
      <c r="A484">
        <f>ROW(Source!A146)</f>
        <v>146</v>
      </c>
      <c r="B484">
        <v>28185840</v>
      </c>
      <c r="C484">
        <v>28187149</v>
      </c>
      <c r="D484">
        <v>27348145</v>
      </c>
      <c r="E484">
        <v>1</v>
      </c>
      <c r="F484">
        <v>1</v>
      </c>
      <c r="G484">
        <v>1</v>
      </c>
      <c r="H484">
        <v>2</v>
      </c>
      <c r="I484" t="s">
        <v>820</v>
      </c>
      <c r="J484" t="s">
        <v>821</v>
      </c>
      <c r="K484" t="s">
        <v>822</v>
      </c>
      <c r="L484">
        <v>1368</v>
      </c>
      <c r="N484">
        <v>1011</v>
      </c>
      <c r="O484" t="s">
        <v>823</v>
      </c>
      <c r="P484" t="s">
        <v>823</v>
      </c>
      <c r="Q484">
        <v>1</v>
      </c>
      <c r="W484">
        <v>0</v>
      </c>
      <c r="X484">
        <v>1884583504</v>
      </c>
      <c r="Y484">
        <v>2.1800000000000002</v>
      </c>
      <c r="AA484">
        <v>0</v>
      </c>
      <c r="AB484">
        <v>66.16</v>
      </c>
      <c r="AC484">
        <v>8.82</v>
      </c>
      <c r="AD484">
        <v>0</v>
      </c>
      <c r="AE484">
        <v>0</v>
      </c>
      <c r="AF484">
        <v>66.16</v>
      </c>
      <c r="AG484">
        <v>8.82</v>
      </c>
      <c r="AH484">
        <v>0</v>
      </c>
      <c r="AI484">
        <v>1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1</v>
      </c>
      <c r="AQ484">
        <v>0</v>
      </c>
      <c r="AR484">
        <v>0</v>
      </c>
      <c r="AS484" t="s">
        <v>420</v>
      </c>
      <c r="AT484">
        <v>2.1800000000000002</v>
      </c>
      <c r="AU484" t="s">
        <v>420</v>
      </c>
      <c r="AV484">
        <v>0</v>
      </c>
      <c r="AW484">
        <v>2</v>
      </c>
      <c r="AX484">
        <v>28187165</v>
      </c>
      <c r="AY484">
        <v>1</v>
      </c>
      <c r="AZ484">
        <v>0</v>
      </c>
      <c r="BA484">
        <v>502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Y484*Source!I146</f>
        <v>2.3980000000000006</v>
      </c>
      <c r="CY484">
        <f t="shared" si="138"/>
        <v>66.16</v>
      </c>
      <c r="CZ484">
        <f t="shared" si="139"/>
        <v>66.16</v>
      </c>
      <c r="DA484">
        <f t="shared" si="140"/>
        <v>1</v>
      </c>
      <c r="DB484">
        <f t="shared" si="133"/>
        <v>144.22999999999999</v>
      </c>
      <c r="DC484">
        <f t="shared" si="134"/>
        <v>19.23</v>
      </c>
    </row>
    <row r="485" spans="1:107" x14ac:dyDescent="0.2">
      <c r="A485">
        <f>ROW(Source!A146)</f>
        <v>146</v>
      </c>
      <c r="B485">
        <v>28185840</v>
      </c>
      <c r="C485">
        <v>28187149</v>
      </c>
      <c r="D485">
        <v>27348210</v>
      </c>
      <c r="E485">
        <v>1</v>
      </c>
      <c r="F485">
        <v>1</v>
      </c>
      <c r="G485">
        <v>1</v>
      </c>
      <c r="H485">
        <v>2</v>
      </c>
      <c r="I485" t="s">
        <v>832</v>
      </c>
      <c r="J485" t="s">
        <v>0</v>
      </c>
      <c r="K485" t="s">
        <v>1</v>
      </c>
      <c r="L485">
        <v>1368</v>
      </c>
      <c r="N485">
        <v>1011</v>
      </c>
      <c r="O485" t="s">
        <v>823</v>
      </c>
      <c r="P485" t="s">
        <v>823</v>
      </c>
      <c r="Q485">
        <v>1</v>
      </c>
      <c r="W485">
        <v>0</v>
      </c>
      <c r="X485">
        <v>-1700234874</v>
      </c>
      <c r="Y485">
        <v>0.21</v>
      </c>
      <c r="AA485">
        <v>0</v>
      </c>
      <c r="AB485">
        <v>93.73</v>
      </c>
      <c r="AC485">
        <v>8.82</v>
      </c>
      <c r="AD485">
        <v>0</v>
      </c>
      <c r="AE485">
        <v>0</v>
      </c>
      <c r="AF485">
        <v>93.73</v>
      </c>
      <c r="AG485">
        <v>8.82</v>
      </c>
      <c r="AH485">
        <v>0</v>
      </c>
      <c r="AI485">
        <v>1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1</v>
      </c>
      <c r="AQ485">
        <v>0</v>
      </c>
      <c r="AR485">
        <v>0</v>
      </c>
      <c r="AS485" t="s">
        <v>420</v>
      </c>
      <c r="AT485">
        <v>0.21</v>
      </c>
      <c r="AU485" t="s">
        <v>420</v>
      </c>
      <c r="AV485">
        <v>0</v>
      </c>
      <c r="AW485">
        <v>2</v>
      </c>
      <c r="AX485">
        <v>28187166</v>
      </c>
      <c r="AY485">
        <v>1</v>
      </c>
      <c r="AZ485">
        <v>0</v>
      </c>
      <c r="BA485">
        <v>503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Y485*Source!I146</f>
        <v>0.23100000000000001</v>
      </c>
      <c r="CY485">
        <f t="shared" si="138"/>
        <v>93.73</v>
      </c>
      <c r="CZ485">
        <f t="shared" si="139"/>
        <v>93.73</v>
      </c>
      <c r="DA485">
        <f t="shared" si="140"/>
        <v>1</v>
      </c>
      <c r="DB485">
        <f t="shared" si="133"/>
        <v>19.68</v>
      </c>
      <c r="DC485">
        <f t="shared" si="134"/>
        <v>1.85</v>
      </c>
    </row>
    <row r="486" spans="1:107" x14ac:dyDescent="0.2">
      <c r="A486">
        <f>ROW(Source!A146)</f>
        <v>146</v>
      </c>
      <c r="B486">
        <v>28185840</v>
      </c>
      <c r="C486">
        <v>28187149</v>
      </c>
      <c r="D486">
        <v>27348257</v>
      </c>
      <c r="E486">
        <v>1</v>
      </c>
      <c r="F486">
        <v>1</v>
      </c>
      <c r="G486">
        <v>1</v>
      </c>
      <c r="H486">
        <v>2</v>
      </c>
      <c r="I486" t="s">
        <v>153</v>
      </c>
      <c r="J486" t="s">
        <v>154</v>
      </c>
      <c r="K486" t="s">
        <v>155</v>
      </c>
      <c r="L486">
        <v>1368</v>
      </c>
      <c r="N486">
        <v>1011</v>
      </c>
      <c r="O486" t="s">
        <v>823</v>
      </c>
      <c r="P486" t="s">
        <v>823</v>
      </c>
      <c r="Q486">
        <v>1</v>
      </c>
      <c r="W486">
        <v>0</v>
      </c>
      <c r="X486">
        <v>-271470403</v>
      </c>
      <c r="Y486">
        <v>0.21</v>
      </c>
      <c r="AA486">
        <v>0</v>
      </c>
      <c r="AB486">
        <v>91.79</v>
      </c>
      <c r="AC486">
        <v>11.84</v>
      </c>
      <c r="AD486">
        <v>0</v>
      </c>
      <c r="AE486">
        <v>0</v>
      </c>
      <c r="AF486">
        <v>91.79</v>
      </c>
      <c r="AG486">
        <v>11.84</v>
      </c>
      <c r="AH486">
        <v>0</v>
      </c>
      <c r="AI486">
        <v>1</v>
      </c>
      <c r="AJ486">
        <v>1</v>
      </c>
      <c r="AK486">
        <v>1</v>
      </c>
      <c r="AL486">
        <v>1</v>
      </c>
      <c r="AN486">
        <v>0</v>
      </c>
      <c r="AO486">
        <v>1</v>
      </c>
      <c r="AP486">
        <v>1</v>
      </c>
      <c r="AQ486">
        <v>0</v>
      </c>
      <c r="AR486">
        <v>0</v>
      </c>
      <c r="AS486" t="s">
        <v>420</v>
      </c>
      <c r="AT486">
        <v>0.21</v>
      </c>
      <c r="AU486" t="s">
        <v>420</v>
      </c>
      <c r="AV486">
        <v>0</v>
      </c>
      <c r="AW486">
        <v>2</v>
      </c>
      <c r="AX486">
        <v>28187167</v>
      </c>
      <c r="AY486">
        <v>1</v>
      </c>
      <c r="AZ486">
        <v>0</v>
      </c>
      <c r="BA486">
        <v>504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Y486*Source!I146</f>
        <v>0.23100000000000001</v>
      </c>
      <c r="CY486">
        <f t="shared" si="138"/>
        <v>91.79</v>
      </c>
      <c r="CZ486">
        <f t="shared" si="139"/>
        <v>91.79</v>
      </c>
      <c r="DA486">
        <f t="shared" si="140"/>
        <v>1</v>
      </c>
      <c r="DB486">
        <f t="shared" si="133"/>
        <v>19.28</v>
      </c>
      <c r="DC486">
        <f t="shared" si="134"/>
        <v>2.4900000000000002</v>
      </c>
    </row>
    <row r="487" spans="1:107" x14ac:dyDescent="0.2">
      <c r="A487">
        <f>ROW(Source!A146)</f>
        <v>146</v>
      </c>
      <c r="B487">
        <v>28185840</v>
      </c>
      <c r="C487">
        <v>28187149</v>
      </c>
      <c r="D487">
        <v>27348305</v>
      </c>
      <c r="E487">
        <v>1</v>
      </c>
      <c r="F487">
        <v>1</v>
      </c>
      <c r="G487">
        <v>1</v>
      </c>
      <c r="H487">
        <v>2</v>
      </c>
      <c r="I487" t="s">
        <v>156</v>
      </c>
      <c r="J487" t="s">
        <v>157</v>
      </c>
      <c r="K487" t="s">
        <v>158</v>
      </c>
      <c r="L487">
        <v>1368</v>
      </c>
      <c r="N487">
        <v>1011</v>
      </c>
      <c r="O487" t="s">
        <v>823</v>
      </c>
      <c r="P487" t="s">
        <v>823</v>
      </c>
      <c r="Q487">
        <v>1</v>
      </c>
      <c r="W487">
        <v>0</v>
      </c>
      <c r="X487">
        <v>-186926218</v>
      </c>
      <c r="Y487">
        <v>0.72</v>
      </c>
      <c r="AA487">
        <v>0</v>
      </c>
      <c r="AB487">
        <v>5</v>
      </c>
      <c r="AC487">
        <v>0</v>
      </c>
      <c r="AD487">
        <v>0</v>
      </c>
      <c r="AE487">
        <v>0</v>
      </c>
      <c r="AF487">
        <v>5</v>
      </c>
      <c r="AG487">
        <v>0</v>
      </c>
      <c r="AH487">
        <v>0</v>
      </c>
      <c r="AI487">
        <v>1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1</v>
      </c>
      <c r="AQ487">
        <v>0</v>
      </c>
      <c r="AR487">
        <v>0</v>
      </c>
      <c r="AS487" t="s">
        <v>420</v>
      </c>
      <c r="AT487">
        <v>0.72</v>
      </c>
      <c r="AU487" t="s">
        <v>420</v>
      </c>
      <c r="AV487">
        <v>0</v>
      </c>
      <c r="AW487">
        <v>2</v>
      </c>
      <c r="AX487">
        <v>28187168</v>
      </c>
      <c r="AY487">
        <v>1</v>
      </c>
      <c r="AZ487">
        <v>0</v>
      </c>
      <c r="BA487">
        <v>505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Y487*Source!I146</f>
        <v>0.79200000000000004</v>
      </c>
      <c r="CY487">
        <f t="shared" si="138"/>
        <v>5</v>
      </c>
      <c r="CZ487">
        <f t="shared" si="139"/>
        <v>5</v>
      </c>
      <c r="DA487">
        <f t="shared" si="140"/>
        <v>1</v>
      </c>
      <c r="DB487">
        <f t="shared" si="133"/>
        <v>3.6</v>
      </c>
      <c r="DC487">
        <f t="shared" si="134"/>
        <v>0</v>
      </c>
    </row>
    <row r="488" spans="1:107" x14ac:dyDescent="0.2">
      <c r="A488">
        <f>ROW(Source!A146)</f>
        <v>146</v>
      </c>
      <c r="B488">
        <v>28185840</v>
      </c>
      <c r="C488">
        <v>28187149</v>
      </c>
      <c r="D488">
        <v>27348410</v>
      </c>
      <c r="E488">
        <v>1</v>
      </c>
      <c r="F488">
        <v>1</v>
      </c>
      <c r="G488">
        <v>1</v>
      </c>
      <c r="H488">
        <v>2</v>
      </c>
      <c r="I488" t="s">
        <v>159</v>
      </c>
      <c r="J488" t="s">
        <v>160</v>
      </c>
      <c r="K488" t="s">
        <v>161</v>
      </c>
      <c r="L488">
        <v>1368</v>
      </c>
      <c r="N488">
        <v>1011</v>
      </c>
      <c r="O488" t="s">
        <v>823</v>
      </c>
      <c r="P488" t="s">
        <v>823</v>
      </c>
      <c r="Q488">
        <v>1</v>
      </c>
      <c r="W488">
        <v>0</v>
      </c>
      <c r="X488">
        <v>-566827484</v>
      </c>
      <c r="Y488">
        <v>0.16</v>
      </c>
      <c r="AA488">
        <v>0</v>
      </c>
      <c r="AB488">
        <v>4.1100000000000003</v>
      </c>
      <c r="AC488">
        <v>0</v>
      </c>
      <c r="AD488">
        <v>0</v>
      </c>
      <c r="AE488">
        <v>0</v>
      </c>
      <c r="AF488">
        <v>4.1100000000000003</v>
      </c>
      <c r="AG488">
        <v>0</v>
      </c>
      <c r="AH488">
        <v>0</v>
      </c>
      <c r="AI488">
        <v>1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1</v>
      </c>
      <c r="AQ488">
        <v>0</v>
      </c>
      <c r="AR488">
        <v>0</v>
      </c>
      <c r="AS488" t="s">
        <v>420</v>
      </c>
      <c r="AT488">
        <v>0.16</v>
      </c>
      <c r="AU488" t="s">
        <v>420</v>
      </c>
      <c r="AV488">
        <v>0</v>
      </c>
      <c r="AW488">
        <v>2</v>
      </c>
      <c r="AX488">
        <v>28187169</v>
      </c>
      <c r="AY488">
        <v>1</v>
      </c>
      <c r="AZ488">
        <v>0</v>
      </c>
      <c r="BA488">
        <v>506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Y488*Source!I146</f>
        <v>0.17600000000000002</v>
      </c>
      <c r="CY488">
        <f t="shared" si="138"/>
        <v>4.1100000000000003</v>
      </c>
      <c r="CZ488">
        <f t="shared" si="139"/>
        <v>4.1100000000000003</v>
      </c>
      <c r="DA488">
        <f t="shared" si="140"/>
        <v>1</v>
      </c>
      <c r="DB488">
        <f t="shared" si="133"/>
        <v>0.66</v>
      </c>
      <c r="DC488">
        <f t="shared" si="134"/>
        <v>0</v>
      </c>
    </row>
    <row r="489" spans="1:107" x14ac:dyDescent="0.2">
      <c r="A489">
        <f>ROW(Source!A146)</f>
        <v>146</v>
      </c>
      <c r="B489">
        <v>28185840</v>
      </c>
      <c r="C489">
        <v>28187149</v>
      </c>
      <c r="D489">
        <v>27349168</v>
      </c>
      <c r="E489">
        <v>1</v>
      </c>
      <c r="F489">
        <v>1</v>
      </c>
      <c r="G489">
        <v>1</v>
      </c>
      <c r="H489">
        <v>2</v>
      </c>
      <c r="I489" t="s">
        <v>2</v>
      </c>
      <c r="J489" t="s">
        <v>3</v>
      </c>
      <c r="K489" t="s">
        <v>4</v>
      </c>
      <c r="L489">
        <v>1368</v>
      </c>
      <c r="N489">
        <v>1011</v>
      </c>
      <c r="O489" t="s">
        <v>823</v>
      </c>
      <c r="P489" t="s">
        <v>823</v>
      </c>
      <c r="Q489">
        <v>1</v>
      </c>
      <c r="W489">
        <v>0</v>
      </c>
      <c r="X489">
        <v>1820267133</v>
      </c>
      <c r="Y489">
        <v>2.1800000000000002</v>
      </c>
      <c r="AA489">
        <v>0</v>
      </c>
      <c r="AB489">
        <v>102.48</v>
      </c>
      <c r="AC489">
        <v>11.84</v>
      </c>
      <c r="AD489">
        <v>0</v>
      </c>
      <c r="AE489">
        <v>0</v>
      </c>
      <c r="AF489">
        <v>102.48</v>
      </c>
      <c r="AG489">
        <v>11.84</v>
      </c>
      <c r="AH489">
        <v>0</v>
      </c>
      <c r="AI489">
        <v>1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1</v>
      </c>
      <c r="AQ489">
        <v>0</v>
      </c>
      <c r="AR489">
        <v>0</v>
      </c>
      <c r="AS489" t="s">
        <v>420</v>
      </c>
      <c r="AT489">
        <v>2.1800000000000002</v>
      </c>
      <c r="AU489" t="s">
        <v>420</v>
      </c>
      <c r="AV489">
        <v>0</v>
      </c>
      <c r="AW489">
        <v>2</v>
      </c>
      <c r="AX489">
        <v>28187170</v>
      </c>
      <c r="AY489">
        <v>1</v>
      </c>
      <c r="AZ489">
        <v>0</v>
      </c>
      <c r="BA489">
        <v>507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Y489*Source!I146</f>
        <v>2.3980000000000006</v>
      </c>
      <c r="CY489">
        <f t="shared" si="138"/>
        <v>102.48</v>
      </c>
      <c r="CZ489">
        <f t="shared" si="139"/>
        <v>102.48</v>
      </c>
      <c r="DA489">
        <f t="shared" si="140"/>
        <v>1</v>
      </c>
      <c r="DB489">
        <f t="shared" si="133"/>
        <v>223.41</v>
      </c>
      <c r="DC489">
        <f t="shared" si="134"/>
        <v>25.81</v>
      </c>
    </row>
    <row r="490" spans="1:107" x14ac:dyDescent="0.2">
      <c r="A490">
        <f>ROW(Source!A146)</f>
        <v>146</v>
      </c>
      <c r="B490">
        <v>28185840</v>
      </c>
      <c r="C490">
        <v>28187149</v>
      </c>
      <c r="D490">
        <v>27350098</v>
      </c>
      <c r="E490">
        <v>1</v>
      </c>
      <c r="F490">
        <v>1</v>
      </c>
      <c r="G490">
        <v>1</v>
      </c>
      <c r="H490">
        <v>2</v>
      </c>
      <c r="I490" t="s">
        <v>162</v>
      </c>
      <c r="J490" t="s">
        <v>163</v>
      </c>
      <c r="K490" t="s">
        <v>164</v>
      </c>
      <c r="L490">
        <v>1368</v>
      </c>
      <c r="N490">
        <v>1011</v>
      </c>
      <c r="O490" t="s">
        <v>823</v>
      </c>
      <c r="P490" t="s">
        <v>823</v>
      </c>
      <c r="Q490">
        <v>1</v>
      </c>
      <c r="W490">
        <v>0</v>
      </c>
      <c r="X490">
        <v>102642092</v>
      </c>
      <c r="Y490">
        <v>0.08</v>
      </c>
      <c r="AA490">
        <v>0</v>
      </c>
      <c r="AB490">
        <v>18.46</v>
      </c>
      <c r="AC490">
        <v>11.84</v>
      </c>
      <c r="AD490">
        <v>0</v>
      </c>
      <c r="AE490">
        <v>0</v>
      </c>
      <c r="AF490">
        <v>18.46</v>
      </c>
      <c r="AG490">
        <v>11.84</v>
      </c>
      <c r="AH490">
        <v>0</v>
      </c>
      <c r="AI490">
        <v>1</v>
      </c>
      <c r="AJ490">
        <v>1</v>
      </c>
      <c r="AK490">
        <v>1</v>
      </c>
      <c r="AL490">
        <v>1</v>
      </c>
      <c r="AN490">
        <v>0</v>
      </c>
      <c r="AO490">
        <v>1</v>
      </c>
      <c r="AP490">
        <v>1</v>
      </c>
      <c r="AQ490">
        <v>0</v>
      </c>
      <c r="AR490">
        <v>0</v>
      </c>
      <c r="AS490" t="s">
        <v>420</v>
      </c>
      <c r="AT490">
        <v>0.08</v>
      </c>
      <c r="AU490" t="s">
        <v>420</v>
      </c>
      <c r="AV490">
        <v>0</v>
      </c>
      <c r="AW490">
        <v>2</v>
      </c>
      <c r="AX490">
        <v>28187171</v>
      </c>
      <c r="AY490">
        <v>1</v>
      </c>
      <c r="AZ490">
        <v>0</v>
      </c>
      <c r="BA490">
        <v>508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Y490*Source!I146</f>
        <v>8.8000000000000009E-2</v>
      </c>
      <c r="CY490">
        <f t="shared" si="138"/>
        <v>18.46</v>
      </c>
      <c r="CZ490">
        <f t="shared" si="139"/>
        <v>18.46</v>
      </c>
      <c r="DA490">
        <f t="shared" si="140"/>
        <v>1</v>
      </c>
      <c r="DB490">
        <f t="shared" si="133"/>
        <v>1.48</v>
      </c>
      <c r="DC490">
        <f t="shared" si="134"/>
        <v>0.95</v>
      </c>
    </row>
    <row r="491" spans="1:107" x14ac:dyDescent="0.2">
      <c r="A491">
        <f>ROW(Source!A146)</f>
        <v>146</v>
      </c>
      <c r="B491">
        <v>28185840</v>
      </c>
      <c r="C491">
        <v>28187149</v>
      </c>
      <c r="D491">
        <v>27264507</v>
      </c>
      <c r="E491">
        <v>1</v>
      </c>
      <c r="F491">
        <v>1</v>
      </c>
      <c r="G491">
        <v>1</v>
      </c>
      <c r="H491">
        <v>3</v>
      </c>
      <c r="I491" t="s">
        <v>165</v>
      </c>
      <c r="J491" t="s">
        <v>166</v>
      </c>
      <c r="K491" t="s">
        <v>167</v>
      </c>
      <c r="L491">
        <v>1339</v>
      </c>
      <c r="N491">
        <v>1007</v>
      </c>
      <c r="O491" t="s">
        <v>444</v>
      </c>
      <c r="P491" t="s">
        <v>444</v>
      </c>
      <c r="Q491">
        <v>1</v>
      </c>
      <c r="W491">
        <v>0</v>
      </c>
      <c r="X491">
        <v>82350058</v>
      </c>
      <c r="Y491">
        <v>3.4000000000000002E-2</v>
      </c>
      <c r="AA491">
        <v>2.44</v>
      </c>
      <c r="AB491">
        <v>0</v>
      </c>
      <c r="AC491">
        <v>0</v>
      </c>
      <c r="AD491">
        <v>0</v>
      </c>
      <c r="AE491">
        <v>2.44</v>
      </c>
      <c r="AF491">
        <v>0</v>
      </c>
      <c r="AG491">
        <v>0</v>
      </c>
      <c r="AH491">
        <v>0</v>
      </c>
      <c r="AI491">
        <v>1</v>
      </c>
      <c r="AJ491">
        <v>1</v>
      </c>
      <c r="AK491">
        <v>1</v>
      </c>
      <c r="AL491">
        <v>1</v>
      </c>
      <c r="AN491">
        <v>0</v>
      </c>
      <c r="AO491">
        <v>1</v>
      </c>
      <c r="AP491">
        <v>0</v>
      </c>
      <c r="AQ491">
        <v>0</v>
      </c>
      <c r="AR491">
        <v>0</v>
      </c>
      <c r="AS491" t="s">
        <v>420</v>
      </c>
      <c r="AT491">
        <v>3.4000000000000002E-2</v>
      </c>
      <c r="AU491" t="s">
        <v>420</v>
      </c>
      <c r="AV491">
        <v>0</v>
      </c>
      <c r="AW491">
        <v>2</v>
      </c>
      <c r="AX491">
        <v>28187172</v>
      </c>
      <c r="AY491">
        <v>1</v>
      </c>
      <c r="AZ491">
        <v>0</v>
      </c>
      <c r="BA491">
        <v>509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Y491*Source!I146</f>
        <v>3.7400000000000003E-2</v>
      </c>
      <c r="CY491">
        <f>AA491</f>
        <v>2.44</v>
      </c>
      <c r="CZ491">
        <f>AE491</f>
        <v>2.44</v>
      </c>
      <c r="DA491">
        <f>AI491</f>
        <v>1</v>
      </c>
      <c r="DB491">
        <f t="shared" si="133"/>
        <v>0.08</v>
      </c>
      <c r="DC491">
        <f t="shared" si="134"/>
        <v>0</v>
      </c>
    </row>
    <row r="492" spans="1:107" x14ac:dyDescent="0.2">
      <c r="A492">
        <f>ROW(Source!A146)</f>
        <v>146</v>
      </c>
      <c r="B492">
        <v>28185840</v>
      </c>
      <c r="C492">
        <v>28187149</v>
      </c>
      <c r="D492">
        <v>27308465</v>
      </c>
      <c r="E492">
        <v>1</v>
      </c>
      <c r="F492">
        <v>1</v>
      </c>
      <c r="G492">
        <v>1</v>
      </c>
      <c r="H492">
        <v>3</v>
      </c>
      <c r="I492" t="s">
        <v>168</v>
      </c>
      <c r="J492" t="s">
        <v>169</v>
      </c>
      <c r="K492" t="s">
        <v>170</v>
      </c>
      <c r="L492">
        <v>1348</v>
      </c>
      <c r="N492">
        <v>1009</v>
      </c>
      <c r="O492" t="s">
        <v>476</v>
      </c>
      <c r="P492" t="s">
        <v>476</v>
      </c>
      <c r="Q492">
        <v>1000</v>
      </c>
      <c r="W492">
        <v>0</v>
      </c>
      <c r="X492">
        <v>-468305079</v>
      </c>
      <c r="Y492">
        <v>0.11</v>
      </c>
      <c r="AA492">
        <v>736.29</v>
      </c>
      <c r="AB492">
        <v>0</v>
      </c>
      <c r="AC492">
        <v>0</v>
      </c>
      <c r="AD492">
        <v>0</v>
      </c>
      <c r="AE492">
        <v>736.29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1</v>
      </c>
      <c r="AL492">
        <v>1</v>
      </c>
      <c r="AN492">
        <v>0</v>
      </c>
      <c r="AO492">
        <v>1</v>
      </c>
      <c r="AP492">
        <v>0</v>
      </c>
      <c r="AQ492">
        <v>0</v>
      </c>
      <c r="AR492">
        <v>0</v>
      </c>
      <c r="AS492" t="s">
        <v>420</v>
      </c>
      <c r="AT492">
        <v>0.11</v>
      </c>
      <c r="AU492" t="s">
        <v>420</v>
      </c>
      <c r="AV492">
        <v>0</v>
      </c>
      <c r="AW492">
        <v>2</v>
      </c>
      <c r="AX492">
        <v>28187174</v>
      </c>
      <c r="AY492">
        <v>1</v>
      </c>
      <c r="AZ492">
        <v>0</v>
      </c>
      <c r="BA492">
        <v>511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Y492*Source!I146</f>
        <v>0.12100000000000001</v>
      </c>
      <c r="CY492">
        <f>AA492</f>
        <v>736.29</v>
      </c>
      <c r="CZ492">
        <f>AE492</f>
        <v>736.29</v>
      </c>
      <c r="DA492">
        <f>AI492</f>
        <v>1</v>
      </c>
      <c r="DB492">
        <f t="shared" si="133"/>
        <v>80.989999999999995</v>
      </c>
      <c r="DC492">
        <f t="shared" si="134"/>
        <v>0</v>
      </c>
    </row>
    <row r="493" spans="1:107" x14ac:dyDescent="0.2">
      <c r="A493">
        <f>ROW(Source!A147)</f>
        <v>147</v>
      </c>
      <c r="B493">
        <v>28185841</v>
      </c>
      <c r="C493">
        <v>28187149</v>
      </c>
      <c r="D493">
        <v>27453242</v>
      </c>
      <c r="E493">
        <v>1</v>
      </c>
      <c r="F493">
        <v>1</v>
      </c>
      <c r="G493">
        <v>1</v>
      </c>
      <c r="H493">
        <v>1</v>
      </c>
      <c r="I493" t="s">
        <v>173</v>
      </c>
      <c r="J493" t="s">
        <v>420</v>
      </c>
      <c r="K493" t="s">
        <v>174</v>
      </c>
      <c r="L493">
        <v>1191</v>
      </c>
      <c r="N493">
        <v>1013</v>
      </c>
      <c r="O493" t="s">
        <v>817</v>
      </c>
      <c r="P493" t="s">
        <v>817</v>
      </c>
      <c r="Q493">
        <v>1</v>
      </c>
      <c r="W493">
        <v>0</v>
      </c>
      <c r="X493">
        <v>-300980612</v>
      </c>
      <c r="Y493">
        <v>23.23</v>
      </c>
      <c r="AA493">
        <v>0</v>
      </c>
      <c r="AB493">
        <v>0</v>
      </c>
      <c r="AC493">
        <v>0</v>
      </c>
      <c r="AD493">
        <v>75.790000000000006</v>
      </c>
      <c r="AE493">
        <v>0</v>
      </c>
      <c r="AF493">
        <v>0</v>
      </c>
      <c r="AG493">
        <v>0</v>
      </c>
      <c r="AH493">
        <v>10.72</v>
      </c>
      <c r="AI493">
        <v>1</v>
      </c>
      <c r="AJ493">
        <v>1</v>
      </c>
      <c r="AK493">
        <v>1</v>
      </c>
      <c r="AL493">
        <v>7.07</v>
      </c>
      <c r="AN493">
        <v>0</v>
      </c>
      <c r="AO493">
        <v>1</v>
      </c>
      <c r="AP493">
        <v>1</v>
      </c>
      <c r="AQ493">
        <v>0</v>
      </c>
      <c r="AR493">
        <v>0</v>
      </c>
      <c r="AS493" t="s">
        <v>420</v>
      </c>
      <c r="AT493">
        <v>23.23</v>
      </c>
      <c r="AU493" t="s">
        <v>420</v>
      </c>
      <c r="AV493">
        <v>1</v>
      </c>
      <c r="AW493">
        <v>2</v>
      </c>
      <c r="AX493">
        <v>28187162</v>
      </c>
      <c r="AY493">
        <v>1</v>
      </c>
      <c r="AZ493">
        <v>0</v>
      </c>
      <c r="BA493">
        <v>512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Y493*Source!I147</f>
        <v>25.553000000000001</v>
      </c>
      <c r="CY493">
        <f>AD493</f>
        <v>75.790000000000006</v>
      </c>
      <c r="CZ493">
        <f>AH493</f>
        <v>10.72</v>
      </c>
      <c r="DA493">
        <f>AL493</f>
        <v>7.07</v>
      </c>
      <c r="DB493">
        <f t="shared" si="133"/>
        <v>249.03</v>
      </c>
      <c r="DC493">
        <f t="shared" si="134"/>
        <v>0</v>
      </c>
    </row>
    <row r="494" spans="1:107" x14ac:dyDescent="0.2">
      <c r="A494">
        <f>ROW(Source!A147)</f>
        <v>147</v>
      </c>
      <c r="B494">
        <v>28185841</v>
      </c>
      <c r="C494">
        <v>28187149</v>
      </c>
      <c r="D494">
        <v>27430841</v>
      </c>
      <c r="E494">
        <v>1</v>
      </c>
      <c r="F494">
        <v>1</v>
      </c>
      <c r="G494">
        <v>1</v>
      </c>
      <c r="H494">
        <v>1</v>
      </c>
      <c r="I494" t="s">
        <v>818</v>
      </c>
      <c r="J494" t="s">
        <v>420</v>
      </c>
      <c r="K494" t="s">
        <v>819</v>
      </c>
      <c r="L494">
        <v>1191</v>
      </c>
      <c r="N494">
        <v>1013</v>
      </c>
      <c r="O494" t="s">
        <v>817</v>
      </c>
      <c r="P494" t="s">
        <v>817</v>
      </c>
      <c r="Q494">
        <v>1</v>
      </c>
      <c r="W494">
        <v>0</v>
      </c>
      <c r="X494">
        <v>-383101862</v>
      </c>
      <c r="Y494">
        <v>5.34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1</v>
      </c>
      <c r="AJ494">
        <v>1</v>
      </c>
      <c r="AK494">
        <v>7.07</v>
      </c>
      <c r="AL494">
        <v>1</v>
      </c>
      <c r="AN494">
        <v>0</v>
      </c>
      <c r="AO494">
        <v>1</v>
      </c>
      <c r="AP494">
        <v>0</v>
      </c>
      <c r="AQ494">
        <v>0</v>
      </c>
      <c r="AR494">
        <v>0</v>
      </c>
      <c r="AS494" t="s">
        <v>420</v>
      </c>
      <c r="AT494">
        <v>5.34</v>
      </c>
      <c r="AU494" t="s">
        <v>420</v>
      </c>
      <c r="AV494">
        <v>2</v>
      </c>
      <c r="AW494">
        <v>2</v>
      </c>
      <c r="AX494">
        <v>28187163</v>
      </c>
      <c r="AY494">
        <v>1</v>
      </c>
      <c r="AZ494">
        <v>0</v>
      </c>
      <c r="BA494">
        <v>513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X494">
        <f>Y494*Source!I147</f>
        <v>5.8740000000000006</v>
      </c>
      <c r="CY494">
        <f>AD494</f>
        <v>0</v>
      </c>
      <c r="CZ494">
        <f>AH494</f>
        <v>0</v>
      </c>
      <c r="DA494">
        <f>AL494</f>
        <v>1</v>
      </c>
      <c r="DB494">
        <f t="shared" si="133"/>
        <v>0</v>
      </c>
      <c r="DC494">
        <f t="shared" si="134"/>
        <v>0</v>
      </c>
    </row>
    <row r="495" spans="1:107" x14ac:dyDescent="0.2">
      <c r="A495">
        <f>ROW(Source!A147)</f>
        <v>147</v>
      </c>
      <c r="B495">
        <v>28185841</v>
      </c>
      <c r="C495">
        <v>28187149</v>
      </c>
      <c r="D495">
        <v>27347955</v>
      </c>
      <c r="E495">
        <v>1</v>
      </c>
      <c r="F495">
        <v>1</v>
      </c>
      <c r="G495">
        <v>1</v>
      </c>
      <c r="H495">
        <v>2</v>
      </c>
      <c r="I495" t="s">
        <v>150</v>
      </c>
      <c r="J495" t="s">
        <v>151</v>
      </c>
      <c r="K495" t="s">
        <v>152</v>
      </c>
      <c r="L495">
        <v>1368</v>
      </c>
      <c r="N495">
        <v>1011</v>
      </c>
      <c r="O495" t="s">
        <v>823</v>
      </c>
      <c r="P495" t="s">
        <v>823</v>
      </c>
      <c r="Q495">
        <v>1</v>
      </c>
      <c r="W495">
        <v>0</v>
      </c>
      <c r="X495">
        <v>1431460504</v>
      </c>
      <c r="Y495">
        <v>0.48</v>
      </c>
      <c r="AA495">
        <v>0</v>
      </c>
      <c r="AB495">
        <v>297.36</v>
      </c>
      <c r="AC495">
        <v>10.130000000000001</v>
      </c>
      <c r="AD495">
        <v>0</v>
      </c>
      <c r="AE495">
        <v>0</v>
      </c>
      <c r="AF495">
        <v>42.06</v>
      </c>
      <c r="AG495">
        <v>10.130000000000001</v>
      </c>
      <c r="AH495">
        <v>0</v>
      </c>
      <c r="AI495">
        <v>1</v>
      </c>
      <c r="AJ495">
        <v>7.07</v>
      </c>
      <c r="AK495">
        <v>1</v>
      </c>
      <c r="AL495">
        <v>1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420</v>
      </c>
      <c r="AT495">
        <v>0.48</v>
      </c>
      <c r="AU495" t="s">
        <v>420</v>
      </c>
      <c r="AV495">
        <v>0</v>
      </c>
      <c r="AW495">
        <v>2</v>
      </c>
      <c r="AX495">
        <v>28187164</v>
      </c>
      <c r="AY495">
        <v>1</v>
      </c>
      <c r="AZ495">
        <v>0</v>
      </c>
      <c r="BA495">
        <v>514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X495">
        <f>Y495*Source!I147</f>
        <v>0.52800000000000002</v>
      </c>
      <c r="CY495">
        <f t="shared" ref="CY495:CY502" si="141">AB495</f>
        <v>297.36</v>
      </c>
      <c r="CZ495">
        <f t="shared" ref="CZ495:CZ502" si="142">AF495</f>
        <v>42.06</v>
      </c>
      <c r="DA495">
        <f t="shared" ref="DA495:DA502" si="143">AJ495</f>
        <v>7.07</v>
      </c>
      <c r="DB495">
        <f t="shared" si="133"/>
        <v>20.190000000000001</v>
      </c>
      <c r="DC495">
        <f t="shared" si="134"/>
        <v>4.8600000000000003</v>
      </c>
    </row>
    <row r="496" spans="1:107" x14ac:dyDescent="0.2">
      <c r="A496">
        <f>ROW(Source!A147)</f>
        <v>147</v>
      </c>
      <c r="B496">
        <v>28185841</v>
      </c>
      <c r="C496">
        <v>28187149</v>
      </c>
      <c r="D496">
        <v>27348145</v>
      </c>
      <c r="E496">
        <v>1</v>
      </c>
      <c r="F496">
        <v>1</v>
      </c>
      <c r="G496">
        <v>1</v>
      </c>
      <c r="H496">
        <v>2</v>
      </c>
      <c r="I496" t="s">
        <v>820</v>
      </c>
      <c r="J496" t="s">
        <v>821</v>
      </c>
      <c r="K496" t="s">
        <v>822</v>
      </c>
      <c r="L496">
        <v>1368</v>
      </c>
      <c r="N496">
        <v>1011</v>
      </c>
      <c r="O496" t="s">
        <v>823</v>
      </c>
      <c r="P496" t="s">
        <v>823</v>
      </c>
      <c r="Q496">
        <v>1</v>
      </c>
      <c r="W496">
        <v>0</v>
      </c>
      <c r="X496">
        <v>1884583504</v>
      </c>
      <c r="Y496">
        <v>2.1800000000000002</v>
      </c>
      <c r="AA496">
        <v>0</v>
      </c>
      <c r="AB496">
        <v>467.75</v>
      </c>
      <c r="AC496">
        <v>8.82</v>
      </c>
      <c r="AD496">
        <v>0</v>
      </c>
      <c r="AE496">
        <v>0</v>
      </c>
      <c r="AF496">
        <v>66.16</v>
      </c>
      <c r="AG496">
        <v>8.82</v>
      </c>
      <c r="AH496">
        <v>0</v>
      </c>
      <c r="AI496">
        <v>1</v>
      </c>
      <c r="AJ496">
        <v>7.07</v>
      </c>
      <c r="AK496">
        <v>1</v>
      </c>
      <c r="AL496">
        <v>1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420</v>
      </c>
      <c r="AT496">
        <v>2.1800000000000002</v>
      </c>
      <c r="AU496" t="s">
        <v>420</v>
      </c>
      <c r="AV496">
        <v>0</v>
      </c>
      <c r="AW496">
        <v>2</v>
      </c>
      <c r="AX496">
        <v>28187165</v>
      </c>
      <c r="AY496">
        <v>1</v>
      </c>
      <c r="AZ496">
        <v>0</v>
      </c>
      <c r="BA496">
        <v>515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X496">
        <f>Y496*Source!I147</f>
        <v>2.3980000000000006</v>
      </c>
      <c r="CY496">
        <f t="shared" si="141"/>
        <v>467.75</v>
      </c>
      <c r="CZ496">
        <f t="shared" si="142"/>
        <v>66.16</v>
      </c>
      <c r="DA496">
        <f t="shared" si="143"/>
        <v>7.07</v>
      </c>
      <c r="DB496">
        <f t="shared" si="133"/>
        <v>144.22999999999999</v>
      </c>
      <c r="DC496">
        <f t="shared" si="134"/>
        <v>19.23</v>
      </c>
    </row>
    <row r="497" spans="1:107" x14ac:dyDescent="0.2">
      <c r="A497">
        <f>ROW(Source!A147)</f>
        <v>147</v>
      </c>
      <c r="B497">
        <v>28185841</v>
      </c>
      <c r="C497">
        <v>28187149</v>
      </c>
      <c r="D497">
        <v>27348210</v>
      </c>
      <c r="E497">
        <v>1</v>
      </c>
      <c r="F497">
        <v>1</v>
      </c>
      <c r="G497">
        <v>1</v>
      </c>
      <c r="H497">
        <v>2</v>
      </c>
      <c r="I497" t="s">
        <v>832</v>
      </c>
      <c r="J497" t="s">
        <v>0</v>
      </c>
      <c r="K497" t="s">
        <v>1</v>
      </c>
      <c r="L497">
        <v>1368</v>
      </c>
      <c r="N497">
        <v>1011</v>
      </c>
      <c r="O497" t="s">
        <v>823</v>
      </c>
      <c r="P497" t="s">
        <v>823</v>
      </c>
      <c r="Q497">
        <v>1</v>
      </c>
      <c r="W497">
        <v>0</v>
      </c>
      <c r="X497">
        <v>-1700234874</v>
      </c>
      <c r="Y497">
        <v>0.21</v>
      </c>
      <c r="AA497">
        <v>0</v>
      </c>
      <c r="AB497">
        <v>662.67</v>
      </c>
      <c r="AC497">
        <v>8.82</v>
      </c>
      <c r="AD497">
        <v>0</v>
      </c>
      <c r="AE497">
        <v>0</v>
      </c>
      <c r="AF497">
        <v>93.73</v>
      </c>
      <c r="AG497">
        <v>8.82</v>
      </c>
      <c r="AH497">
        <v>0</v>
      </c>
      <c r="AI497">
        <v>1</v>
      </c>
      <c r="AJ497">
        <v>7.07</v>
      </c>
      <c r="AK497">
        <v>1</v>
      </c>
      <c r="AL497">
        <v>1</v>
      </c>
      <c r="AN497">
        <v>0</v>
      </c>
      <c r="AO497">
        <v>1</v>
      </c>
      <c r="AP497">
        <v>1</v>
      </c>
      <c r="AQ497">
        <v>0</v>
      </c>
      <c r="AR497">
        <v>0</v>
      </c>
      <c r="AS497" t="s">
        <v>420</v>
      </c>
      <c r="AT497">
        <v>0.21</v>
      </c>
      <c r="AU497" t="s">
        <v>420</v>
      </c>
      <c r="AV497">
        <v>0</v>
      </c>
      <c r="AW497">
        <v>2</v>
      </c>
      <c r="AX497">
        <v>28187166</v>
      </c>
      <c r="AY497">
        <v>1</v>
      </c>
      <c r="AZ497">
        <v>0</v>
      </c>
      <c r="BA497">
        <v>516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X497">
        <f>Y497*Source!I147</f>
        <v>0.23100000000000001</v>
      </c>
      <c r="CY497">
        <f t="shared" si="141"/>
        <v>662.67</v>
      </c>
      <c r="CZ497">
        <f t="shared" si="142"/>
        <v>93.73</v>
      </c>
      <c r="DA497">
        <f t="shared" si="143"/>
        <v>7.07</v>
      </c>
      <c r="DB497">
        <f t="shared" si="133"/>
        <v>19.68</v>
      </c>
      <c r="DC497">
        <f t="shared" si="134"/>
        <v>1.85</v>
      </c>
    </row>
    <row r="498" spans="1:107" x14ac:dyDescent="0.2">
      <c r="A498">
        <f>ROW(Source!A147)</f>
        <v>147</v>
      </c>
      <c r="B498">
        <v>28185841</v>
      </c>
      <c r="C498">
        <v>28187149</v>
      </c>
      <c r="D498">
        <v>27348257</v>
      </c>
      <c r="E498">
        <v>1</v>
      </c>
      <c r="F498">
        <v>1</v>
      </c>
      <c r="G498">
        <v>1</v>
      </c>
      <c r="H498">
        <v>2</v>
      </c>
      <c r="I498" t="s">
        <v>153</v>
      </c>
      <c r="J498" t="s">
        <v>154</v>
      </c>
      <c r="K498" t="s">
        <v>155</v>
      </c>
      <c r="L498">
        <v>1368</v>
      </c>
      <c r="N498">
        <v>1011</v>
      </c>
      <c r="O498" t="s">
        <v>823</v>
      </c>
      <c r="P498" t="s">
        <v>823</v>
      </c>
      <c r="Q498">
        <v>1</v>
      </c>
      <c r="W498">
        <v>0</v>
      </c>
      <c r="X498">
        <v>-271470403</v>
      </c>
      <c r="Y498">
        <v>0.21</v>
      </c>
      <c r="AA498">
        <v>0</v>
      </c>
      <c r="AB498">
        <v>648.96</v>
      </c>
      <c r="AC498">
        <v>11.84</v>
      </c>
      <c r="AD498">
        <v>0</v>
      </c>
      <c r="AE498">
        <v>0</v>
      </c>
      <c r="AF498">
        <v>91.79</v>
      </c>
      <c r="AG498">
        <v>11.84</v>
      </c>
      <c r="AH498">
        <v>0</v>
      </c>
      <c r="AI498">
        <v>1</v>
      </c>
      <c r="AJ498">
        <v>7.07</v>
      </c>
      <c r="AK498">
        <v>1</v>
      </c>
      <c r="AL498">
        <v>1</v>
      </c>
      <c r="AN498">
        <v>0</v>
      </c>
      <c r="AO498">
        <v>1</v>
      </c>
      <c r="AP498">
        <v>1</v>
      </c>
      <c r="AQ498">
        <v>0</v>
      </c>
      <c r="AR498">
        <v>0</v>
      </c>
      <c r="AS498" t="s">
        <v>420</v>
      </c>
      <c r="AT498">
        <v>0.21</v>
      </c>
      <c r="AU498" t="s">
        <v>420</v>
      </c>
      <c r="AV498">
        <v>0</v>
      </c>
      <c r="AW498">
        <v>2</v>
      </c>
      <c r="AX498">
        <v>28187167</v>
      </c>
      <c r="AY498">
        <v>1</v>
      </c>
      <c r="AZ498">
        <v>0</v>
      </c>
      <c r="BA498">
        <v>517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CX498">
        <f>Y498*Source!I147</f>
        <v>0.23100000000000001</v>
      </c>
      <c r="CY498">
        <f t="shared" si="141"/>
        <v>648.96</v>
      </c>
      <c r="CZ498">
        <f t="shared" si="142"/>
        <v>91.79</v>
      </c>
      <c r="DA498">
        <f t="shared" si="143"/>
        <v>7.07</v>
      </c>
      <c r="DB498">
        <f t="shared" si="133"/>
        <v>19.28</v>
      </c>
      <c r="DC498">
        <f t="shared" si="134"/>
        <v>2.4900000000000002</v>
      </c>
    </row>
    <row r="499" spans="1:107" x14ac:dyDescent="0.2">
      <c r="A499">
        <f>ROW(Source!A147)</f>
        <v>147</v>
      </c>
      <c r="B499">
        <v>28185841</v>
      </c>
      <c r="C499">
        <v>28187149</v>
      </c>
      <c r="D499">
        <v>27348305</v>
      </c>
      <c r="E499">
        <v>1</v>
      </c>
      <c r="F499">
        <v>1</v>
      </c>
      <c r="G499">
        <v>1</v>
      </c>
      <c r="H499">
        <v>2</v>
      </c>
      <c r="I499" t="s">
        <v>156</v>
      </c>
      <c r="J499" t="s">
        <v>157</v>
      </c>
      <c r="K499" t="s">
        <v>158</v>
      </c>
      <c r="L499">
        <v>1368</v>
      </c>
      <c r="N499">
        <v>1011</v>
      </c>
      <c r="O499" t="s">
        <v>823</v>
      </c>
      <c r="P499" t="s">
        <v>823</v>
      </c>
      <c r="Q499">
        <v>1</v>
      </c>
      <c r="W499">
        <v>0</v>
      </c>
      <c r="X499">
        <v>-186926218</v>
      </c>
      <c r="Y499">
        <v>0.72</v>
      </c>
      <c r="AA499">
        <v>0</v>
      </c>
      <c r="AB499">
        <v>35.35</v>
      </c>
      <c r="AC499">
        <v>0</v>
      </c>
      <c r="AD499">
        <v>0</v>
      </c>
      <c r="AE499">
        <v>0</v>
      </c>
      <c r="AF499">
        <v>5</v>
      </c>
      <c r="AG499">
        <v>0</v>
      </c>
      <c r="AH499">
        <v>0</v>
      </c>
      <c r="AI499">
        <v>1</v>
      </c>
      <c r="AJ499">
        <v>7.07</v>
      </c>
      <c r="AK499">
        <v>1</v>
      </c>
      <c r="AL499">
        <v>1</v>
      </c>
      <c r="AN499">
        <v>0</v>
      </c>
      <c r="AO499">
        <v>1</v>
      </c>
      <c r="AP499">
        <v>1</v>
      </c>
      <c r="AQ499">
        <v>0</v>
      </c>
      <c r="AR499">
        <v>0</v>
      </c>
      <c r="AS499" t="s">
        <v>420</v>
      </c>
      <c r="AT499">
        <v>0.72</v>
      </c>
      <c r="AU499" t="s">
        <v>420</v>
      </c>
      <c r="AV499">
        <v>0</v>
      </c>
      <c r="AW499">
        <v>2</v>
      </c>
      <c r="AX499">
        <v>28187168</v>
      </c>
      <c r="AY499">
        <v>1</v>
      </c>
      <c r="AZ499">
        <v>0</v>
      </c>
      <c r="BA499">
        <v>518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CX499">
        <f>Y499*Source!I147</f>
        <v>0.79200000000000004</v>
      </c>
      <c r="CY499">
        <f t="shared" si="141"/>
        <v>35.35</v>
      </c>
      <c r="CZ499">
        <f t="shared" si="142"/>
        <v>5</v>
      </c>
      <c r="DA499">
        <f t="shared" si="143"/>
        <v>7.07</v>
      </c>
      <c r="DB499">
        <f t="shared" si="133"/>
        <v>3.6</v>
      </c>
      <c r="DC499">
        <f t="shared" si="134"/>
        <v>0</v>
      </c>
    </row>
    <row r="500" spans="1:107" x14ac:dyDescent="0.2">
      <c r="A500">
        <f>ROW(Source!A147)</f>
        <v>147</v>
      </c>
      <c r="B500">
        <v>28185841</v>
      </c>
      <c r="C500">
        <v>28187149</v>
      </c>
      <c r="D500">
        <v>27348410</v>
      </c>
      <c r="E500">
        <v>1</v>
      </c>
      <c r="F500">
        <v>1</v>
      </c>
      <c r="G500">
        <v>1</v>
      </c>
      <c r="H500">
        <v>2</v>
      </c>
      <c r="I500" t="s">
        <v>159</v>
      </c>
      <c r="J500" t="s">
        <v>160</v>
      </c>
      <c r="K500" t="s">
        <v>161</v>
      </c>
      <c r="L500">
        <v>1368</v>
      </c>
      <c r="N500">
        <v>1011</v>
      </c>
      <c r="O500" t="s">
        <v>823</v>
      </c>
      <c r="P500" t="s">
        <v>823</v>
      </c>
      <c r="Q500">
        <v>1</v>
      </c>
      <c r="W500">
        <v>0</v>
      </c>
      <c r="X500">
        <v>-566827484</v>
      </c>
      <c r="Y500">
        <v>0.16</v>
      </c>
      <c r="AA500">
        <v>0</v>
      </c>
      <c r="AB500">
        <v>29.06</v>
      </c>
      <c r="AC500">
        <v>0</v>
      </c>
      <c r="AD500">
        <v>0</v>
      </c>
      <c r="AE500">
        <v>0</v>
      </c>
      <c r="AF500">
        <v>4.1100000000000003</v>
      </c>
      <c r="AG500">
        <v>0</v>
      </c>
      <c r="AH500">
        <v>0</v>
      </c>
      <c r="AI500">
        <v>1</v>
      </c>
      <c r="AJ500">
        <v>7.07</v>
      </c>
      <c r="AK500">
        <v>1</v>
      </c>
      <c r="AL500">
        <v>1</v>
      </c>
      <c r="AN500">
        <v>0</v>
      </c>
      <c r="AO500">
        <v>1</v>
      </c>
      <c r="AP500">
        <v>1</v>
      </c>
      <c r="AQ500">
        <v>0</v>
      </c>
      <c r="AR500">
        <v>0</v>
      </c>
      <c r="AS500" t="s">
        <v>420</v>
      </c>
      <c r="AT500">
        <v>0.16</v>
      </c>
      <c r="AU500" t="s">
        <v>420</v>
      </c>
      <c r="AV500">
        <v>0</v>
      </c>
      <c r="AW500">
        <v>2</v>
      </c>
      <c r="AX500">
        <v>28187169</v>
      </c>
      <c r="AY500">
        <v>1</v>
      </c>
      <c r="AZ500">
        <v>0</v>
      </c>
      <c r="BA500">
        <v>519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CX500">
        <f>Y500*Source!I147</f>
        <v>0.17600000000000002</v>
      </c>
      <c r="CY500">
        <f t="shared" si="141"/>
        <v>29.06</v>
      </c>
      <c r="CZ500">
        <f t="shared" si="142"/>
        <v>4.1100000000000003</v>
      </c>
      <c r="DA500">
        <f t="shared" si="143"/>
        <v>7.07</v>
      </c>
      <c r="DB500">
        <f t="shared" si="133"/>
        <v>0.66</v>
      </c>
      <c r="DC500">
        <f t="shared" si="134"/>
        <v>0</v>
      </c>
    </row>
    <row r="501" spans="1:107" x14ac:dyDescent="0.2">
      <c r="A501">
        <f>ROW(Source!A147)</f>
        <v>147</v>
      </c>
      <c r="B501">
        <v>28185841</v>
      </c>
      <c r="C501">
        <v>28187149</v>
      </c>
      <c r="D501">
        <v>27349168</v>
      </c>
      <c r="E501">
        <v>1</v>
      </c>
      <c r="F501">
        <v>1</v>
      </c>
      <c r="G501">
        <v>1</v>
      </c>
      <c r="H501">
        <v>2</v>
      </c>
      <c r="I501" t="s">
        <v>2</v>
      </c>
      <c r="J501" t="s">
        <v>3</v>
      </c>
      <c r="K501" t="s">
        <v>4</v>
      </c>
      <c r="L501">
        <v>1368</v>
      </c>
      <c r="N501">
        <v>1011</v>
      </c>
      <c r="O501" t="s">
        <v>823</v>
      </c>
      <c r="P501" t="s">
        <v>823</v>
      </c>
      <c r="Q501">
        <v>1</v>
      </c>
      <c r="W501">
        <v>0</v>
      </c>
      <c r="X501">
        <v>1820267133</v>
      </c>
      <c r="Y501">
        <v>2.1800000000000002</v>
      </c>
      <c r="AA501">
        <v>0</v>
      </c>
      <c r="AB501">
        <v>724.53</v>
      </c>
      <c r="AC501">
        <v>11.84</v>
      </c>
      <c r="AD501">
        <v>0</v>
      </c>
      <c r="AE501">
        <v>0</v>
      </c>
      <c r="AF501">
        <v>102.48</v>
      </c>
      <c r="AG501">
        <v>11.84</v>
      </c>
      <c r="AH501">
        <v>0</v>
      </c>
      <c r="AI501">
        <v>1</v>
      </c>
      <c r="AJ501">
        <v>7.07</v>
      </c>
      <c r="AK501">
        <v>1</v>
      </c>
      <c r="AL501">
        <v>1</v>
      </c>
      <c r="AN501">
        <v>0</v>
      </c>
      <c r="AO501">
        <v>1</v>
      </c>
      <c r="AP501">
        <v>1</v>
      </c>
      <c r="AQ501">
        <v>0</v>
      </c>
      <c r="AR501">
        <v>0</v>
      </c>
      <c r="AS501" t="s">
        <v>420</v>
      </c>
      <c r="AT501">
        <v>2.1800000000000002</v>
      </c>
      <c r="AU501" t="s">
        <v>420</v>
      </c>
      <c r="AV501">
        <v>0</v>
      </c>
      <c r="AW501">
        <v>2</v>
      </c>
      <c r="AX501">
        <v>28187170</v>
      </c>
      <c r="AY501">
        <v>1</v>
      </c>
      <c r="AZ501">
        <v>0</v>
      </c>
      <c r="BA501">
        <v>520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CX501">
        <f>Y501*Source!I147</f>
        <v>2.3980000000000006</v>
      </c>
      <c r="CY501">
        <f t="shared" si="141"/>
        <v>724.53</v>
      </c>
      <c r="CZ501">
        <f t="shared" si="142"/>
        <v>102.48</v>
      </c>
      <c r="DA501">
        <f t="shared" si="143"/>
        <v>7.07</v>
      </c>
      <c r="DB501">
        <f t="shared" si="133"/>
        <v>223.41</v>
      </c>
      <c r="DC501">
        <f t="shared" si="134"/>
        <v>25.81</v>
      </c>
    </row>
    <row r="502" spans="1:107" x14ac:dyDescent="0.2">
      <c r="A502">
        <f>ROW(Source!A147)</f>
        <v>147</v>
      </c>
      <c r="B502">
        <v>28185841</v>
      </c>
      <c r="C502">
        <v>28187149</v>
      </c>
      <c r="D502">
        <v>27350098</v>
      </c>
      <c r="E502">
        <v>1</v>
      </c>
      <c r="F502">
        <v>1</v>
      </c>
      <c r="G502">
        <v>1</v>
      </c>
      <c r="H502">
        <v>2</v>
      </c>
      <c r="I502" t="s">
        <v>162</v>
      </c>
      <c r="J502" t="s">
        <v>163</v>
      </c>
      <c r="K502" t="s">
        <v>164</v>
      </c>
      <c r="L502">
        <v>1368</v>
      </c>
      <c r="N502">
        <v>1011</v>
      </c>
      <c r="O502" t="s">
        <v>823</v>
      </c>
      <c r="P502" t="s">
        <v>823</v>
      </c>
      <c r="Q502">
        <v>1</v>
      </c>
      <c r="W502">
        <v>0</v>
      </c>
      <c r="X502">
        <v>102642092</v>
      </c>
      <c r="Y502">
        <v>0.08</v>
      </c>
      <c r="AA502">
        <v>0</v>
      </c>
      <c r="AB502">
        <v>130.51</v>
      </c>
      <c r="AC502">
        <v>11.84</v>
      </c>
      <c r="AD502">
        <v>0</v>
      </c>
      <c r="AE502">
        <v>0</v>
      </c>
      <c r="AF502">
        <v>18.46</v>
      </c>
      <c r="AG502">
        <v>11.84</v>
      </c>
      <c r="AH502">
        <v>0</v>
      </c>
      <c r="AI502">
        <v>1</v>
      </c>
      <c r="AJ502">
        <v>7.07</v>
      </c>
      <c r="AK502">
        <v>1</v>
      </c>
      <c r="AL502">
        <v>1</v>
      </c>
      <c r="AN502">
        <v>0</v>
      </c>
      <c r="AO502">
        <v>1</v>
      </c>
      <c r="AP502">
        <v>1</v>
      </c>
      <c r="AQ502">
        <v>0</v>
      </c>
      <c r="AR502">
        <v>0</v>
      </c>
      <c r="AS502" t="s">
        <v>420</v>
      </c>
      <c r="AT502">
        <v>0.08</v>
      </c>
      <c r="AU502" t="s">
        <v>420</v>
      </c>
      <c r="AV502">
        <v>0</v>
      </c>
      <c r="AW502">
        <v>2</v>
      </c>
      <c r="AX502">
        <v>28187171</v>
      </c>
      <c r="AY502">
        <v>1</v>
      </c>
      <c r="AZ502">
        <v>0</v>
      </c>
      <c r="BA502">
        <v>521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CX502">
        <f>Y502*Source!I147</f>
        <v>8.8000000000000009E-2</v>
      </c>
      <c r="CY502">
        <f t="shared" si="141"/>
        <v>130.51</v>
      </c>
      <c r="CZ502">
        <f t="shared" si="142"/>
        <v>18.46</v>
      </c>
      <c r="DA502">
        <f t="shared" si="143"/>
        <v>7.07</v>
      </c>
      <c r="DB502">
        <f t="shared" si="133"/>
        <v>1.48</v>
      </c>
      <c r="DC502">
        <f t="shared" si="134"/>
        <v>0.95</v>
      </c>
    </row>
    <row r="503" spans="1:107" x14ac:dyDescent="0.2">
      <c r="A503">
        <f>ROW(Source!A147)</f>
        <v>147</v>
      </c>
      <c r="B503">
        <v>28185841</v>
      </c>
      <c r="C503">
        <v>28187149</v>
      </c>
      <c r="D503">
        <v>27264507</v>
      </c>
      <c r="E503">
        <v>1</v>
      </c>
      <c r="F503">
        <v>1</v>
      </c>
      <c r="G503">
        <v>1</v>
      </c>
      <c r="H503">
        <v>3</v>
      </c>
      <c r="I503" t="s">
        <v>165</v>
      </c>
      <c r="J503" t="s">
        <v>166</v>
      </c>
      <c r="K503" t="s">
        <v>167</v>
      </c>
      <c r="L503">
        <v>1339</v>
      </c>
      <c r="N503">
        <v>1007</v>
      </c>
      <c r="O503" t="s">
        <v>444</v>
      </c>
      <c r="P503" t="s">
        <v>444</v>
      </c>
      <c r="Q503">
        <v>1</v>
      </c>
      <c r="W503">
        <v>0</v>
      </c>
      <c r="X503">
        <v>82350058</v>
      </c>
      <c r="Y503">
        <v>3.4000000000000002E-2</v>
      </c>
      <c r="AA503">
        <v>17.25</v>
      </c>
      <c r="AB503">
        <v>0</v>
      </c>
      <c r="AC503">
        <v>0</v>
      </c>
      <c r="AD503">
        <v>0</v>
      </c>
      <c r="AE503">
        <v>2.44</v>
      </c>
      <c r="AF503">
        <v>0</v>
      </c>
      <c r="AG503">
        <v>0</v>
      </c>
      <c r="AH503">
        <v>0</v>
      </c>
      <c r="AI503">
        <v>7.07</v>
      </c>
      <c r="AJ503">
        <v>1</v>
      </c>
      <c r="AK503">
        <v>1</v>
      </c>
      <c r="AL503">
        <v>1</v>
      </c>
      <c r="AN503">
        <v>0</v>
      </c>
      <c r="AO503">
        <v>1</v>
      </c>
      <c r="AP503">
        <v>0</v>
      </c>
      <c r="AQ503">
        <v>0</v>
      </c>
      <c r="AR503">
        <v>0</v>
      </c>
      <c r="AS503" t="s">
        <v>420</v>
      </c>
      <c r="AT503">
        <v>3.4000000000000002E-2</v>
      </c>
      <c r="AU503" t="s">
        <v>420</v>
      </c>
      <c r="AV503">
        <v>0</v>
      </c>
      <c r="AW503">
        <v>2</v>
      </c>
      <c r="AX503">
        <v>28187172</v>
      </c>
      <c r="AY503">
        <v>1</v>
      </c>
      <c r="AZ503">
        <v>0</v>
      </c>
      <c r="BA503">
        <v>522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CX503">
        <f>Y503*Source!I147</f>
        <v>3.7400000000000003E-2</v>
      </c>
      <c r="CY503">
        <f>AA503</f>
        <v>17.25</v>
      </c>
      <c r="CZ503">
        <f>AE503</f>
        <v>2.44</v>
      </c>
      <c r="DA503">
        <f>AI503</f>
        <v>7.07</v>
      </c>
      <c r="DB503">
        <f t="shared" si="133"/>
        <v>0.08</v>
      </c>
      <c r="DC503">
        <f t="shared" si="134"/>
        <v>0</v>
      </c>
    </row>
    <row r="504" spans="1:107" x14ac:dyDescent="0.2">
      <c r="A504">
        <f>ROW(Source!A147)</f>
        <v>147</v>
      </c>
      <c r="B504">
        <v>28185841</v>
      </c>
      <c r="C504">
        <v>28187149</v>
      </c>
      <c r="D504">
        <v>27308465</v>
      </c>
      <c r="E504">
        <v>1</v>
      </c>
      <c r="F504">
        <v>1</v>
      </c>
      <c r="G504">
        <v>1</v>
      </c>
      <c r="H504">
        <v>3</v>
      </c>
      <c r="I504" t="s">
        <v>168</v>
      </c>
      <c r="J504" t="s">
        <v>169</v>
      </c>
      <c r="K504" t="s">
        <v>170</v>
      </c>
      <c r="L504">
        <v>1348</v>
      </c>
      <c r="N504">
        <v>1009</v>
      </c>
      <c r="O504" t="s">
        <v>476</v>
      </c>
      <c r="P504" t="s">
        <v>476</v>
      </c>
      <c r="Q504">
        <v>1000</v>
      </c>
      <c r="W504">
        <v>0</v>
      </c>
      <c r="X504">
        <v>-468305079</v>
      </c>
      <c r="Y504">
        <v>0.11</v>
      </c>
      <c r="AA504">
        <v>5205.57</v>
      </c>
      <c r="AB504">
        <v>0</v>
      </c>
      <c r="AC504">
        <v>0</v>
      </c>
      <c r="AD504">
        <v>0</v>
      </c>
      <c r="AE504">
        <v>736.29</v>
      </c>
      <c r="AF504">
        <v>0</v>
      </c>
      <c r="AG504">
        <v>0</v>
      </c>
      <c r="AH504">
        <v>0</v>
      </c>
      <c r="AI504">
        <v>7.07</v>
      </c>
      <c r="AJ504">
        <v>1</v>
      </c>
      <c r="AK504">
        <v>1</v>
      </c>
      <c r="AL504">
        <v>1</v>
      </c>
      <c r="AN504">
        <v>0</v>
      </c>
      <c r="AO504">
        <v>1</v>
      </c>
      <c r="AP504">
        <v>0</v>
      </c>
      <c r="AQ504">
        <v>0</v>
      </c>
      <c r="AR504">
        <v>0</v>
      </c>
      <c r="AS504" t="s">
        <v>420</v>
      </c>
      <c r="AT504">
        <v>0.11</v>
      </c>
      <c r="AU504" t="s">
        <v>420</v>
      </c>
      <c r="AV504">
        <v>0</v>
      </c>
      <c r="AW504">
        <v>2</v>
      </c>
      <c r="AX504">
        <v>28187174</v>
      </c>
      <c r="AY504">
        <v>1</v>
      </c>
      <c r="AZ504">
        <v>0</v>
      </c>
      <c r="BA504">
        <v>524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CX504">
        <f>Y504*Source!I147</f>
        <v>0.12100000000000001</v>
      </c>
      <c r="CY504">
        <f>AA504</f>
        <v>5205.57</v>
      </c>
      <c r="CZ504">
        <f>AE504</f>
        <v>736.29</v>
      </c>
      <c r="DA504">
        <f>AI504</f>
        <v>7.07</v>
      </c>
      <c r="DB504">
        <f t="shared" si="133"/>
        <v>80.989999999999995</v>
      </c>
      <c r="DC504">
        <f t="shared" si="134"/>
        <v>0</v>
      </c>
    </row>
    <row r="505" spans="1:107" x14ac:dyDescent="0.2">
      <c r="A505">
        <f>ROW(Source!A150)</f>
        <v>150</v>
      </c>
      <c r="B505">
        <v>28185840</v>
      </c>
      <c r="C505">
        <v>28187176</v>
      </c>
      <c r="D505">
        <v>27469374</v>
      </c>
      <c r="E505">
        <v>1</v>
      </c>
      <c r="F505">
        <v>1</v>
      </c>
      <c r="G505">
        <v>1</v>
      </c>
      <c r="H505">
        <v>1</v>
      </c>
      <c r="I505" t="s">
        <v>175</v>
      </c>
      <c r="J505" t="s">
        <v>420</v>
      </c>
      <c r="K505" t="s">
        <v>176</v>
      </c>
      <c r="L505">
        <v>1191</v>
      </c>
      <c r="N505">
        <v>1013</v>
      </c>
      <c r="O505" t="s">
        <v>817</v>
      </c>
      <c r="P505" t="s">
        <v>817</v>
      </c>
      <c r="Q505">
        <v>1</v>
      </c>
      <c r="W505">
        <v>0</v>
      </c>
      <c r="X505">
        <v>26880559</v>
      </c>
      <c r="Y505">
        <v>27.95</v>
      </c>
      <c r="AA505">
        <v>0</v>
      </c>
      <c r="AB505">
        <v>0</v>
      </c>
      <c r="AC505">
        <v>0</v>
      </c>
      <c r="AD505">
        <v>11.54</v>
      </c>
      <c r="AE505">
        <v>0</v>
      </c>
      <c r="AF505">
        <v>0</v>
      </c>
      <c r="AG505">
        <v>0</v>
      </c>
      <c r="AH505">
        <v>11.54</v>
      </c>
      <c r="AI505">
        <v>1</v>
      </c>
      <c r="AJ505">
        <v>1</v>
      </c>
      <c r="AK505">
        <v>1</v>
      </c>
      <c r="AL505">
        <v>1</v>
      </c>
      <c r="AN505">
        <v>0</v>
      </c>
      <c r="AO505">
        <v>1</v>
      </c>
      <c r="AP505">
        <v>1</v>
      </c>
      <c r="AQ505">
        <v>0</v>
      </c>
      <c r="AR505">
        <v>0</v>
      </c>
      <c r="AS505" t="s">
        <v>420</v>
      </c>
      <c r="AT505">
        <v>27.95</v>
      </c>
      <c r="AU505" t="s">
        <v>420</v>
      </c>
      <c r="AV505">
        <v>1</v>
      </c>
      <c r="AW505">
        <v>2</v>
      </c>
      <c r="AX505">
        <v>28187189</v>
      </c>
      <c r="AY505">
        <v>1</v>
      </c>
      <c r="AZ505">
        <v>0</v>
      </c>
      <c r="BA505">
        <v>525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X505">
        <f>Y505*Source!I150</f>
        <v>25.155000000000001</v>
      </c>
      <c r="CY505">
        <f>AD505</f>
        <v>11.54</v>
      </c>
      <c r="CZ505">
        <f>AH505</f>
        <v>11.54</v>
      </c>
      <c r="DA505">
        <f>AL505</f>
        <v>1</v>
      </c>
      <c r="DB505">
        <f t="shared" si="133"/>
        <v>322.54000000000002</v>
      </c>
      <c r="DC505">
        <f t="shared" si="134"/>
        <v>0</v>
      </c>
    </row>
    <row r="506" spans="1:107" x14ac:dyDescent="0.2">
      <c r="A506">
        <f>ROW(Source!A150)</f>
        <v>150</v>
      </c>
      <c r="B506">
        <v>28185840</v>
      </c>
      <c r="C506">
        <v>28187176</v>
      </c>
      <c r="D506">
        <v>27430841</v>
      </c>
      <c r="E506">
        <v>1</v>
      </c>
      <c r="F506">
        <v>1</v>
      </c>
      <c r="G506">
        <v>1</v>
      </c>
      <c r="H506">
        <v>1</v>
      </c>
      <c r="I506" t="s">
        <v>818</v>
      </c>
      <c r="J506" t="s">
        <v>420</v>
      </c>
      <c r="K506" t="s">
        <v>819</v>
      </c>
      <c r="L506">
        <v>1191</v>
      </c>
      <c r="N506">
        <v>1013</v>
      </c>
      <c r="O506" t="s">
        <v>817</v>
      </c>
      <c r="P506" t="s">
        <v>817</v>
      </c>
      <c r="Q506">
        <v>1</v>
      </c>
      <c r="W506">
        <v>0</v>
      </c>
      <c r="X506">
        <v>-383101862</v>
      </c>
      <c r="Y506">
        <v>5.38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1</v>
      </c>
      <c r="AJ506">
        <v>1</v>
      </c>
      <c r="AK506">
        <v>1</v>
      </c>
      <c r="AL506">
        <v>1</v>
      </c>
      <c r="AN506">
        <v>0</v>
      </c>
      <c r="AO506">
        <v>1</v>
      </c>
      <c r="AP506">
        <v>0</v>
      </c>
      <c r="AQ506">
        <v>0</v>
      </c>
      <c r="AR506">
        <v>0</v>
      </c>
      <c r="AS506" t="s">
        <v>420</v>
      </c>
      <c r="AT506">
        <v>5.38</v>
      </c>
      <c r="AU506" t="s">
        <v>420</v>
      </c>
      <c r="AV506">
        <v>2</v>
      </c>
      <c r="AW506">
        <v>2</v>
      </c>
      <c r="AX506">
        <v>28187190</v>
      </c>
      <c r="AY506">
        <v>1</v>
      </c>
      <c r="AZ506">
        <v>0</v>
      </c>
      <c r="BA506">
        <v>526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CX506">
        <f>Y506*Source!I150</f>
        <v>4.8419999999999996</v>
      </c>
      <c r="CY506">
        <f>AD506</f>
        <v>0</v>
      </c>
      <c r="CZ506">
        <f>AH506</f>
        <v>0</v>
      </c>
      <c r="DA506">
        <f>AL506</f>
        <v>1</v>
      </c>
      <c r="DB506">
        <f t="shared" si="133"/>
        <v>0</v>
      </c>
      <c r="DC506">
        <f t="shared" si="134"/>
        <v>0</v>
      </c>
    </row>
    <row r="507" spans="1:107" x14ac:dyDescent="0.2">
      <c r="A507">
        <f>ROW(Source!A150)</f>
        <v>150</v>
      </c>
      <c r="B507">
        <v>28185840</v>
      </c>
      <c r="C507">
        <v>28187176</v>
      </c>
      <c r="D507">
        <v>27347955</v>
      </c>
      <c r="E507">
        <v>1</v>
      </c>
      <c r="F507">
        <v>1</v>
      </c>
      <c r="G507">
        <v>1</v>
      </c>
      <c r="H507">
        <v>2</v>
      </c>
      <c r="I507" t="s">
        <v>150</v>
      </c>
      <c r="J507" t="s">
        <v>151</v>
      </c>
      <c r="K507" t="s">
        <v>152</v>
      </c>
      <c r="L507">
        <v>1368</v>
      </c>
      <c r="N507">
        <v>1011</v>
      </c>
      <c r="O507" t="s">
        <v>823</v>
      </c>
      <c r="P507" t="s">
        <v>823</v>
      </c>
      <c r="Q507">
        <v>1</v>
      </c>
      <c r="W507">
        <v>0</v>
      </c>
      <c r="X507">
        <v>1431460504</v>
      </c>
      <c r="Y507">
        <v>0.48</v>
      </c>
      <c r="AA507">
        <v>0</v>
      </c>
      <c r="AB507">
        <v>42.06</v>
      </c>
      <c r="AC507">
        <v>10.130000000000001</v>
      </c>
      <c r="AD507">
        <v>0</v>
      </c>
      <c r="AE507">
        <v>0</v>
      </c>
      <c r="AF507">
        <v>42.06</v>
      </c>
      <c r="AG507">
        <v>10.130000000000001</v>
      </c>
      <c r="AH507">
        <v>0</v>
      </c>
      <c r="AI507">
        <v>1</v>
      </c>
      <c r="AJ507">
        <v>1</v>
      </c>
      <c r="AK507">
        <v>1</v>
      </c>
      <c r="AL507">
        <v>1</v>
      </c>
      <c r="AN507">
        <v>0</v>
      </c>
      <c r="AO507">
        <v>1</v>
      </c>
      <c r="AP507">
        <v>1</v>
      </c>
      <c r="AQ507">
        <v>0</v>
      </c>
      <c r="AR507">
        <v>0</v>
      </c>
      <c r="AS507" t="s">
        <v>420</v>
      </c>
      <c r="AT507">
        <v>0.48</v>
      </c>
      <c r="AU507" t="s">
        <v>420</v>
      </c>
      <c r="AV507">
        <v>0</v>
      </c>
      <c r="AW507">
        <v>2</v>
      </c>
      <c r="AX507">
        <v>28187191</v>
      </c>
      <c r="AY507">
        <v>1</v>
      </c>
      <c r="AZ507">
        <v>0</v>
      </c>
      <c r="BA507">
        <v>527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X507">
        <f>Y507*Source!I150</f>
        <v>0.432</v>
      </c>
      <c r="CY507">
        <f t="shared" ref="CY507:CY514" si="144">AB507</f>
        <v>42.06</v>
      </c>
      <c r="CZ507">
        <f t="shared" ref="CZ507:CZ514" si="145">AF507</f>
        <v>42.06</v>
      </c>
      <c r="DA507">
        <f t="shared" ref="DA507:DA514" si="146">AJ507</f>
        <v>1</v>
      </c>
      <c r="DB507">
        <f t="shared" si="133"/>
        <v>20.190000000000001</v>
      </c>
      <c r="DC507">
        <f t="shared" si="134"/>
        <v>4.8600000000000003</v>
      </c>
    </row>
    <row r="508" spans="1:107" x14ac:dyDescent="0.2">
      <c r="A508">
        <f>ROW(Source!A150)</f>
        <v>150</v>
      </c>
      <c r="B508">
        <v>28185840</v>
      </c>
      <c r="C508">
        <v>28187176</v>
      </c>
      <c r="D508">
        <v>27348145</v>
      </c>
      <c r="E508">
        <v>1</v>
      </c>
      <c r="F508">
        <v>1</v>
      </c>
      <c r="G508">
        <v>1</v>
      </c>
      <c r="H508">
        <v>2</v>
      </c>
      <c r="I508" t="s">
        <v>820</v>
      </c>
      <c r="J508" t="s">
        <v>821</v>
      </c>
      <c r="K508" t="s">
        <v>822</v>
      </c>
      <c r="L508">
        <v>1368</v>
      </c>
      <c r="N508">
        <v>1011</v>
      </c>
      <c r="O508" t="s">
        <v>823</v>
      </c>
      <c r="P508" t="s">
        <v>823</v>
      </c>
      <c r="Q508">
        <v>1</v>
      </c>
      <c r="W508">
        <v>0</v>
      </c>
      <c r="X508">
        <v>1884583504</v>
      </c>
      <c r="Y508">
        <v>2.1800000000000002</v>
      </c>
      <c r="AA508">
        <v>0</v>
      </c>
      <c r="AB508">
        <v>66.16</v>
      </c>
      <c r="AC508">
        <v>8.82</v>
      </c>
      <c r="AD508">
        <v>0</v>
      </c>
      <c r="AE508">
        <v>0</v>
      </c>
      <c r="AF508">
        <v>66.16</v>
      </c>
      <c r="AG508">
        <v>8.82</v>
      </c>
      <c r="AH508">
        <v>0</v>
      </c>
      <c r="AI508">
        <v>1</v>
      </c>
      <c r="AJ508">
        <v>1</v>
      </c>
      <c r="AK508">
        <v>1</v>
      </c>
      <c r="AL508">
        <v>1</v>
      </c>
      <c r="AN508">
        <v>0</v>
      </c>
      <c r="AO508">
        <v>1</v>
      </c>
      <c r="AP508">
        <v>1</v>
      </c>
      <c r="AQ508">
        <v>0</v>
      </c>
      <c r="AR508">
        <v>0</v>
      </c>
      <c r="AS508" t="s">
        <v>420</v>
      </c>
      <c r="AT508">
        <v>2.1800000000000002</v>
      </c>
      <c r="AU508" t="s">
        <v>420</v>
      </c>
      <c r="AV508">
        <v>0</v>
      </c>
      <c r="AW508">
        <v>2</v>
      </c>
      <c r="AX508">
        <v>28187192</v>
      </c>
      <c r="AY508">
        <v>1</v>
      </c>
      <c r="AZ508">
        <v>0</v>
      </c>
      <c r="BA508">
        <v>528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CX508">
        <f>Y508*Source!I150</f>
        <v>1.9620000000000002</v>
      </c>
      <c r="CY508">
        <f t="shared" si="144"/>
        <v>66.16</v>
      </c>
      <c r="CZ508">
        <f t="shared" si="145"/>
        <v>66.16</v>
      </c>
      <c r="DA508">
        <f t="shared" si="146"/>
        <v>1</v>
      </c>
      <c r="DB508">
        <f t="shared" si="133"/>
        <v>144.22999999999999</v>
      </c>
      <c r="DC508">
        <f t="shared" si="134"/>
        <v>19.23</v>
      </c>
    </row>
    <row r="509" spans="1:107" x14ac:dyDescent="0.2">
      <c r="A509">
        <f>ROW(Source!A150)</f>
        <v>150</v>
      </c>
      <c r="B509">
        <v>28185840</v>
      </c>
      <c r="C509">
        <v>28187176</v>
      </c>
      <c r="D509">
        <v>27348210</v>
      </c>
      <c r="E509">
        <v>1</v>
      </c>
      <c r="F509">
        <v>1</v>
      </c>
      <c r="G509">
        <v>1</v>
      </c>
      <c r="H509">
        <v>2</v>
      </c>
      <c r="I509" t="s">
        <v>832</v>
      </c>
      <c r="J509" t="s">
        <v>0</v>
      </c>
      <c r="K509" t="s">
        <v>1</v>
      </c>
      <c r="L509">
        <v>1368</v>
      </c>
      <c r="N509">
        <v>1011</v>
      </c>
      <c r="O509" t="s">
        <v>823</v>
      </c>
      <c r="P509" t="s">
        <v>823</v>
      </c>
      <c r="Q509">
        <v>1</v>
      </c>
      <c r="W509">
        <v>0</v>
      </c>
      <c r="X509">
        <v>-1700234874</v>
      </c>
      <c r="Y509">
        <v>0.21</v>
      </c>
      <c r="AA509">
        <v>0</v>
      </c>
      <c r="AB509">
        <v>93.73</v>
      </c>
      <c r="AC509">
        <v>8.82</v>
      </c>
      <c r="AD509">
        <v>0</v>
      </c>
      <c r="AE509">
        <v>0</v>
      </c>
      <c r="AF509">
        <v>93.73</v>
      </c>
      <c r="AG509">
        <v>8.82</v>
      </c>
      <c r="AH509">
        <v>0</v>
      </c>
      <c r="AI509">
        <v>1</v>
      </c>
      <c r="AJ509">
        <v>1</v>
      </c>
      <c r="AK509">
        <v>1</v>
      </c>
      <c r="AL509">
        <v>1</v>
      </c>
      <c r="AN509">
        <v>0</v>
      </c>
      <c r="AO509">
        <v>1</v>
      </c>
      <c r="AP509">
        <v>1</v>
      </c>
      <c r="AQ509">
        <v>0</v>
      </c>
      <c r="AR509">
        <v>0</v>
      </c>
      <c r="AS509" t="s">
        <v>420</v>
      </c>
      <c r="AT509">
        <v>0.21</v>
      </c>
      <c r="AU509" t="s">
        <v>420</v>
      </c>
      <c r="AV509">
        <v>0</v>
      </c>
      <c r="AW509">
        <v>2</v>
      </c>
      <c r="AX509">
        <v>28187193</v>
      </c>
      <c r="AY509">
        <v>1</v>
      </c>
      <c r="AZ509">
        <v>0</v>
      </c>
      <c r="BA509">
        <v>529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CX509">
        <f>Y509*Source!I150</f>
        <v>0.189</v>
      </c>
      <c r="CY509">
        <f t="shared" si="144"/>
        <v>93.73</v>
      </c>
      <c r="CZ509">
        <f t="shared" si="145"/>
        <v>93.73</v>
      </c>
      <c r="DA509">
        <f t="shared" si="146"/>
        <v>1</v>
      </c>
      <c r="DB509">
        <f t="shared" si="133"/>
        <v>19.68</v>
      </c>
      <c r="DC509">
        <f t="shared" si="134"/>
        <v>1.85</v>
      </c>
    </row>
    <row r="510" spans="1:107" x14ac:dyDescent="0.2">
      <c r="A510">
        <f>ROW(Source!A150)</f>
        <v>150</v>
      </c>
      <c r="B510">
        <v>28185840</v>
      </c>
      <c r="C510">
        <v>28187176</v>
      </c>
      <c r="D510">
        <v>27348257</v>
      </c>
      <c r="E510">
        <v>1</v>
      </c>
      <c r="F510">
        <v>1</v>
      </c>
      <c r="G510">
        <v>1</v>
      </c>
      <c r="H510">
        <v>2</v>
      </c>
      <c r="I510" t="s">
        <v>153</v>
      </c>
      <c r="J510" t="s">
        <v>154</v>
      </c>
      <c r="K510" t="s">
        <v>155</v>
      </c>
      <c r="L510">
        <v>1368</v>
      </c>
      <c r="N510">
        <v>1011</v>
      </c>
      <c r="O510" t="s">
        <v>823</v>
      </c>
      <c r="P510" t="s">
        <v>823</v>
      </c>
      <c r="Q510">
        <v>1</v>
      </c>
      <c r="W510">
        <v>0</v>
      </c>
      <c r="X510">
        <v>-271470403</v>
      </c>
      <c r="Y510">
        <v>0.21</v>
      </c>
      <c r="AA510">
        <v>0</v>
      </c>
      <c r="AB510">
        <v>91.79</v>
      </c>
      <c r="AC510">
        <v>11.84</v>
      </c>
      <c r="AD510">
        <v>0</v>
      </c>
      <c r="AE510">
        <v>0</v>
      </c>
      <c r="AF510">
        <v>91.79</v>
      </c>
      <c r="AG510">
        <v>11.84</v>
      </c>
      <c r="AH510">
        <v>0</v>
      </c>
      <c r="AI510">
        <v>1</v>
      </c>
      <c r="AJ510">
        <v>1</v>
      </c>
      <c r="AK510">
        <v>1</v>
      </c>
      <c r="AL510">
        <v>1</v>
      </c>
      <c r="AN510">
        <v>0</v>
      </c>
      <c r="AO510">
        <v>1</v>
      </c>
      <c r="AP510">
        <v>1</v>
      </c>
      <c r="AQ510">
        <v>0</v>
      </c>
      <c r="AR510">
        <v>0</v>
      </c>
      <c r="AS510" t="s">
        <v>420</v>
      </c>
      <c r="AT510">
        <v>0.21</v>
      </c>
      <c r="AU510" t="s">
        <v>420</v>
      </c>
      <c r="AV510">
        <v>0</v>
      </c>
      <c r="AW510">
        <v>2</v>
      </c>
      <c r="AX510">
        <v>28187194</v>
      </c>
      <c r="AY510">
        <v>1</v>
      </c>
      <c r="AZ510">
        <v>0</v>
      </c>
      <c r="BA510">
        <v>530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CX510">
        <f>Y510*Source!I150</f>
        <v>0.189</v>
      </c>
      <c r="CY510">
        <f t="shared" si="144"/>
        <v>91.79</v>
      </c>
      <c r="CZ510">
        <f t="shared" si="145"/>
        <v>91.79</v>
      </c>
      <c r="DA510">
        <f t="shared" si="146"/>
        <v>1</v>
      </c>
      <c r="DB510">
        <f t="shared" si="133"/>
        <v>19.28</v>
      </c>
      <c r="DC510">
        <f t="shared" si="134"/>
        <v>2.4900000000000002</v>
      </c>
    </row>
    <row r="511" spans="1:107" x14ac:dyDescent="0.2">
      <c r="A511">
        <f>ROW(Source!A150)</f>
        <v>150</v>
      </c>
      <c r="B511">
        <v>28185840</v>
      </c>
      <c r="C511">
        <v>28187176</v>
      </c>
      <c r="D511">
        <v>27348305</v>
      </c>
      <c r="E511">
        <v>1</v>
      </c>
      <c r="F511">
        <v>1</v>
      </c>
      <c r="G511">
        <v>1</v>
      </c>
      <c r="H511">
        <v>2</v>
      </c>
      <c r="I511" t="s">
        <v>156</v>
      </c>
      <c r="J511" t="s">
        <v>157</v>
      </c>
      <c r="K511" t="s">
        <v>158</v>
      </c>
      <c r="L511">
        <v>1368</v>
      </c>
      <c r="N511">
        <v>1011</v>
      </c>
      <c r="O511" t="s">
        <v>823</v>
      </c>
      <c r="P511" t="s">
        <v>823</v>
      </c>
      <c r="Q511">
        <v>1</v>
      </c>
      <c r="W511">
        <v>0</v>
      </c>
      <c r="X511">
        <v>-186926218</v>
      </c>
      <c r="Y511">
        <v>0.72</v>
      </c>
      <c r="AA511">
        <v>0</v>
      </c>
      <c r="AB511">
        <v>5</v>
      </c>
      <c r="AC511">
        <v>0</v>
      </c>
      <c r="AD511">
        <v>0</v>
      </c>
      <c r="AE511">
        <v>0</v>
      </c>
      <c r="AF511">
        <v>5</v>
      </c>
      <c r="AG511">
        <v>0</v>
      </c>
      <c r="AH511">
        <v>0</v>
      </c>
      <c r="AI511">
        <v>1</v>
      </c>
      <c r="AJ511">
        <v>1</v>
      </c>
      <c r="AK511">
        <v>1</v>
      </c>
      <c r="AL511">
        <v>1</v>
      </c>
      <c r="AN511">
        <v>0</v>
      </c>
      <c r="AO511">
        <v>1</v>
      </c>
      <c r="AP511">
        <v>1</v>
      </c>
      <c r="AQ511">
        <v>0</v>
      </c>
      <c r="AR511">
        <v>0</v>
      </c>
      <c r="AS511" t="s">
        <v>420</v>
      </c>
      <c r="AT511">
        <v>0.72</v>
      </c>
      <c r="AU511" t="s">
        <v>420</v>
      </c>
      <c r="AV511">
        <v>0</v>
      </c>
      <c r="AW511">
        <v>2</v>
      </c>
      <c r="AX511">
        <v>28187195</v>
      </c>
      <c r="AY511">
        <v>1</v>
      </c>
      <c r="AZ511">
        <v>0</v>
      </c>
      <c r="BA511">
        <v>531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CX511">
        <f>Y511*Source!I150</f>
        <v>0.64800000000000002</v>
      </c>
      <c r="CY511">
        <f t="shared" si="144"/>
        <v>5</v>
      </c>
      <c r="CZ511">
        <f t="shared" si="145"/>
        <v>5</v>
      </c>
      <c r="DA511">
        <f t="shared" si="146"/>
        <v>1</v>
      </c>
      <c r="DB511">
        <f t="shared" si="133"/>
        <v>3.6</v>
      </c>
      <c r="DC511">
        <f t="shared" si="134"/>
        <v>0</v>
      </c>
    </row>
    <row r="512" spans="1:107" x14ac:dyDescent="0.2">
      <c r="A512">
        <f>ROW(Source!A150)</f>
        <v>150</v>
      </c>
      <c r="B512">
        <v>28185840</v>
      </c>
      <c r="C512">
        <v>28187176</v>
      </c>
      <c r="D512">
        <v>27348410</v>
      </c>
      <c r="E512">
        <v>1</v>
      </c>
      <c r="F512">
        <v>1</v>
      </c>
      <c r="G512">
        <v>1</v>
      </c>
      <c r="H512">
        <v>2</v>
      </c>
      <c r="I512" t="s">
        <v>159</v>
      </c>
      <c r="J512" t="s">
        <v>160</v>
      </c>
      <c r="K512" t="s">
        <v>161</v>
      </c>
      <c r="L512">
        <v>1368</v>
      </c>
      <c r="N512">
        <v>1011</v>
      </c>
      <c r="O512" t="s">
        <v>823</v>
      </c>
      <c r="P512" t="s">
        <v>823</v>
      </c>
      <c r="Q512">
        <v>1</v>
      </c>
      <c r="W512">
        <v>0</v>
      </c>
      <c r="X512">
        <v>-566827484</v>
      </c>
      <c r="Y512">
        <v>0.16</v>
      </c>
      <c r="AA512">
        <v>0</v>
      </c>
      <c r="AB512">
        <v>4.1100000000000003</v>
      </c>
      <c r="AC512">
        <v>0</v>
      </c>
      <c r="AD512">
        <v>0</v>
      </c>
      <c r="AE512">
        <v>0</v>
      </c>
      <c r="AF512">
        <v>4.1100000000000003</v>
      </c>
      <c r="AG512">
        <v>0</v>
      </c>
      <c r="AH512">
        <v>0</v>
      </c>
      <c r="AI512">
        <v>1</v>
      </c>
      <c r="AJ512">
        <v>1</v>
      </c>
      <c r="AK512">
        <v>1</v>
      </c>
      <c r="AL512">
        <v>1</v>
      </c>
      <c r="AN512">
        <v>0</v>
      </c>
      <c r="AO512">
        <v>1</v>
      </c>
      <c r="AP512">
        <v>1</v>
      </c>
      <c r="AQ512">
        <v>0</v>
      </c>
      <c r="AR512">
        <v>0</v>
      </c>
      <c r="AS512" t="s">
        <v>420</v>
      </c>
      <c r="AT512">
        <v>0.16</v>
      </c>
      <c r="AU512" t="s">
        <v>420</v>
      </c>
      <c r="AV512">
        <v>0</v>
      </c>
      <c r="AW512">
        <v>2</v>
      </c>
      <c r="AX512">
        <v>28187196</v>
      </c>
      <c r="AY512">
        <v>1</v>
      </c>
      <c r="AZ512">
        <v>0</v>
      </c>
      <c r="BA512">
        <v>532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CX512">
        <f>Y512*Source!I150</f>
        <v>0.14400000000000002</v>
      </c>
      <c r="CY512">
        <f t="shared" si="144"/>
        <v>4.1100000000000003</v>
      </c>
      <c r="CZ512">
        <f t="shared" si="145"/>
        <v>4.1100000000000003</v>
      </c>
      <c r="DA512">
        <f t="shared" si="146"/>
        <v>1</v>
      </c>
      <c r="DB512">
        <f t="shared" si="133"/>
        <v>0.66</v>
      </c>
      <c r="DC512">
        <f t="shared" si="134"/>
        <v>0</v>
      </c>
    </row>
    <row r="513" spans="1:107" x14ac:dyDescent="0.2">
      <c r="A513">
        <f>ROW(Source!A150)</f>
        <v>150</v>
      </c>
      <c r="B513">
        <v>28185840</v>
      </c>
      <c r="C513">
        <v>28187176</v>
      </c>
      <c r="D513">
        <v>27349168</v>
      </c>
      <c r="E513">
        <v>1</v>
      </c>
      <c r="F513">
        <v>1</v>
      </c>
      <c r="G513">
        <v>1</v>
      </c>
      <c r="H513">
        <v>2</v>
      </c>
      <c r="I513" t="s">
        <v>2</v>
      </c>
      <c r="J513" t="s">
        <v>3</v>
      </c>
      <c r="K513" t="s">
        <v>4</v>
      </c>
      <c r="L513">
        <v>1368</v>
      </c>
      <c r="N513">
        <v>1011</v>
      </c>
      <c r="O513" t="s">
        <v>823</v>
      </c>
      <c r="P513" t="s">
        <v>823</v>
      </c>
      <c r="Q513">
        <v>1</v>
      </c>
      <c r="W513">
        <v>0</v>
      </c>
      <c r="X513">
        <v>1820267133</v>
      </c>
      <c r="Y513">
        <v>2.1800000000000002</v>
      </c>
      <c r="AA513">
        <v>0</v>
      </c>
      <c r="AB513">
        <v>102.48</v>
      </c>
      <c r="AC513">
        <v>11.84</v>
      </c>
      <c r="AD513">
        <v>0</v>
      </c>
      <c r="AE513">
        <v>0</v>
      </c>
      <c r="AF513">
        <v>102.48</v>
      </c>
      <c r="AG513">
        <v>11.84</v>
      </c>
      <c r="AH513">
        <v>0</v>
      </c>
      <c r="AI513">
        <v>1</v>
      </c>
      <c r="AJ513">
        <v>1</v>
      </c>
      <c r="AK513">
        <v>1</v>
      </c>
      <c r="AL513">
        <v>1</v>
      </c>
      <c r="AN513">
        <v>0</v>
      </c>
      <c r="AO513">
        <v>1</v>
      </c>
      <c r="AP513">
        <v>1</v>
      </c>
      <c r="AQ513">
        <v>0</v>
      </c>
      <c r="AR513">
        <v>0</v>
      </c>
      <c r="AS513" t="s">
        <v>420</v>
      </c>
      <c r="AT513">
        <v>2.1800000000000002</v>
      </c>
      <c r="AU513" t="s">
        <v>420</v>
      </c>
      <c r="AV513">
        <v>0</v>
      </c>
      <c r="AW513">
        <v>2</v>
      </c>
      <c r="AX513">
        <v>28187197</v>
      </c>
      <c r="AY513">
        <v>1</v>
      </c>
      <c r="AZ513">
        <v>0</v>
      </c>
      <c r="BA513">
        <v>533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CX513">
        <f>Y513*Source!I150</f>
        <v>1.9620000000000002</v>
      </c>
      <c r="CY513">
        <f t="shared" si="144"/>
        <v>102.48</v>
      </c>
      <c r="CZ513">
        <f t="shared" si="145"/>
        <v>102.48</v>
      </c>
      <c r="DA513">
        <f t="shared" si="146"/>
        <v>1</v>
      </c>
      <c r="DB513">
        <f t="shared" si="133"/>
        <v>223.41</v>
      </c>
      <c r="DC513">
        <f t="shared" si="134"/>
        <v>25.81</v>
      </c>
    </row>
    <row r="514" spans="1:107" x14ac:dyDescent="0.2">
      <c r="A514">
        <f>ROW(Source!A150)</f>
        <v>150</v>
      </c>
      <c r="B514">
        <v>28185840</v>
      </c>
      <c r="C514">
        <v>28187176</v>
      </c>
      <c r="D514">
        <v>27350098</v>
      </c>
      <c r="E514">
        <v>1</v>
      </c>
      <c r="F514">
        <v>1</v>
      </c>
      <c r="G514">
        <v>1</v>
      </c>
      <c r="H514">
        <v>2</v>
      </c>
      <c r="I514" t="s">
        <v>162</v>
      </c>
      <c r="J514" t="s">
        <v>163</v>
      </c>
      <c r="K514" t="s">
        <v>164</v>
      </c>
      <c r="L514">
        <v>1368</v>
      </c>
      <c r="N514">
        <v>1011</v>
      </c>
      <c r="O514" t="s">
        <v>823</v>
      </c>
      <c r="P514" t="s">
        <v>823</v>
      </c>
      <c r="Q514">
        <v>1</v>
      </c>
      <c r="W514">
        <v>0</v>
      </c>
      <c r="X514">
        <v>102642092</v>
      </c>
      <c r="Y514">
        <v>0.12</v>
      </c>
      <c r="AA514">
        <v>0</v>
      </c>
      <c r="AB514">
        <v>18.46</v>
      </c>
      <c r="AC514">
        <v>11.84</v>
      </c>
      <c r="AD514">
        <v>0</v>
      </c>
      <c r="AE514">
        <v>0</v>
      </c>
      <c r="AF514">
        <v>18.46</v>
      </c>
      <c r="AG514">
        <v>11.84</v>
      </c>
      <c r="AH514">
        <v>0</v>
      </c>
      <c r="AI514">
        <v>1</v>
      </c>
      <c r="AJ514">
        <v>1</v>
      </c>
      <c r="AK514">
        <v>1</v>
      </c>
      <c r="AL514">
        <v>1</v>
      </c>
      <c r="AN514">
        <v>0</v>
      </c>
      <c r="AO514">
        <v>1</v>
      </c>
      <c r="AP514">
        <v>1</v>
      </c>
      <c r="AQ514">
        <v>0</v>
      </c>
      <c r="AR514">
        <v>0</v>
      </c>
      <c r="AS514" t="s">
        <v>420</v>
      </c>
      <c r="AT514">
        <v>0.12</v>
      </c>
      <c r="AU514" t="s">
        <v>420</v>
      </c>
      <c r="AV514">
        <v>0</v>
      </c>
      <c r="AW514">
        <v>2</v>
      </c>
      <c r="AX514">
        <v>28187198</v>
      </c>
      <c r="AY514">
        <v>1</v>
      </c>
      <c r="AZ514">
        <v>0</v>
      </c>
      <c r="BA514">
        <v>534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CX514">
        <f>Y514*Source!I150</f>
        <v>0.108</v>
      </c>
      <c r="CY514">
        <f t="shared" si="144"/>
        <v>18.46</v>
      </c>
      <c r="CZ514">
        <f t="shared" si="145"/>
        <v>18.46</v>
      </c>
      <c r="DA514">
        <f t="shared" si="146"/>
        <v>1</v>
      </c>
      <c r="DB514">
        <f t="shared" si="133"/>
        <v>2.2200000000000002</v>
      </c>
      <c r="DC514">
        <f t="shared" si="134"/>
        <v>1.42</v>
      </c>
    </row>
    <row r="515" spans="1:107" x14ac:dyDescent="0.2">
      <c r="A515">
        <f>ROW(Source!A150)</f>
        <v>150</v>
      </c>
      <c r="B515">
        <v>28185840</v>
      </c>
      <c r="C515">
        <v>28187176</v>
      </c>
      <c r="D515">
        <v>27264507</v>
      </c>
      <c r="E515">
        <v>1</v>
      </c>
      <c r="F515">
        <v>1</v>
      </c>
      <c r="G515">
        <v>1</v>
      </c>
      <c r="H515">
        <v>3</v>
      </c>
      <c r="I515" t="s">
        <v>165</v>
      </c>
      <c r="J515" t="s">
        <v>166</v>
      </c>
      <c r="K515" t="s">
        <v>167</v>
      </c>
      <c r="L515">
        <v>1339</v>
      </c>
      <c r="N515">
        <v>1007</v>
      </c>
      <c r="O515" t="s">
        <v>444</v>
      </c>
      <c r="P515" t="s">
        <v>444</v>
      </c>
      <c r="Q515">
        <v>1</v>
      </c>
      <c r="W515">
        <v>0</v>
      </c>
      <c r="X515">
        <v>82350058</v>
      </c>
      <c r="Y515">
        <v>3.4000000000000002E-2</v>
      </c>
      <c r="AA515">
        <v>2.44</v>
      </c>
      <c r="AB515">
        <v>0</v>
      </c>
      <c r="AC515">
        <v>0</v>
      </c>
      <c r="AD515">
        <v>0</v>
      </c>
      <c r="AE515">
        <v>2.44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1</v>
      </c>
      <c r="AL515">
        <v>1</v>
      </c>
      <c r="AN515">
        <v>0</v>
      </c>
      <c r="AO515">
        <v>1</v>
      </c>
      <c r="AP515">
        <v>0</v>
      </c>
      <c r="AQ515">
        <v>0</v>
      </c>
      <c r="AR515">
        <v>0</v>
      </c>
      <c r="AS515" t="s">
        <v>420</v>
      </c>
      <c r="AT515">
        <v>3.4000000000000002E-2</v>
      </c>
      <c r="AU515" t="s">
        <v>420</v>
      </c>
      <c r="AV515">
        <v>0</v>
      </c>
      <c r="AW515">
        <v>2</v>
      </c>
      <c r="AX515">
        <v>28187199</v>
      </c>
      <c r="AY515">
        <v>1</v>
      </c>
      <c r="AZ515">
        <v>0</v>
      </c>
      <c r="BA515">
        <v>535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CX515">
        <f>Y515*Source!I150</f>
        <v>3.0600000000000002E-2</v>
      </c>
      <c r="CY515">
        <f>AA515</f>
        <v>2.44</v>
      </c>
      <c r="CZ515">
        <f>AE515</f>
        <v>2.44</v>
      </c>
      <c r="DA515">
        <f>AI515</f>
        <v>1</v>
      </c>
      <c r="DB515">
        <f t="shared" si="133"/>
        <v>0.08</v>
      </c>
      <c r="DC515">
        <f t="shared" si="134"/>
        <v>0</v>
      </c>
    </row>
    <row r="516" spans="1:107" x14ac:dyDescent="0.2">
      <c r="A516">
        <f>ROW(Source!A150)</f>
        <v>150</v>
      </c>
      <c r="B516">
        <v>28185840</v>
      </c>
      <c r="C516">
        <v>28187176</v>
      </c>
      <c r="D516">
        <v>27308465</v>
      </c>
      <c r="E516">
        <v>1</v>
      </c>
      <c r="F516">
        <v>1</v>
      </c>
      <c r="G516">
        <v>1</v>
      </c>
      <c r="H516">
        <v>3</v>
      </c>
      <c r="I516" t="s">
        <v>168</v>
      </c>
      <c r="J516" t="s">
        <v>169</v>
      </c>
      <c r="K516" t="s">
        <v>170</v>
      </c>
      <c r="L516">
        <v>1348</v>
      </c>
      <c r="N516">
        <v>1009</v>
      </c>
      <c r="O516" t="s">
        <v>476</v>
      </c>
      <c r="P516" t="s">
        <v>476</v>
      </c>
      <c r="Q516">
        <v>1000</v>
      </c>
      <c r="W516">
        <v>0</v>
      </c>
      <c r="X516">
        <v>-468305079</v>
      </c>
      <c r="Y516">
        <v>0.11</v>
      </c>
      <c r="AA516">
        <v>736.29</v>
      </c>
      <c r="AB516">
        <v>0</v>
      </c>
      <c r="AC516">
        <v>0</v>
      </c>
      <c r="AD516">
        <v>0</v>
      </c>
      <c r="AE516">
        <v>736.29</v>
      </c>
      <c r="AF516">
        <v>0</v>
      </c>
      <c r="AG516">
        <v>0</v>
      </c>
      <c r="AH516">
        <v>0</v>
      </c>
      <c r="AI516">
        <v>1</v>
      </c>
      <c r="AJ516">
        <v>1</v>
      </c>
      <c r="AK516">
        <v>1</v>
      </c>
      <c r="AL516">
        <v>1</v>
      </c>
      <c r="AN516">
        <v>0</v>
      </c>
      <c r="AO516">
        <v>1</v>
      </c>
      <c r="AP516">
        <v>0</v>
      </c>
      <c r="AQ516">
        <v>0</v>
      </c>
      <c r="AR516">
        <v>0</v>
      </c>
      <c r="AS516" t="s">
        <v>420</v>
      </c>
      <c r="AT516">
        <v>0.11</v>
      </c>
      <c r="AU516" t="s">
        <v>420</v>
      </c>
      <c r="AV516">
        <v>0</v>
      </c>
      <c r="AW516">
        <v>2</v>
      </c>
      <c r="AX516">
        <v>28187201</v>
      </c>
      <c r="AY516">
        <v>1</v>
      </c>
      <c r="AZ516">
        <v>0</v>
      </c>
      <c r="BA516">
        <v>537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CX516">
        <f>Y516*Source!I150</f>
        <v>9.9000000000000005E-2</v>
      </c>
      <c r="CY516">
        <f>AA516</f>
        <v>736.29</v>
      </c>
      <c r="CZ516">
        <f>AE516</f>
        <v>736.29</v>
      </c>
      <c r="DA516">
        <f>AI516</f>
        <v>1</v>
      </c>
      <c r="DB516">
        <f t="shared" si="133"/>
        <v>80.989999999999995</v>
      </c>
      <c r="DC516">
        <f t="shared" si="134"/>
        <v>0</v>
      </c>
    </row>
    <row r="517" spans="1:107" x14ac:dyDescent="0.2">
      <c r="A517">
        <f>ROW(Source!A151)</f>
        <v>151</v>
      </c>
      <c r="B517">
        <v>28185841</v>
      </c>
      <c r="C517">
        <v>28187176</v>
      </c>
      <c r="D517">
        <v>27469374</v>
      </c>
      <c r="E517">
        <v>1</v>
      </c>
      <c r="F517">
        <v>1</v>
      </c>
      <c r="G517">
        <v>1</v>
      </c>
      <c r="H517">
        <v>1</v>
      </c>
      <c r="I517" t="s">
        <v>175</v>
      </c>
      <c r="J517" t="s">
        <v>420</v>
      </c>
      <c r="K517" t="s">
        <v>176</v>
      </c>
      <c r="L517">
        <v>1191</v>
      </c>
      <c r="N517">
        <v>1013</v>
      </c>
      <c r="O517" t="s">
        <v>817</v>
      </c>
      <c r="P517" t="s">
        <v>817</v>
      </c>
      <c r="Q517">
        <v>1</v>
      </c>
      <c r="W517">
        <v>0</v>
      </c>
      <c r="X517">
        <v>26880559</v>
      </c>
      <c r="Y517">
        <v>27.95</v>
      </c>
      <c r="AA517">
        <v>0</v>
      </c>
      <c r="AB517">
        <v>0</v>
      </c>
      <c r="AC517">
        <v>0</v>
      </c>
      <c r="AD517">
        <v>81.59</v>
      </c>
      <c r="AE517">
        <v>0</v>
      </c>
      <c r="AF517">
        <v>0</v>
      </c>
      <c r="AG517">
        <v>0</v>
      </c>
      <c r="AH517">
        <v>11.54</v>
      </c>
      <c r="AI517">
        <v>1</v>
      </c>
      <c r="AJ517">
        <v>1</v>
      </c>
      <c r="AK517">
        <v>1</v>
      </c>
      <c r="AL517">
        <v>7.07</v>
      </c>
      <c r="AN517">
        <v>0</v>
      </c>
      <c r="AO517">
        <v>1</v>
      </c>
      <c r="AP517">
        <v>1</v>
      </c>
      <c r="AQ517">
        <v>0</v>
      </c>
      <c r="AR517">
        <v>0</v>
      </c>
      <c r="AS517" t="s">
        <v>420</v>
      </c>
      <c r="AT517">
        <v>27.95</v>
      </c>
      <c r="AU517" t="s">
        <v>420</v>
      </c>
      <c r="AV517">
        <v>1</v>
      </c>
      <c r="AW517">
        <v>2</v>
      </c>
      <c r="AX517">
        <v>28187189</v>
      </c>
      <c r="AY517">
        <v>1</v>
      </c>
      <c r="AZ517">
        <v>0</v>
      </c>
      <c r="BA517">
        <v>538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CX517">
        <f>Y517*Source!I151</f>
        <v>25.155000000000001</v>
      </c>
      <c r="CY517">
        <f>AD517</f>
        <v>81.59</v>
      </c>
      <c r="CZ517">
        <f>AH517</f>
        <v>11.54</v>
      </c>
      <c r="DA517">
        <f>AL517</f>
        <v>7.07</v>
      </c>
      <c r="DB517">
        <f t="shared" si="133"/>
        <v>322.54000000000002</v>
      </c>
      <c r="DC517">
        <f t="shared" si="134"/>
        <v>0</v>
      </c>
    </row>
    <row r="518" spans="1:107" x14ac:dyDescent="0.2">
      <c r="A518">
        <f>ROW(Source!A151)</f>
        <v>151</v>
      </c>
      <c r="B518">
        <v>28185841</v>
      </c>
      <c r="C518">
        <v>28187176</v>
      </c>
      <c r="D518">
        <v>27430841</v>
      </c>
      <c r="E518">
        <v>1</v>
      </c>
      <c r="F518">
        <v>1</v>
      </c>
      <c r="G518">
        <v>1</v>
      </c>
      <c r="H518">
        <v>1</v>
      </c>
      <c r="I518" t="s">
        <v>818</v>
      </c>
      <c r="J518" t="s">
        <v>420</v>
      </c>
      <c r="K518" t="s">
        <v>819</v>
      </c>
      <c r="L518">
        <v>1191</v>
      </c>
      <c r="N518">
        <v>1013</v>
      </c>
      <c r="O518" t="s">
        <v>817</v>
      </c>
      <c r="P518" t="s">
        <v>817</v>
      </c>
      <c r="Q518">
        <v>1</v>
      </c>
      <c r="W518">
        <v>0</v>
      </c>
      <c r="X518">
        <v>-383101862</v>
      </c>
      <c r="Y518">
        <v>5.38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1</v>
      </c>
      <c r="AK518">
        <v>7.07</v>
      </c>
      <c r="AL518">
        <v>1</v>
      </c>
      <c r="AN518">
        <v>0</v>
      </c>
      <c r="AO518">
        <v>1</v>
      </c>
      <c r="AP518">
        <v>0</v>
      </c>
      <c r="AQ518">
        <v>0</v>
      </c>
      <c r="AR518">
        <v>0</v>
      </c>
      <c r="AS518" t="s">
        <v>420</v>
      </c>
      <c r="AT518">
        <v>5.38</v>
      </c>
      <c r="AU518" t="s">
        <v>420</v>
      </c>
      <c r="AV518">
        <v>2</v>
      </c>
      <c r="AW518">
        <v>2</v>
      </c>
      <c r="AX518">
        <v>28187190</v>
      </c>
      <c r="AY518">
        <v>1</v>
      </c>
      <c r="AZ518">
        <v>0</v>
      </c>
      <c r="BA518">
        <v>539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X518">
        <f>Y518*Source!I151</f>
        <v>4.8419999999999996</v>
      </c>
      <c r="CY518">
        <f>AD518</f>
        <v>0</v>
      </c>
      <c r="CZ518">
        <f>AH518</f>
        <v>0</v>
      </c>
      <c r="DA518">
        <f>AL518</f>
        <v>1</v>
      </c>
      <c r="DB518">
        <f t="shared" si="133"/>
        <v>0</v>
      </c>
      <c r="DC518">
        <f t="shared" si="134"/>
        <v>0</v>
      </c>
    </row>
    <row r="519" spans="1:107" x14ac:dyDescent="0.2">
      <c r="A519">
        <f>ROW(Source!A151)</f>
        <v>151</v>
      </c>
      <c r="B519">
        <v>28185841</v>
      </c>
      <c r="C519">
        <v>28187176</v>
      </c>
      <c r="D519">
        <v>27347955</v>
      </c>
      <c r="E519">
        <v>1</v>
      </c>
      <c r="F519">
        <v>1</v>
      </c>
      <c r="G519">
        <v>1</v>
      </c>
      <c r="H519">
        <v>2</v>
      </c>
      <c r="I519" t="s">
        <v>150</v>
      </c>
      <c r="J519" t="s">
        <v>151</v>
      </c>
      <c r="K519" t="s">
        <v>152</v>
      </c>
      <c r="L519">
        <v>1368</v>
      </c>
      <c r="N519">
        <v>1011</v>
      </c>
      <c r="O519" t="s">
        <v>823</v>
      </c>
      <c r="P519" t="s">
        <v>823</v>
      </c>
      <c r="Q519">
        <v>1</v>
      </c>
      <c r="W519">
        <v>0</v>
      </c>
      <c r="X519">
        <v>1431460504</v>
      </c>
      <c r="Y519">
        <v>0.48</v>
      </c>
      <c r="AA519">
        <v>0</v>
      </c>
      <c r="AB519">
        <v>297.36</v>
      </c>
      <c r="AC519">
        <v>10.130000000000001</v>
      </c>
      <c r="AD519">
        <v>0</v>
      </c>
      <c r="AE519">
        <v>0</v>
      </c>
      <c r="AF519">
        <v>42.06</v>
      </c>
      <c r="AG519">
        <v>10.130000000000001</v>
      </c>
      <c r="AH519">
        <v>0</v>
      </c>
      <c r="AI519">
        <v>1</v>
      </c>
      <c r="AJ519">
        <v>7.07</v>
      </c>
      <c r="AK519">
        <v>1</v>
      </c>
      <c r="AL519">
        <v>1</v>
      </c>
      <c r="AN519">
        <v>0</v>
      </c>
      <c r="AO519">
        <v>1</v>
      </c>
      <c r="AP519">
        <v>1</v>
      </c>
      <c r="AQ519">
        <v>0</v>
      </c>
      <c r="AR519">
        <v>0</v>
      </c>
      <c r="AS519" t="s">
        <v>420</v>
      </c>
      <c r="AT519">
        <v>0.48</v>
      </c>
      <c r="AU519" t="s">
        <v>420</v>
      </c>
      <c r="AV519">
        <v>0</v>
      </c>
      <c r="AW519">
        <v>2</v>
      </c>
      <c r="AX519">
        <v>28187191</v>
      </c>
      <c r="AY519">
        <v>1</v>
      </c>
      <c r="AZ519">
        <v>0</v>
      </c>
      <c r="BA519">
        <v>540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CX519">
        <f>Y519*Source!I151</f>
        <v>0.432</v>
      </c>
      <c r="CY519">
        <f t="shared" ref="CY519:CY526" si="147">AB519</f>
        <v>297.36</v>
      </c>
      <c r="CZ519">
        <f t="shared" ref="CZ519:CZ526" si="148">AF519</f>
        <v>42.06</v>
      </c>
      <c r="DA519">
        <f t="shared" ref="DA519:DA526" si="149">AJ519</f>
        <v>7.07</v>
      </c>
      <c r="DB519">
        <f t="shared" si="133"/>
        <v>20.190000000000001</v>
      </c>
      <c r="DC519">
        <f t="shared" si="134"/>
        <v>4.8600000000000003</v>
      </c>
    </row>
    <row r="520" spans="1:107" x14ac:dyDescent="0.2">
      <c r="A520">
        <f>ROW(Source!A151)</f>
        <v>151</v>
      </c>
      <c r="B520">
        <v>28185841</v>
      </c>
      <c r="C520">
        <v>28187176</v>
      </c>
      <c r="D520">
        <v>27348145</v>
      </c>
      <c r="E520">
        <v>1</v>
      </c>
      <c r="F520">
        <v>1</v>
      </c>
      <c r="G520">
        <v>1</v>
      </c>
      <c r="H520">
        <v>2</v>
      </c>
      <c r="I520" t="s">
        <v>820</v>
      </c>
      <c r="J520" t="s">
        <v>821</v>
      </c>
      <c r="K520" t="s">
        <v>822</v>
      </c>
      <c r="L520">
        <v>1368</v>
      </c>
      <c r="N520">
        <v>1011</v>
      </c>
      <c r="O520" t="s">
        <v>823</v>
      </c>
      <c r="P520" t="s">
        <v>823</v>
      </c>
      <c r="Q520">
        <v>1</v>
      </c>
      <c r="W520">
        <v>0</v>
      </c>
      <c r="X520">
        <v>1884583504</v>
      </c>
      <c r="Y520">
        <v>2.1800000000000002</v>
      </c>
      <c r="AA520">
        <v>0</v>
      </c>
      <c r="AB520">
        <v>467.75</v>
      </c>
      <c r="AC520">
        <v>8.82</v>
      </c>
      <c r="AD520">
        <v>0</v>
      </c>
      <c r="AE520">
        <v>0</v>
      </c>
      <c r="AF520">
        <v>66.16</v>
      </c>
      <c r="AG520">
        <v>8.82</v>
      </c>
      <c r="AH520">
        <v>0</v>
      </c>
      <c r="AI520">
        <v>1</v>
      </c>
      <c r="AJ520">
        <v>7.07</v>
      </c>
      <c r="AK520">
        <v>1</v>
      </c>
      <c r="AL520">
        <v>1</v>
      </c>
      <c r="AN520">
        <v>0</v>
      </c>
      <c r="AO520">
        <v>1</v>
      </c>
      <c r="AP520">
        <v>1</v>
      </c>
      <c r="AQ520">
        <v>0</v>
      </c>
      <c r="AR520">
        <v>0</v>
      </c>
      <c r="AS520" t="s">
        <v>420</v>
      </c>
      <c r="AT520">
        <v>2.1800000000000002</v>
      </c>
      <c r="AU520" t="s">
        <v>420</v>
      </c>
      <c r="AV520">
        <v>0</v>
      </c>
      <c r="AW520">
        <v>2</v>
      </c>
      <c r="AX520">
        <v>28187192</v>
      </c>
      <c r="AY520">
        <v>1</v>
      </c>
      <c r="AZ520">
        <v>0</v>
      </c>
      <c r="BA520">
        <v>541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X520">
        <f>Y520*Source!I151</f>
        <v>1.9620000000000002</v>
      </c>
      <c r="CY520">
        <f t="shared" si="147"/>
        <v>467.75</v>
      </c>
      <c r="CZ520">
        <f t="shared" si="148"/>
        <v>66.16</v>
      </c>
      <c r="DA520">
        <f t="shared" si="149"/>
        <v>7.07</v>
      </c>
      <c r="DB520">
        <f t="shared" si="133"/>
        <v>144.22999999999999</v>
      </c>
      <c r="DC520">
        <f t="shared" si="134"/>
        <v>19.23</v>
      </c>
    </row>
    <row r="521" spans="1:107" x14ac:dyDescent="0.2">
      <c r="A521">
        <f>ROW(Source!A151)</f>
        <v>151</v>
      </c>
      <c r="B521">
        <v>28185841</v>
      </c>
      <c r="C521">
        <v>28187176</v>
      </c>
      <c r="D521">
        <v>27348210</v>
      </c>
      <c r="E521">
        <v>1</v>
      </c>
      <c r="F521">
        <v>1</v>
      </c>
      <c r="G521">
        <v>1</v>
      </c>
      <c r="H521">
        <v>2</v>
      </c>
      <c r="I521" t="s">
        <v>832</v>
      </c>
      <c r="J521" t="s">
        <v>0</v>
      </c>
      <c r="K521" t="s">
        <v>1</v>
      </c>
      <c r="L521">
        <v>1368</v>
      </c>
      <c r="N521">
        <v>1011</v>
      </c>
      <c r="O521" t="s">
        <v>823</v>
      </c>
      <c r="P521" t="s">
        <v>823</v>
      </c>
      <c r="Q521">
        <v>1</v>
      </c>
      <c r="W521">
        <v>0</v>
      </c>
      <c r="X521">
        <v>-1700234874</v>
      </c>
      <c r="Y521">
        <v>0.21</v>
      </c>
      <c r="AA521">
        <v>0</v>
      </c>
      <c r="AB521">
        <v>662.67</v>
      </c>
      <c r="AC521">
        <v>8.82</v>
      </c>
      <c r="AD521">
        <v>0</v>
      </c>
      <c r="AE521">
        <v>0</v>
      </c>
      <c r="AF521">
        <v>93.73</v>
      </c>
      <c r="AG521">
        <v>8.82</v>
      </c>
      <c r="AH521">
        <v>0</v>
      </c>
      <c r="AI521">
        <v>1</v>
      </c>
      <c r="AJ521">
        <v>7.07</v>
      </c>
      <c r="AK521">
        <v>1</v>
      </c>
      <c r="AL521">
        <v>1</v>
      </c>
      <c r="AN521">
        <v>0</v>
      </c>
      <c r="AO521">
        <v>1</v>
      </c>
      <c r="AP521">
        <v>1</v>
      </c>
      <c r="AQ521">
        <v>0</v>
      </c>
      <c r="AR521">
        <v>0</v>
      </c>
      <c r="AS521" t="s">
        <v>420</v>
      </c>
      <c r="AT521">
        <v>0.21</v>
      </c>
      <c r="AU521" t="s">
        <v>420</v>
      </c>
      <c r="AV521">
        <v>0</v>
      </c>
      <c r="AW521">
        <v>2</v>
      </c>
      <c r="AX521">
        <v>28187193</v>
      </c>
      <c r="AY521">
        <v>1</v>
      </c>
      <c r="AZ521">
        <v>0</v>
      </c>
      <c r="BA521">
        <v>542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CX521">
        <f>Y521*Source!I151</f>
        <v>0.189</v>
      </c>
      <c r="CY521">
        <f t="shared" si="147"/>
        <v>662.67</v>
      </c>
      <c r="CZ521">
        <f t="shared" si="148"/>
        <v>93.73</v>
      </c>
      <c r="DA521">
        <f t="shared" si="149"/>
        <v>7.07</v>
      </c>
      <c r="DB521">
        <f t="shared" si="133"/>
        <v>19.68</v>
      </c>
      <c r="DC521">
        <f t="shared" si="134"/>
        <v>1.85</v>
      </c>
    </row>
    <row r="522" spans="1:107" x14ac:dyDescent="0.2">
      <c r="A522">
        <f>ROW(Source!A151)</f>
        <v>151</v>
      </c>
      <c r="B522">
        <v>28185841</v>
      </c>
      <c r="C522">
        <v>28187176</v>
      </c>
      <c r="D522">
        <v>27348257</v>
      </c>
      <c r="E522">
        <v>1</v>
      </c>
      <c r="F522">
        <v>1</v>
      </c>
      <c r="G522">
        <v>1</v>
      </c>
      <c r="H522">
        <v>2</v>
      </c>
      <c r="I522" t="s">
        <v>153</v>
      </c>
      <c r="J522" t="s">
        <v>154</v>
      </c>
      <c r="K522" t="s">
        <v>155</v>
      </c>
      <c r="L522">
        <v>1368</v>
      </c>
      <c r="N522">
        <v>1011</v>
      </c>
      <c r="O522" t="s">
        <v>823</v>
      </c>
      <c r="P522" t="s">
        <v>823</v>
      </c>
      <c r="Q522">
        <v>1</v>
      </c>
      <c r="W522">
        <v>0</v>
      </c>
      <c r="X522">
        <v>-271470403</v>
      </c>
      <c r="Y522">
        <v>0.21</v>
      </c>
      <c r="AA522">
        <v>0</v>
      </c>
      <c r="AB522">
        <v>648.96</v>
      </c>
      <c r="AC522">
        <v>11.84</v>
      </c>
      <c r="AD522">
        <v>0</v>
      </c>
      <c r="AE522">
        <v>0</v>
      </c>
      <c r="AF522">
        <v>91.79</v>
      </c>
      <c r="AG522">
        <v>11.84</v>
      </c>
      <c r="AH522">
        <v>0</v>
      </c>
      <c r="AI522">
        <v>1</v>
      </c>
      <c r="AJ522">
        <v>7.07</v>
      </c>
      <c r="AK522">
        <v>1</v>
      </c>
      <c r="AL522">
        <v>1</v>
      </c>
      <c r="AN522">
        <v>0</v>
      </c>
      <c r="AO522">
        <v>1</v>
      </c>
      <c r="AP522">
        <v>1</v>
      </c>
      <c r="AQ522">
        <v>0</v>
      </c>
      <c r="AR522">
        <v>0</v>
      </c>
      <c r="AS522" t="s">
        <v>420</v>
      </c>
      <c r="AT522">
        <v>0.21</v>
      </c>
      <c r="AU522" t="s">
        <v>420</v>
      </c>
      <c r="AV522">
        <v>0</v>
      </c>
      <c r="AW522">
        <v>2</v>
      </c>
      <c r="AX522">
        <v>28187194</v>
      </c>
      <c r="AY522">
        <v>1</v>
      </c>
      <c r="AZ522">
        <v>0</v>
      </c>
      <c r="BA522">
        <v>543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CX522">
        <f>Y522*Source!I151</f>
        <v>0.189</v>
      </c>
      <c r="CY522">
        <f t="shared" si="147"/>
        <v>648.96</v>
      </c>
      <c r="CZ522">
        <f t="shared" si="148"/>
        <v>91.79</v>
      </c>
      <c r="DA522">
        <f t="shared" si="149"/>
        <v>7.07</v>
      </c>
      <c r="DB522">
        <f t="shared" si="133"/>
        <v>19.28</v>
      </c>
      <c r="DC522">
        <f t="shared" si="134"/>
        <v>2.4900000000000002</v>
      </c>
    </row>
    <row r="523" spans="1:107" x14ac:dyDescent="0.2">
      <c r="A523">
        <f>ROW(Source!A151)</f>
        <v>151</v>
      </c>
      <c r="B523">
        <v>28185841</v>
      </c>
      <c r="C523">
        <v>28187176</v>
      </c>
      <c r="D523">
        <v>27348305</v>
      </c>
      <c r="E523">
        <v>1</v>
      </c>
      <c r="F523">
        <v>1</v>
      </c>
      <c r="G523">
        <v>1</v>
      </c>
      <c r="H523">
        <v>2</v>
      </c>
      <c r="I523" t="s">
        <v>156</v>
      </c>
      <c r="J523" t="s">
        <v>157</v>
      </c>
      <c r="K523" t="s">
        <v>158</v>
      </c>
      <c r="L523">
        <v>1368</v>
      </c>
      <c r="N523">
        <v>1011</v>
      </c>
      <c r="O523" t="s">
        <v>823</v>
      </c>
      <c r="P523" t="s">
        <v>823</v>
      </c>
      <c r="Q523">
        <v>1</v>
      </c>
      <c r="W523">
        <v>0</v>
      </c>
      <c r="X523">
        <v>-186926218</v>
      </c>
      <c r="Y523">
        <v>0.72</v>
      </c>
      <c r="AA523">
        <v>0</v>
      </c>
      <c r="AB523">
        <v>35.35</v>
      </c>
      <c r="AC523">
        <v>0</v>
      </c>
      <c r="AD523">
        <v>0</v>
      </c>
      <c r="AE523">
        <v>0</v>
      </c>
      <c r="AF523">
        <v>5</v>
      </c>
      <c r="AG523">
        <v>0</v>
      </c>
      <c r="AH523">
        <v>0</v>
      </c>
      <c r="AI523">
        <v>1</v>
      </c>
      <c r="AJ523">
        <v>7.07</v>
      </c>
      <c r="AK523">
        <v>1</v>
      </c>
      <c r="AL523">
        <v>1</v>
      </c>
      <c r="AN523">
        <v>0</v>
      </c>
      <c r="AO523">
        <v>1</v>
      </c>
      <c r="AP523">
        <v>1</v>
      </c>
      <c r="AQ523">
        <v>0</v>
      </c>
      <c r="AR523">
        <v>0</v>
      </c>
      <c r="AS523" t="s">
        <v>420</v>
      </c>
      <c r="AT523">
        <v>0.72</v>
      </c>
      <c r="AU523" t="s">
        <v>420</v>
      </c>
      <c r="AV523">
        <v>0</v>
      </c>
      <c r="AW523">
        <v>2</v>
      </c>
      <c r="AX523">
        <v>28187195</v>
      </c>
      <c r="AY523">
        <v>1</v>
      </c>
      <c r="AZ523">
        <v>0</v>
      </c>
      <c r="BA523">
        <v>544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CX523">
        <f>Y523*Source!I151</f>
        <v>0.64800000000000002</v>
      </c>
      <c r="CY523">
        <f t="shared" si="147"/>
        <v>35.35</v>
      </c>
      <c r="CZ523">
        <f t="shared" si="148"/>
        <v>5</v>
      </c>
      <c r="DA523">
        <f t="shared" si="149"/>
        <v>7.07</v>
      </c>
      <c r="DB523">
        <f t="shared" si="133"/>
        <v>3.6</v>
      </c>
      <c r="DC523">
        <f t="shared" si="134"/>
        <v>0</v>
      </c>
    </row>
    <row r="524" spans="1:107" x14ac:dyDescent="0.2">
      <c r="A524">
        <f>ROW(Source!A151)</f>
        <v>151</v>
      </c>
      <c r="B524">
        <v>28185841</v>
      </c>
      <c r="C524">
        <v>28187176</v>
      </c>
      <c r="D524">
        <v>27348410</v>
      </c>
      <c r="E524">
        <v>1</v>
      </c>
      <c r="F524">
        <v>1</v>
      </c>
      <c r="G524">
        <v>1</v>
      </c>
      <c r="H524">
        <v>2</v>
      </c>
      <c r="I524" t="s">
        <v>159</v>
      </c>
      <c r="J524" t="s">
        <v>160</v>
      </c>
      <c r="K524" t="s">
        <v>161</v>
      </c>
      <c r="L524">
        <v>1368</v>
      </c>
      <c r="N524">
        <v>1011</v>
      </c>
      <c r="O524" t="s">
        <v>823</v>
      </c>
      <c r="P524" t="s">
        <v>823</v>
      </c>
      <c r="Q524">
        <v>1</v>
      </c>
      <c r="W524">
        <v>0</v>
      </c>
      <c r="X524">
        <v>-566827484</v>
      </c>
      <c r="Y524">
        <v>0.16</v>
      </c>
      <c r="AA524">
        <v>0</v>
      </c>
      <c r="AB524">
        <v>29.06</v>
      </c>
      <c r="AC524">
        <v>0</v>
      </c>
      <c r="AD524">
        <v>0</v>
      </c>
      <c r="AE524">
        <v>0</v>
      </c>
      <c r="AF524">
        <v>4.1100000000000003</v>
      </c>
      <c r="AG524">
        <v>0</v>
      </c>
      <c r="AH524">
        <v>0</v>
      </c>
      <c r="AI524">
        <v>1</v>
      </c>
      <c r="AJ524">
        <v>7.07</v>
      </c>
      <c r="AK524">
        <v>1</v>
      </c>
      <c r="AL524">
        <v>1</v>
      </c>
      <c r="AN524">
        <v>0</v>
      </c>
      <c r="AO524">
        <v>1</v>
      </c>
      <c r="AP524">
        <v>1</v>
      </c>
      <c r="AQ524">
        <v>0</v>
      </c>
      <c r="AR524">
        <v>0</v>
      </c>
      <c r="AS524" t="s">
        <v>420</v>
      </c>
      <c r="AT524">
        <v>0.16</v>
      </c>
      <c r="AU524" t="s">
        <v>420</v>
      </c>
      <c r="AV524">
        <v>0</v>
      </c>
      <c r="AW524">
        <v>2</v>
      </c>
      <c r="AX524">
        <v>28187196</v>
      </c>
      <c r="AY524">
        <v>1</v>
      </c>
      <c r="AZ524">
        <v>0</v>
      </c>
      <c r="BA524">
        <v>545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CX524">
        <f>Y524*Source!I151</f>
        <v>0.14400000000000002</v>
      </c>
      <c r="CY524">
        <f t="shared" si="147"/>
        <v>29.06</v>
      </c>
      <c r="CZ524">
        <f t="shared" si="148"/>
        <v>4.1100000000000003</v>
      </c>
      <c r="DA524">
        <f t="shared" si="149"/>
        <v>7.07</v>
      </c>
      <c r="DB524">
        <f t="shared" si="133"/>
        <v>0.66</v>
      </c>
      <c r="DC524">
        <f t="shared" si="134"/>
        <v>0</v>
      </c>
    </row>
    <row r="525" spans="1:107" x14ac:dyDescent="0.2">
      <c r="A525">
        <f>ROW(Source!A151)</f>
        <v>151</v>
      </c>
      <c r="B525">
        <v>28185841</v>
      </c>
      <c r="C525">
        <v>28187176</v>
      </c>
      <c r="D525">
        <v>27349168</v>
      </c>
      <c r="E525">
        <v>1</v>
      </c>
      <c r="F525">
        <v>1</v>
      </c>
      <c r="G525">
        <v>1</v>
      </c>
      <c r="H525">
        <v>2</v>
      </c>
      <c r="I525" t="s">
        <v>2</v>
      </c>
      <c r="J525" t="s">
        <v>3</v>
      </c>
      <c r="K525" t="s">
        <v>4</v>
      </c>
      <c r="L525">
        <v>1368</v>
      </c>
      <c r="N525">
        <v>1011</v>
      </c>
      <c r="O525" t="s">
        <v>823</v>
      </c>
      <c r="P525" t="s">
        <v>823</v>
      </c>
      <c r="Q525">
        <v>1</v>
      </c>
      <c r="W525">
        <v>0</v>
      </c>
      <c r="X525">
        <v>1820267133</v>
      </c>
      <c r="Y525">
        <v>2.1800000000000002</v>
      </c>
      <c r="AA525">
        <v>0</v>
      </c>
      <c r="AB525">
        <v>724.53</v>
      </c>
      <c r="AC525">
        <v>11.84</v>
      </c>
      <c r="AD525">
        <v>0</v>
      </c>
      <c r="AE525">
        <v>0</v>
      </c>
      <c r="AF525">
        <v>102.48</v>
      </c>
      <c r="AG525">
        <v>11.84</v>
      </c>
      <c r="AH525">
        <v>0</v>
      </c>
      <c r="AI525">
        <v>1</v>
      </c>
      <c r="AJ525">
        <v>7.07</v>
      </c>
      <c r="AK525">
        <v>1</v>
      </c>
      <c r="AL525">
        <v>1</v>
      </c>
      <c r="AN525">
        <v>0</v>
      </c>
      <c r="AO525">
        <v>1</v>
      </c>
      <c r="AP525">
        <v>1</v>
      </c>
      <c r="AQ525">
        <v>0</v>
      </c>
      <c r="AR525">
        <v>0</v>
      </c>
      <c r="AS525" t="s">
        <v>420</v>
      </c>
      <c r="AT525">
        <v>2.1800000000000002</v>
      </c>
      <c r="AU525" t="s">
        <v>420</v>
      </c>
      <c r="AV525">
        <v>0</v>
      </c>
      <c r="AW525">
        <v>2</v>
      </c>
      <c r="AX525">
        <v>28187197</v>
      </c>
      <c r="AY525">
        <v>1</v>
      </c>
      <c r="AZ525">
        <v>0</v>
      </c>
      <c r="BA525">
        <v>546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X525">
        <f>Y525*Source!I151</f>
        <v>1.9620000000000002</v>
      </c>
      <c r="CY525">
        <f t="shared" si="147"/>
        <v>724.53</v>
      </c>
      <c r="CZ525">
        <f t="shared" si="148"/>
        <v>102.48</v>
      </c>
      <c r="DA525">
        <f t="shared" si="149"/>
        <v>7.07</v>
      </c>
      <c r="DB525">
        <f t="shared" si="133"/>
        <v>223.41</v>
      </c>
      <c r="DC525">
        <f t="shared" si="134"/>
        <v>25.81</v>
      </c>
    </row>
    <row r="526" spans="1:107" x14ac:dyDescent="0.2">
      <c r="A526">
        <f>ROW(Source!A151)</f>
        <v>151</v>
      </c>
      <c r="B526">
        <v>28185841</v>
      </c>
      <c r="C526">
        <v>28187176</v>
      </c>
      <c r="D526">
        <v>27350098</v>
      </c>
      <c r="E526">
        <v>1</v>
      </c>
      <c r="F526">
        <v>1</v>
      </c>
      <c r="G526">
        <v>1</v>
      </c>
      <c r="H526">
        <v>2</v>
      </c>
      <c r="I526" t="s">
        <v>162</v>
      </c>
      <c r="J526" t="s">
        <v>163</v>
      </c>
      <c r="K526" t="s">
        <v>164</v>
      </c>
      <c r="L526">
        <v>1368</v>
      </c>
      <c r="N526">
        <v>1011</v>
      </c>
      <c r="O526" t="s">
        <v>823</v>
      </c>
      <c r="P526" t="s">
        <v>823</v>
      </c>
      <c r="Q526">
        <v>1</v>
      </c>
      <c r="W526">
        <v>0</v>
      </c>
      <c r="X526">
        <v>102642092</v>
      </c>
      <c r="Y526">
        <v>0.12</v>
      </c>
      <c r="AA526">
        <v>0</v>
      </c>
      <c r="AB526">
        <v>130.51</v>
      </c>
      <c r="AC526">
        <v>11.84</v>
      </c>
      <c r="AD526">
        <v>0</v>
      </c>
      <c r="AE526">
        <v>0</v>
      </c>
      <c r="AF526">
        <v>18.46</v>
      </c>
      <c r="AG526">
        <v>11.84</v>
      </c>
      <c r="AH526">
        <v>0</v>
      </c>
      <c r="AI526">
        <v>1</v>
      </c>
      <c r="AJ526">
        <v>7.07</v>
      </c>
      <c r="AK526">
        <v>1</v>
      </c>
      <c r="AL526">
        <v>1</v>
      </c>
      <c r="AN526">
        <v>0</v>
      </c>
      <c r="AO526">
        <v>1</v>
      </c>
      <c r="AP526">
        <v>1</v>
      </c>
      <c r="AQ526">
        <v>0</v>
      </c>
      <c r="AR526">
        <v>0</v>
      </c>
      <c r="AS526" t="s">
        <v>420</v>
      </c>
      <c r="AT526">
        <v>0.12</v>
      </c>
      <c r="AU526" t="s">
        <v>420</v>
      </c>
      <c r="AV526">
        <v>0</v>
      </c>
      <c r="AW526">
        <v>2</v>
      </c>
      <c r="AX526">
        <v>28187198</v>
      </c>
      <c r="AY526">
        <v>1</v>
      </c>
      <c r="AZ526">
        <v>0</v>
      </c>
      <c r="BA526">
        <v>547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CX526">
        <f>Y526*Source!I151</f>
        <v>0.108</v>
      </c>
      <c r="CY526">
        <f t="shared" si="147"/>
        <v>130.51</v>
      </c>
      <c r="CZ526">
        <f t="shared" si="148"/>
        <v>18.46</v>
      </c>
      <c r="DA526">
        <f t="shared" si="149"/>
        <v>7.07</v>
      </c>
      <c r="DB526">
        <f t="shared" si="133"/>
        <v>2.2200000000000002</v>
      </c>
      <c r="DC526">
        <f t="shared" si="134"/>
        <v>1.42</v>
      </c>
    </row>
    <row r="527" spans="1:107" x14ac:dyDescent="0.2">
      <c r="A527">
        <f>ROW(Source!A151)</f>
        <v>151</v>
      </c>
      <c r="B527">
        <v>28185841</v>
      </c>
      <c r="C527">
        <v>28187176</v>
      </c>
      <c r="D527">
        <v>27264507</v>
      </c>
      <c r="E527">
        <v>1</v>
      </c>
      <c r="F527">
        <v>1</v>
      </c>
      <c r="G527">
        <v>1</v>
      </c>
      <c r="H527">
        <v>3</v>
      </c>
      <c r="I527" t="s">
        <v>165</v>
      </c>
      <c r="J527" t="s">
        <v>166</v>
      </c>
      <c r="K527" t="s">
        <v>167</v>
      </c>
      <c r="L527">
        <v>1339</v>
      </c>
      <c r="N527">
        <v>1007</v>
      </c>
      <c r="O527" t="s">
        <v>444</v>
      </c>
      <c r="P527" t="s">
        <v>444</v>
      </c>
      <c r="Q527">
        <v>1</v>
      </c>
      <c r="W527">
        <v>0</v>
      </c>
      <c r="X527">
        <v>82350058</v>
      </c>
      <c r="Y527">
        <v>3.4000000000000002E-2</v>
      </c>
      <c r="AA527">
        <v>17.25</v>
      </c>
      <c r="AB527">
        <v>0</v>
      </c>
      <c r="AC527">
        <v>0</v>
      </c>
      <c r="AD527">
        <v>0</v>
      </c>
      <c r="AE527">
        <v>2.44</v>
      </c>
      <c r="AF527">
        <v>0</v>
      </c>
      <c r="AG527">
        <v>0</v>
      </c>
      <c r="AH527">
        <v>0</v>
      </c>
      <c r="AI527">
        <v>7.07</v>
      </c>
      <c r="AJ527">
        <v>1</v>
      </c>
      <c r="AK527">
        <v>1</v>
      </c>
      <c r="AL527">
        <v>1</v>
      </c>
      <c r="AN527">
        <v>0</v>
      </c>
      <c r="AO527">
        <v>1</v>
      </c>
      <c r="AP527">
        <v>0</v>
      </c>
      <c r="AQ527">
        <v>0</v>
      </c>
      <c r="AR527">
        <v>0</v>
      </c>
      <c r="AS527" t="s">
        <v>420</v>
      </c>
      <c r="AT527">
        <v>3.4000000000000002E-2</v>
      </c>
      <c r="AU527" t="s">
        <v>420</v>
      </c>
      <c r="AV527">
        <v>0</v>
      </c>
      <c r="AW527">
        <v>2</v>
      </c>
      <c r="AX527">
        <v>28187199</v>
      </c>
      <c r="AY527">
        <v>1</v>
      </c>
      <c r="AZ527">
        <v>0</v>
      </c>
      <c r="BA527">
        <v>548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X527">
        <f>Y527*Source!I151</f>
        <v>3.0600000000000002E-2</v>
      </c>
      <c r="CY527">
        <f>AA527</f>
        <v>17.25</v>
      </c>
      <c r="CZ527">
        <f>AE527</f>
        <v>2.44</v>
      </c>
      <c r="DA527">
        <f>AI527</f>
        <v>7.07</v>
      </c>
      <c r="DB527">
        <f t="shared" ref="DB527:DB590" si="150">ROUND(ROUND(AT527*CZ527,2),6)</f>
        <v>0.08</v>
      </c>
      <c r="DC527">
        <f t="shared" ref="DC527:DC590" si="151">ROUND(ROUND(AT527*AG527,2),6)</f>
        <v>0</v>
      </c>
    </row>
    <row r="528" spans="1:107" x14ac:dyDescent="0.2">
      <c r="A528">
        <f>ROW(Source!A151)</f>
        <v>151</v>
      </c>
      <c r="B528">
        <v>28185841</v>
      </c>
      <c r="C528">
        <v>28187176</v>
      </c>
      <c r="D528">
        <v>27308465</v>
      </c>
      <c r="E528">
        <v>1</v>
      </c>
      <c r="F528">
        <v>1</v>
      </c>
      <c r="G528">
        <v>1</v>
      </c>
      <c r="H528">
        <v>3</v>
      </c>
      <c r="I528" t="s">
        <v>168</v>
      </c>
      <c r="J528" t="s">
        <v>169</v>
      </c>
      <c r="K528" t="s">
        <v>170</v>
      </c>
      <c r="L528">
        <v>1348</v>
      </c>
      <c r="N528">
        <v>1009</v>
      </c>
      <c r="O528" t="s">
        <v>476</v>
      </c>
      <c r="P528" t="s">
        <v>476</v>
      </c>
      <c r="Q528">
        <v>1000</v>
      </c>
      <c r="W528">
        <v>0</v>
      </c>
      <c r="X528">
        <v>-468305079</v>
      </c>
      <c r="Y528">
        <v>0.11</v>
      </c>
      <c r="AA528">
        <v>5205.57</v>
      </c>
      <c r="AB528">
        <v>0</v>
      </c>
      <c r="AC528">
        <v>0</v>
      </c>
      <c r="AD528">
        <v>0</v>
      </c>
      <c r="AE528">
        <v>736.29</v>
      </c>
      <c r="AF528">
        <v>0</v>
      </c>
      <c r="AG528">
        <v>0</v>
      </c>
      <c r="AH528">
        <v>0</v>
      </c>
      <c r="AI528">
        <v>7.07</v>
      </c>
      <c r="AJ528">
        <v>1</v>
      </c>
      <c r="AK528">
        <v>1</v>
      </c>
      <c r="AL528">
        <v>1</v>
      </c>
      <c r="AN528">
        <v>0</v>
      </c>
      <c r="AO528">
        <v>1</v>
      </c>
      <c r="AP528">
        <v>0</v>
      </c>
      <c r="AQ528">
        <v>0</v>
      </c>
      <c r="AR528">
        <v>0</v>
      </c>
      <c r="AS528" t="s">
        <v>420</v>
      </c>
      <c r="AT528">
        <v>0.11</v>
      </c>
      <c r="AU528" t="s">
        <v>420</v>
      </c>
      <c r="AV528">
        <v>0</v>
      </c>
      <c r="AW528">
        <v>2</v>
      </c>
      <c r="AX528">
        <v>28187201</v>
      </c>
      <c r="AY528">
        <v>1</v>
      </c>
      <c r="AZ528">
        <v>0</v>
      </c>
      <c r="BA528">
        <v>550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X528">
        <f>Y528*Source!I151</f>
        <v>9.9000000000000005E-2</v>
      </c>
      <c r="CY528">
        <f>AA528</f>
        <v>5205.57</v>
      </c>
      <c r="CZ528">
        <f>AE528</f>
        <v>736.29</v>
      </c>
      <c r="DA528">
        <f>AI528</f>
        <v>7.07</v>
      </c>
      <c r="DB528">
        <f t="shared" si="150"/>
        <v>80.989999999999995</v>
      </c>
      <c r="DC528">
        <f t="shared" si="151"/>
        <v>0</v>
      </c>
    </row>
    <row r="529" spans="1:107" x14ac:dyDescent="0.2">
      <c r="A529">
        <f>ROW(Source!A154)</f>
        <v>154</v>
      </c>
      <c r="B529">
        <v>28185840</v>
      </c>
      <c r="C529">
        <v>28187203</v>
      </c>
      <c r="D529">
        <v>27479879</v>
      </c>
      <c r="E529">
        <v>1</v>
      </c>
      <c r="F529">
        <v>1</v>
      </c>
      <c r="G529">
        <v>1</v>
      </c>
      <c r="H529">
        <v>1</v>
      </c>
      <c r="I529" t="s">
        <v>177</v>
      </c>
      <c r="J529" t="s">
        <v>420</v>
      </c>
      <c r="K529" t="s">
        <v>178</v>
      </c>
      <c r="L529">
        <v>1191</v>
      </c>
      <c r="N529">
        <v>1013</v>
      </c>
      <c r="O529" t="s">
        <v>817</v>
      </c>
      <c r="P529" t="s">
        <v>817</v>
      </c>
      <c r="Q529">
        <v>1</v>
      </c>
      <c r="W529">
        <v>0</v>
      </c>
      <c r="X529">
        <v>-1002643276</v>
      </c>
      <c r="Y529">
        <v>51.58</v>
      </c>
      <c r="AA529">
        <v>0</v>
      </c>
      <c r="AB529">
        <v>0</v>
      </c>
      <c r="AC529">
        <v>0</v>
      </c>
      <c r="AD529">
        <v>9.9</v>
      </c>
      <c r="AE529">
        <v>0</v>
      </c>
      <c r="AF529">
        <v>0</v>
      </c>
      <c r="AG529">
        <v>0</v>
      </c>
      <c r="AH529">
        <v>9.9</v>
      </c>
      <c r="AI529">
        <v>1</v>
      </c>
      <c r="AJ529">
        <v>1</v>
      </c>
      <c r="AK529">
        <v>1</v>
      </c>
      <c r="AL529">
        <v>1</v>
      </c>
      <c r="AN529">
        <v>0</v>
      </c>
      <c r="AO529">
        <v>1</v>
      </c>
      <c r="AP529">
        <v>1</v>
      </c>
      <c r="AQ529">
        <v>0</v>
      </c>
      <c r="AR529">
        <v>0</v>
      </c>
      <c r="AS529" t="s">
        <v>420</v>
      </c>
      <c r="AT529">
        <v>51.58</v>
      </c>
      <c r="AU529" t="s">
        <v>420</v>
      </c>
      <c r="AV529">
        <v>1</v>
      </c>
      <c r="AW529">
        <v>2</v>
      </c>
      <c r="AX529">
        <v>28187214</v>
      </c>
      <c r="AY529">
        <v>1</v>
      </c>
      <c r="AZ529">
        <v>0</v>
      </c>
      <c r="BA529">
        <v>551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CX529">
        <f>Y529*Source!I154</f>
        <v>15.473999999999998</v>
      </c>
      <c r="CY529">
        <f>AD529</f>
        <v>9.9</v>
      </c>
      <c r="CZ529">
        <f>AH529</f>
        <v>9.9</v>
      </c>
      <c r="DA529">
        <f>AL529</f>
        <v>1</v>
      </c>
      <c r="DB529">
        <f t="shared" si="150"/>
        <v>510.64</v>
      </c>
      <c r="DC529">
        <f t="shared" si="151"/>
        <v>0</v>
      </c>
    </row>
    <row r="530" spans="1:107" x14ac:dyDescent="0.2">
      <c r="A530">
        <f>ROW(Source!A154)</f>
        <v>154</v>
      </c>
      <c r="B530">
        <v>28185840</v>
      </c>
      <c r="C530">
        <v>28187203</v>
      </c>
      <c r="D530">
        <v>27430841</v>
      </c>
      <c r="E530">
        <v>1</v>
      </c>
      <c r="F530">
        <v>1</v>
      </c>
      <c r="G530">
        <v>1</v>
      </c>
      <c r="H530">
        <v>1</v>
      </c>
      <c r="I530" t="s">
        <v>818</v>
      </c>
      <c r="J530" t="s">
        <v>420</v>
      </c>
      <c r="K530" t="s">
        <v>819</v>
      </c>
      <c r="L530">
        <v>1191</v>
      </c>
      <c r="N530">
        <v>1013</v>
      </c>
      <c r="O530" t="s">
        <v>817</v>
      </c>
      <c r="P530" t="s">
        <v>817</v>
      </c>
      <c r="Q530">
        <v>1</v>
      </c>
      <c r="W530">
        <v>0</v>
      </c>
      <c r="X530">
        <v>-383101862</v>
      </c>
      <c r="Y530">
        <v>13.96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1</v>
      </c>
      <c r="AJ530">
        <v>1</v>
      </c>
      <c r="AK530">
        <v>1</v>
      </c>
      <c r="AL530">
        <v>1</v>
      </c>
      <c r="AN530">
        <v>0</v>
      </c>
      <c r="AO530">
        <v>1</v>
      </c>
      <c r="AP530">
        <v>0</v>
      </c>
      <c r="AQ530">
        <v>0</v>
      </c>
      <c r="AR530">
        <v>0</v>
      </c>
      <c r="AS530" t="s">
        <v>420</v>
      </c>
      <c r="AT530">
        <v>13.96</v>
      </c>
      <c r="AU530" t="s">
        <v>420</v>
      </c>
      <c r="AV530">
        <v>2</v>
      </c>
      <c r="AW530">
        <v>2</v>
      </c>
      <c r="AX530">
        <v>28187215</v>
      </c>
      <c r="AY530">
        <v>1</v>
      </c>
      <c r="AZ530">
        <v>0</v>
      </c>
      <c r="BA530">
        <v>552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CX530">
        <f>Y530*Source!I154</f>
        <v>4.1879999999999997</v>
      </c>
      <c r="CY530">
        <f>AD530</f>
        <v>0</v>
      </c>
      <c r="CZ530">
        <f>AH530</f>
        <v>0</v>
      </c>
      <c r="DA530">
        <f>AL530</f>
        <v>1</v>
      </c>
      <c r="DB530">
        <f t="shared" si="150"/>
        <v>0</v>
      </c>
      <c r="DC530">
        <f t="shared" si="151"/>
        <v>0</v>
      </c>
    </row>
    <row r="531" spans="1:107" x14ac:dyDescent="0.2">
      <c r="A531">
        <f>ROW(Source!A154)</f>
        <v>154</v>
      </c>
      <c r="B531">
        <v>28185840</v>
      </c>
      <c r="C531">
        <v>28187203</v>
      </c>
      <c r="D531">
        <v>27347987</v>
      </c>
      <c r="E531">
        <v>1</v>
      </c>
      <c r="F531">
        <v>1</v>
      </c>
      <c r="G531">
        <v>1</v>
      </c>
      <c r="H531">
        <v>2</v>
      </c>
      <c r="I531" t="s">
        <v>179</v>
      </c>
      <c r="J531" t="s">
        <v>180</v>
      </c>
      <c r="K531" t="s">
        <v>181</v>
      </c>
      <c r="L531">
        <v>1368</v>
      </c>
      <c r="N531">
        <v>1011</v>
      </c>
      <c r="O531" t="s">
        <v>823</v>
      </c>
      <c r="P531" t="s">
        <v>823</v>
      </c>
      <c r="Q531">
        <v>1</v>
      </c>
      <c r="W531">
        <v>0</v>
      </c>
      <c r="X531">
        <v>-1859321303</v>
      </c>
      <c r="Y531">
        <v>1.46</v>
      </c>
      <c r="AA531">
        <v>0</v>
      </c>
      <c r="AB531">
        <v>4.1500000000000004</v>
      </c>
      <c r="AC531">
        <v>0</v>
      </c>
      <c r="AD531">
        <v>0</v>
      </c>
      <c r="AE531">
        <v>0</v>
      </c>
      <c r="AF531">
        <v>4.1500000000000004</v>
      </c>
      <c r="AG531">
        <v>0</v>
      </c>
      <c r="AH531">
        <v>0</v>
      </c>
      <c r="AI531">
        <v>1</v>
      </c>
      <c r="AJ531">
        <v>1</v>
      </c>
      <c r="AK531">
        <v>1</v>
      </c>
      <c r="AL531">
        <v>1</v>
      </c>
      <c r="AN531">
        <v>0</v>
      </c>
      <c r="AO531">
        <v>1</v>
      </c>
      <c r="AP531">
        <v>1</v>
      </c>
      <c r="AQ531">
        <v>0</v>
      </c>
      <c r="AR531">
        <v>0</v>
      </c>
      <c r="AS531" t="s">
        <v>420</v>
      </c>
      <c r="AT531">
        <v>1.46</v>
      </c>
      <c r="AU531" t="s">
        <v>420</v>
      </c>
      <c r="AV531">
        <v>0</v>
      </c>
      <c r="AW531">
        <v>2</v>
      </c>
      <c r="AX531">
        <v>28187216</v>
      </c>
      <c r="AY531">
        <v>1</v>
      </c>
      <c r="AZ531">
        <v>0</v>
      </c>
      <c r="BA531">
        <v>553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CX531">
        <f>Y531*Source!I154</f>
        <v>0.438</v>
      </c>
      <c r="CY531">
        <f t="shared" ref="CY531:CY536" si="152">AB531</f>
        <v>4.1500000000000004</v>
      </c>
      <c r="CZ531">
        <f t="shared" ref="CZ531:CZ536" si="153">AF531</f>
        <v>4.1500000000000004</v>
      </c>
      <c r="DA531">
        <f t="shared" ref="DA531:DA536" si="154">AJ531</f>
        <v>1</v>
      </c>
      <c r="DB531">
        <f t="shared" si="150"/>
        <v>6.06</v>
      </c>
      <c r="DC531">
        <f t="shared" si="151"/>
        <v>0</v>
      </c>
    </row>
    <row r="532" spans="1:107" x14ac:dyDescent="0.2">
      <c r="A532">
        <f>ROW(Source!A154)</f>
        <v>154</v>
      </c>
      <c r="B532">
        <v>28185840</v>
      </c>
      <c r="C532">
        <v>28187203</v>
      </c>
      <c r="D532">
        <v>27348210</v>
      </c>
      <c r="E532">
        <v>1</v>
      </c>
      <c r="F532">
        <v>1</v>
      </c>
      <c r="G532">
        <v>1</v>
      </c>
      <c r="H532">
        <v>2</v>
      </c>
      <c r="I532" t="s">
        <v>832</v>
      </c>
      <c r="J532" t="s">
        <v>0</v>
      </c>
      <c r="K532" t="s">
        <v>1</v>
      </c>
      <c r="L532">
        <v>1368</v>
      </c>
      <c r="N532">
        <v>1011</v>
      </c>
      <c r="O532" t="s">
        <v>823</v>
      </c>
      <c r="P532" t="s">
        <v>823</v>
      </c>
      <c r="Q532">
        <v>1</v>
      </c>
      <c r="W532">
        <v>0</v>
      </c>
      <c r="X532">
        <v>-1700234874</v>
      </c>
      <c r="Y532">
        <v>0.56000000000000005</v>
      </c>
      <c r="AA532">
        <v>0</v>
      </c>
      <c r="AB532">
        <v>93.73</v>
      </c>
      <c r="AC532">
        <v>8.82</v>
      </c>
      <c r="AD532">
        <v>0</v>
      </c>
      <c r="AE532">
        <v>0</v>
      </c>
      <c r="AF532">
        <v>93.73</v>
      </c>
      <c r="AG532">
        <v>8.82</v>
      </c>
      <c r="AH532">
        <v>0</v>
      </c>
      <c r="AI532">
        <v>1</v>
      </c>
      <c r="AJ532">
        <v>1</v>
      </c>
      <c r="AK532">
        <v>1</v>
      </c>
      <c r="AL532">
        <v>1</v>
      </c>
      <c r="AN532">
        <v>0</v>
      </c>
      <c r="AO532">
        <v>1</v>
      </c>
      <c r="AP532">
        <v>1</v>
      </c>
      <c r="AQ532">
        <v>0</v>
      </c>
      <c r="AR532">
        <v>0</v>
      </c>
      <c r="AS532" t="s">
        <v>420</v>
      </c>
      <c r="AT532">
        <v>0.56000000000000005</v>
      </c>
      <c r="AU532" t="s">
        <v>420</v>
      </c>
      <c r="AV532">
        <v>0</v>
      </c>
      <c r="AW532">
        <v>2</v>
      </c>
      <c r="AX532">
        <v>28187217</v>
      </c>
      <c r="AY532">
        <v>1</v>
      </c>
      <c r="AZ532">
        <v>0</v>
      </c>
      <c r="BA532">
        <v>554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CX532">
        <f>Y532*Source!I154</f>
        <v>0.16800000000000001</v>
      </c>
      <c r="CY532">
        <f t="shared" si="152"/>
        <v>93.73</v>
      </c>
      <c r="CZ532">
        <f t="shared" si="153"/>
        <v>93.73</v>
      </c>
      <c r="DA532">
        <f t="shared" si="154"/>
        <v>1</v>
      </c>
      <c r="DB532">
        <f t="shared" si="150"/>
        <v>52.49</v>
      </c>
      <c r="DC532">
        <f t="shared" si="151"/>
        <v>4.9400000000000004</v>
      </c>
    </row>
    <row r="533" spans="1:107" x14ac:dyDescent="0.2">
      <c r="A533">
        <f>ROW(Source!A154)</f>
        <v>154</v>
      </c>
      <c r="B533">
        <v>28185840</v>
      </c>
      <c r="C533">
        <v>28187203</v>
      </c>
      <c r="D533">
        <v>27348410</v>
      </c>
      <c r="E533">
        <v>1</v>
      </c>
      <c r="F533">
        <v>1</v>
      </c>
      <c r="G533">
        <v>1</v>
      </c>
      <c r="H533">
        <v>2</v>
      </c>
      <c r="I533" t="s">
        <v>159</v>
      </c>
      <c r="J533" t="s">
        <v>160</v>
      </c>
      <c r="K533" t="s">
        <v>161</v>
      </c>
      <c r="L533">
        <v>1368</v>
      </c>
      <c r="N533">
        <v>1011</v>
      </c>
      <c r="O533" t="s">
        <v>823</v>
      </c>
      <c r="P533" t="s">
        <v>823</v>
      </c>
      <c r="Q533">
        <v>1</v>
      </c>
      <c r="W533">
        <v>0</v>
      </c>
      <c r="X533">
        <v>-566827484</v>
      </c>
      <c r="Y533">
        <v>2.8</v>
      </c>
      <c r="AA533">
        <v>0</v>
      </c>
      <c r="AB533">
        <v>4.1100000000000003</v>
      </c>
      <c r="AC533">
        <v>0</v>
      </c>
      <c r="AD533">
        <v>0</v>
      </c>
      <c r="AE533">
        <v>0</v>
      </c>
      <c r="AF533">
        <v>4.1100000000000003</v>
      </c>
      <c r="AG533">
        <v>0</v>
      </c>
      <c r="AH533">
        <v>0</v>
      </c>
      <c r="AI533">
        <v>1</v>
      </c>
      <c r="AJ533">
        <v>1</v>
      </c>
      <c r="AK533">
        <v>1</v>
      </c>
      <c r="AL533">
        <v>1</v>
      </c>
      <c r="AN533">
        <v>0</v>
      </c>
      <c r="AO533">
        <v>1</v>
      </c>
      <c r="AP533">
        <v>1</v>
      </c>
      <c r="AQ533">
        <v>0</v>
      </c>
      <c r="AR533">
        <v>0</v>
      </c>
      <c r="AS533" t="s">
        <v>420</v>
      </c>
      <c r="AT533">
        <v>2.8</v>
      </c>
      <c r="AU533" t="s">
        <v>420</v>
      </c>
      <c r="AV533">
        <v>0</v>
      </c>
      <c r="AW533">
        <v>2</v>
      </c>
      <c r="AX533">
        <v>28187218</v>
      </c>
      <c r="AY533">
        <v>1</v>
      </c>
      <c r="AZ533">
        <v>0</v>
      </c>
      <c r="BA533">
        <v>555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CX533">
        <f>Y533*Source!I154</f>
        <v>0.84</v>
      </c>
      <c r="CY533">
        <f t="shared" si="152"/>
        <v>4.1100000000000003</v>
      </c>
      <c r="CZ533">
        <f t="shared" si="153"/>
        <v>4.1100000000000003</v>
      </c>
      <c r="DA533">
        <f t="shared" si="154"/>
        <v>1</v>
      </c>
      <c r="DB533">
        <f t="shared" si="150"/>
        <v>11.51</v>
      </c>
      <c r="DC533">
        <f t="shared" si="151"/>
        <v>0</v>
      </c>
    </row>
    <row r="534" spans="1:107" x14ac:dyDescent="0.2">
      <c r="A534">
        <f>ROW(Source!A154)</f>
        <v>154</v>
      </c>
      <c r="B534">
        <v>28185840</v>
      </c>
      <c r="C534">
        <v>28187203</v>
      </c>
      <c r="D534">
        <v>27348657</v>
      </c>
      <c r="E534">
        <v>1</v>
      </c>
      <c r="F534">
        <v>1</v>
      </c>
      <c r="G534">
        <v>1</v>
      </c>
      <c r="H534">
        <v>2</v>
      </c>
      <c r="I534" t="s">
        <v>182</v>
      </c>
      <c r="J534" t="s">
        <v>183</v>
      </c>
      <c r="K534" t="s">
        <v>184</v>
      </c>
      <c r="L534">
        <v>1368</v>
      </c>
      <c r="N534">
        <v>1011</v>
      </c>
      <c r="O534" t="s">
        <v>823</v>
      </c>
      <c r="P534" t="s">
        <v>823</v>
      </c>
      <c r="Q534">
        <v>1</v>
      </c>
      <c r="W534">
        <v>0</v>
      </c>
      <c r="X534">
        <v>97743062</v>
      </c>
      <c r="Y534">
        <v>11.1</v>
      </c>
      <c r="AA534">
        <v>0</v>
      </c>
      <c r="AB534">
        <v>0.55000000000000004</v>
      </c>
      <c r="AC534">
        <v>0</v>
      </c>
      <c r="AD534">
        <v>0</v>
      </c>
      <c r="AE534">
        <v>0</v>
      </c>
      <c r="AF534">
        <v>0.55000000000000004</v>
      </c>
      <c r="AG534">
        <v>0</v>
      </c>
      <c r="AH534">
        <v>0</v>
      </c>
      <c r="AI534">
        <v>1</v>
      </c>
      <c r="AJ534">
        <v>1</v>
      </c>
      <c r="AK534">
        <v>1</v>
      </c>
      <c r="AL534">
        <v>1</v>
      </c>
      <c r="AN534">
        <v>0</v>
      </c>
      <c r="AO534">
        <v>1</v>
      </c>
      <c r="AP534">
        <v>1</v>
      </c>
      <c r="AQ534">
        <v>0</v>
      </c>
      <c r="AR534">
        <v>0</v>
      </c>
      <c r="AS534" t="s">
        <v>420</v>
      </c>
      <c r="AT534">
        <v>11.1</v>
      </c>
      <c r="AU534" t="s">
        <v>420</v>
      </c>
      <c r="AV534">
        <v>0</v>
      </c>
      <c r="AW534">
        <v>2</v>
      </c>
      <c r="AX534">
        <v>28187219</v>
      </c>
      <c r="AY534">
        <v>1</v>
      </c>
      <c r="AZ534">
        <v>0</v>
      </c>
      <c r="BA534">
        <v>556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CX534">
        <f>Y534*Source!I154</f>
        <v>3.3299999999999996</v>
      </c>
      <c r="CY534">
        <f t="shared" si="152"/>
        <v>0.55000000000000004</v>
      </c>
      <c r="CZ534">
        <f t="shared" si="153"/>
        <v>0.55000000000000004</v>
      </c>
      <c r="DA534">
        <f t="shared" si="154"/>
        <v>1</v>
      </c>
      <c r="DB534">
        <f t="shared" si="150"/>
        <v>6.11</v>
      </c>
      <c r="DC534">
        <f t="shared" si="151"/>
        <v>0</v>
      </c>
    </row>
    <row r="535" spans="1:107" x14ac:dyDescent="0.2">
      <c r="A535">
        <f>ROW(Source!A154)</f>
        <v>154</v>
      </c>
      <c r="B535">
        <v>28185840</v>
      </c>
      <c r="C535">
        <v>28187203</v>
      </c>
      <c r="D535">
        <v>27349168</v>
      </c>
      <c r="E535">
        <v>1</v>
      </c>
      <c r="F535">
        <v>1</v>
      </c>
      <c r="G535">
        <v>1</v>
      </c>
      <c r="H535">
        <v>2</v>
      </c>
      <c r="I535" t="s">
        <v>2</v>
      </c>
      <c r="J535" t="s">
        <v>3</v>
      </c>
      <c r="K535" t="s">
        <v>4</v>
      </c>
      <c r="L535">
        <v>1368</v>
      </c>
      <c r="N535">
        <v>1011</v>
      </c>
      <c r="O535" t="s">
        <v>823</v>
      </c>
      <c r="P535" t="s">
        <v>823</v>
      </c>
      <c r="Q535">
        <v>1</v>
      </c>
      <c r="W535">
        <v>0</v>
      </c>
      <c r="X535">
        <v>1820267133</v>
      </c>
      <c r="Y535">
        <v>2.2999999999999998</v>
      </c>
      <c r="AA535">
        <v>0</v>
      </c>
      <c r="AB535">
        <v>102.48</v>
      </c>
      <c r="AC535">
        <v>11.84</v>
      </c>
      <c r="AD535">
        <v>0</v>
      </c>
      <c r="AE535">
        <v>0</v>
      </c>
      <c r="AF535">
        <v>102.48</v>
      </c>
      <c r="AG535">
        <v>11.84</v>
      </c>
      <c r="AH535">
        <v>0</v>
      </c>
      <c r="AI535">
        <v>1</v>
      </c>
      <c r="AJ535">
        <v>1</v>
      </c>
      <c r="AK535">
        <v>1</v>
      </c>
      <c r="AL535">
        <v>1</v>
      </c>
      <c r="AN535">
        <v>0</v>
      </c>
      <c r="AO535">
        <v>1</v>
      </c>
      <c r="AP535">
        <v>1</v>
      </c>
      <c r="AQ535">
        <v>0</v>
      </c>
      <c r="AR535">
        <v>0</v>
      </c>
      <c r="AS535" t="s">
        <v>420</v>
      </c>
      <c r="AT535">
        <v>2.2999999999999998</v>
      </c>
      <c r="AU535" t="s">
        <v>420</v>
      </c>
      <c r="AV535">
        <v>0</v>
      </c>
      <c r="AW535">
        <v>2</v>
      </c>
      <c r="AX535">
        <v>28187220</v>
      </c>
      <c r="AY535">
        <v>1</v>
      </c>
      <c r="AZ535">
        <v>0</v>
      </c>
      <c r="BA535">
        <v>557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CX535">
        <f>Y535*Source!I154</f>
        <v>0.69</v>
      </c>
      <c r="CY535">
        <f t="shared" si="152"/>
        <v>102.48</v>
      </c>
      <c r="CZ535">
        <f t="shared" si="153"/>
        <v>102.48</v>
      </c>
      <c r="DA535">
        <f t="shared" si="154"/>
        <v>1</v>
      </c>
      <c r="DB535">
        <f t="shared" si="150"/>
        <v>235.7</v>
      </c>
      <c r="DC535">
        <f t="shared" si="151"/>
        <v>27.23</v>
      </c>
    </row>
    <row r="536" spans="1:107" x14ac:dyDescent="0.2">
      <c r="A536">
        <f>ROW(Source!A154)</f>
        <v>154</v>
      </c>
      <c r="B536">
        <v>28185840</v>
      </c>
      <c r="C536">
        <v>28187203</v>
      </c>
      <c r="D536">
        <v>27349482</v>
      </c>
      <c r="E536">
        <v>1</v>
      </c>
      <c r="F536">
        <v>1</v>
      </c>
      <c r="G536">
        <v>1</v>
      </c>
      <c r="H536">
        <v>2</v>
      </c>
      <c r="I536" t="s">
        <v>824</v>
      </c>
      <c r="J536" t="s">
        <v>825</v>
      </c>
      <c r="K536" t="s">
        <v>826</v>
      </c>
      <c r="L536">
        <v>1368</v>
      </c>
      <c r="N536">
        <v>1011</v>
      </c>
      <c r="O536" t="s">
        <v>823</v>
      </c>
      <c r="P536" t="s">
        <v>823</v>
      </c>
      <c r="Q536">
        <v>1</v>
      </c>
      <c r="W536">
        <v>0</v>
      </c>
      <c r="X536">
        <v>-2047589592</v>
      </c>
      <c r="Y536">
        <v>11.1</v>
      </c>
      <c r="AA536">
        <v>0</v>
      </c>
      <c r="AB536">
        <v>156.47</v>
      </c>
      <c r="AC536">
        <v>10.130000000000001</v>
      </c>
      <c r="AD536">
        <v>0</v>
      </c>
      <c r="AE536">
        <v>0</v>
      </c>
      <c r="AF536">
        <v>156.47</v>
      </c>
      <c r="AG536">
        <v>10.130000000000001</v>
      </c>
      <c r="AH536">
        <v>0</v>
      </c>
      <c r="AI536">
        <v>1</v>
      </c>
      <c r="AJ536">
        <v>1</v>
      </c>
      <c r="AK536">
        <v>1</v>
      </c>
      <c r="AL536">
        <v>1</v>
      </c>
      <c r="AN536">
        <v>0</v>
      </c>
      <c r="AO536">
        <v>1</v>
      </c>
      <c r="AP536">
        <v>1</v>
      </c>
      <c r="AQ536">
        <v>0</v>
      </c>
      <c r="AR536">
        <v>0</v>
      </c>
      <c r="AS536" t="s">
        <v>420</v>
      </c>
      <c r="AT536">
        <v>11.1</v>
      </c>
      <c r="AU536" t="s">
        <v>420</v>
      </c>
      <c r="AV536">
        <v>0</v>
      </c>
      <c r="AW536">
        <v>2</v>
      </c>
      <c r="AX536">
        <v>28187221</v>
      </c>
      <c r="AY536">
        <v>1</v>
      </c>
      <c r="AZ536">
        <v>0</v>
      </c>
      <c r="BA536">
        <v>558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CX536">
        <f>Y536*Source!I154</f>
        <v>3.3299999999999996</v>
      </c>
      <c r="CY536">
        <f t="shared" si="152"/>
        <v>156.47</v>
      </c>
      <c r="CZ536">
        <f t="shared" si="153"/>
        <v>156.47</v>
      </c>
      <c r="DA536">
        <f t="shared" si="154"/>
        <v>1</v>
      </c>
      <c r="DB536">
        <f t="shared" si="150"/>
        <v>1736.82</v>
      </c>
      <c r="DC536">
        <f t="shared" si="151"/>
        <v>112.44</v>
      </c>
    </row>
    <row r="537" spans="1:107" x14ac:dyDescent="0.2">
      <c r="A537">
        <f>ROW(Source!A154)</f>
        <v>154</v>
      </c>
      <c r="B537">
        <v>28185840</v>
      </c>
      <c r="C537">
        <v>28187203</v>
      </c>
      <c r="D537">
        <v>27263147</v>
      </c>
      <c r="E537">
        <v>1</v>
      </c>
      <c r="F537">
        <v>1</v>
      </c>
      <c r="G537">
        <v>1</v>
      </c>
      <c r="H537">
        <v>3</v>
      </c>
      <c r="I537" t="s">
        <v>185</v>
      </c>
      <c r="J537" t="s">
        <v>186</v>
      </c>
      <c r="K537" t="s">
        <v>187</v>
      </c>
      <c r="L537">
        <v>1348</v>
      </c>
      <c r="N537">
        <v>1009</v>
      </c>
      <c r="O537" t="s">
        <v>476</v>
      </c>
      <c r="P537" t="s">
        <v>476</v>
      </c>
      <c r="Q537">
        <v>1000</v>
      </c>
      <c r="W537">
        <v>0</v>
      </c>
      <c r="X537">
        <v>1923881083</v>
      </c>
      <c r="Y537">
        <v>0.6</v>
      </c>
      <c r="AA537">
        <v>2899.57</v>
      </c>
      <c r="AB537">
        <v>0</v>
      </c>
      <c r="AC537">
        <v>0</v>
      </c>
      <c r="AD537">
        <v>0</v>
      </c>
      <c r="AE537">
        <v>2899.57</v>
      </c>
      <c r="AF537">
        <v>0</v>
      </c>
      <c r="AG537">
        <v>0</v>
      </c>
      <c r="AH537">
        <v>0</v>
      </c>
      <c r="AI537">
        <v>1</v>
      </c>
      <c r="AJ537">
        <v>1</v>
      </c>
      <c r="AK537">
        <v>1</v>
      </c>
      <c r="AL537">
        <v>1</v>
      </c>
      <c r="AN537">
        <v>0</v>
      </c>
      <c r="AO537">
        <v>1</v>
      </c>
      <c r="AP537">
        <v>0</v>
      </c>
      <c r="AQ537">
        <v>0</v>
      </c>
      <c r="AR537">
        <v>0</v>
      </c>
      <c r="AS537" t="s">
        <v>420</v>
      </c>
      <c r="AT537">
        <v>0.6</v>
      </c>
      <c r="AU537" t="s">
        <v>420</v>
      </c>
      <c r="AV537">
        <v>0</v>
      </c>
      <c r="AW537">
        <v>2</v>
      </c>
      <c r="AX537">
        <v>28187222</v>
      </c>
      <c r="AY537">
        <v>1</v>
      </c>
      <c r="AZ537">
        <v>0</v>
      </c>
      <c r="BA537">
        <v>559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CX537">
        <f>Y537*Source!I154</f>
        <v>0.18</v>
      </c>
      <c r="CY537">
        <f>AA537</f>
        <v>2899.57</v>
      </c>
      <c r="CZ537">
        <f>AE537</f>
        <v>2899.57</v>
      </c>
      <c r="DA537">
        <f>AI537</f>
        <v>1</v>
      </c>
      <c r="DB537">
        <f t="shared" si="150"/>
        <v>1739.74</v>
      </c>
      <c r="DC537">
        <f t="shared" si="151"/>
        <v>0</v>
      </c>
    </row>
    <row r="538" spans="1:107" x14ac:dyDescent="0.2">
      <c r="A538">
        <f>ROW(Source!A154)</f>
        <v>154</v>
      </c>
      <c r="B538">
        <v>28185840</v>
      </c>
      <c r="C538">
        <v>28187203</v>
      </c>
      <c r="D538">
        <v>27308497</v>
      </c>
      <c r="E538">
        <v>1</v>
      </c>
      <c r="F538">
        <v>1</v>
      </c>
      <c r="G538">
        <v>1</v>
      </c>
      <c r="H538">
        <v>3</v>
      </c>
      <c r="I538" t="s">
        <v>188</v>
      </c>
      <c r="J538" t="s">
        <v>189</v>
      </c>
      <c r="K538" t="s">
        <v>190</v>
      </c>
      <c r="L538">
        <v>1348</v>
      </c>
      <c r="N538">
        <v>1009</v>
      </c>
      <c r="O538" t="s">
        <v>476</v>
      </c>
      <c r="P538" t="s">
        <v>476</v>
      </c>
      <c r="Q538">
        <v>1000</v>
      </c>
      <c r="W538">
        <v>0</v>
      </c>
      <c r="X538">
        <v>83087533</v>
      </c>
      <c r="Y538">
        <v>3.5</v>
      </c>
      <c r="AA538">
        <v>788.26</v>
      </c>
      <c r="AB538">
        <v>0</v>
      </c>
      <c r="AC538">
        <v>0</v>
      </c>
      <c r="AD538">
        <v>0</v>
      </c>
      <c r="AE538">
        <v>788.26</v>
      </c>
      <c r="AF538">
        <v>0</v>
      </c>
      <c r="AG538">
        <v>0</v>
      </c>
      <c r="AH538">
        <v>0</v>
      </c>
      <c r="AI538">
        <v>1</v>
      </c>
      <c r="AJ538">
        <v>1</v>
      </c>
      <c r="AK538">
        <v>1</v>
      </c>
      <c r="AL538">
        <v>1</v>
      </c>
      <c r="AN538">
        <v>0</v>
      </c>
      <c r="AO538">
        <v>1</v>
      </c>
      <c r="AP538">
        <v>0</v>
      </c>
      <c r="AQ538">
        <v>0</v>
      </c>
      <c r="AR538">
        <v>0</v>
      </c>
      <c r="AS538" t="s">
        <v>420</v>
      </c>
      <c r="AT538">
        <v>3.5</v>
      </c>
      <c r="AU538" t="s">
        <v>420</v>
      </c>
      <c r="AV538">
        <v>0</v>
      </c>
      <c r="AW538">
        <v>2</v>
      </c>
      <c r="AX538">
        <v>28187223</v>
      </c>
      <c r="AY538">
        <v>1</v>
      </c>
      <c r="AZ538">
        <v>0</v>
      </c>
      <c r="BA538">
        <v>560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CX538">
        <f>Y538*Source!I154</f>
        <v>1.05</v>
      </c>
      <c r="CY538">
        <f>AA538</f>
        <v>788.26</v>
      </c>
      <c r="CZ538">
        <f>AE538</f>
        <v>788.26</v>
      </c>
      <c r="DA538">
        <f>AI538</f>
        <v>1</v>
      </c>
      <c r="DB538">
        <f t="shared" si="150"/>
        <v>2758.91</v>
      </c>
      <c r="DC538">
        <f t="shared" si="151"/>
        <v>0</v>
      </c>
    </row>
    <row r="539" spans="1:107" x14ac:dyDescent="0.2">
      <c r="A539">
        <f>ROW(Source!A155)</f>
        <v>155</v>
      </c>
      <c r="B539">
        <v>28185841</v>
      </c>
      <c r="C539">
        <v>28187203</v>
      </c>
      <c r="D539">
        <v>27479879</v>
      </c>
      <c r="E539">
        <v>1</v>
      </c>
      <c r="F539">
        <v>1</v>
      </c>
      <c r="G539">
        <v>1</v>
      </c>
      <c r="H539">
        <v>1</v>
      </c>
      <c r="I539" t="s">
        <v>177</v>
      </c>
      <c r="J539" t="s">
        <v>420</v>
      </c>
      <c r="K539" t="s">
        <v>178</v>
      </c>
      <c r="L539">
        <v>1191</v>
      </c>
      <c r="N539">
        <v>1013</v>
      </c>
      <c r="O539" t="s">
        <v>817</v>
      </c>
      <c r="P539" t="s">
        <v>817</v>
      </c>
      <c r="Q539">
        <v>1</v>
      </c>
      <c r="W539">
        <v>0</v>
      </c>
      <c r="X539">
        <v>-1002643276</v>
      </c>
      <c r="Y539">
        <v>51.58</v>
      </c>
      <c r="AA539">
        <v>0</v>
      </c>
      <c r="AB539">
        <v>0</v>
      </c>
      <c r="AC539">
        <v>0</v>
      </c>
      <c r="AD539">
        <v>69.989999999999995</v>
      </c>
      <c r="AE539">
        <v>0</v>
      </c>
      <c r="AF539">
        <v>0</v>
      </c>
      <c r="AG539">
        <v>0</v>
      </c>
      <c r="AH539">
        <v>9.9</v>
      </c>
      <c r="AI539">
        <v>1</v>
      </c>
      <c r="AJ539">
        <v>1</v>
      </c>
      <c r="AK539">
        <v>1</v>
      </c>
      <c r="AL539">
        <v>7.07</v>
      </c>
      <c r="AN539">
        <v>0</v>
      </c>
      <c r="AO539">
        <v>1</v>
      </c>
      <c r="AP539">
        <v>1</v>
      </c>
      <c r="AQ539">
        <v>0</v>
      </c>
      <c r="AR539">
        <v>0</v>
      </c>
      <c r="AS539" t="s">
        <v>420</v>
      </c>
      <c r="AT539">
        <v>51.58</v>
      </c>
      <c r="AU539" t="s">
        <v>420</v>
      </c>
      <c r="AV539">
        <v>1</v>
      </c>
      <c r="AW539">
        <v>2</v>
      </c>
      <c r="AX539">
        <v>28187214</v>
      </c>
      <c r="AY539">
        <v>1</v>
      </c>
      <c r="AZ539">
        <v>0</v>
      </c>
      <c r="BA539">
        <v>561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CX539">
        <f>Y539*Source!I155</f>
        <v>15.473999999999998</v>
      </c>
      <c r="CY539">
        <f>AD539</f>
        <v>69.989999999999995</v>
      </c>
      <c r="CZ539">
        <f>AH539</f>
        <v>9.9</v>
      </c>
      <c r="DA539">
        <f>AL539</f>
        <v>7.07</v>
      </c>
      <c r="DB539">
        <f t="shared" si="150"/>
        <v>510.64</v>
      </c>
      <c r="DC539">
        <f t="shared" si="151"/>
        <v>0</v>
      </c>
    </row>
    <row r="540" spans="1:107" x14ac:dyDescent="0.2">
      <c r="A540">
        <f>ROW(Source!A155)</f>
        <v>155</v>
      </c>
      <c r="B540">
        <v>28185841</v>
      </c>
      <c r="C540">
        <v>28187203</v>
      </c>
      <c r="D540">
        <v>27430841</v>
      </c>
      <c r="E540">
        <v>1</v>
      </c>
      <c r="F540">
        <v>1</v>
      </c>
      <c r="G540">
        <v>1</v>
      </c>
      <c r="H540">
        <v>1</v>
      </c>
      <c r="I540" t="s">
        <v>818</v>
      </c>
      <c r="J540" t="s">
        <v>420</v>
      </c>
      <c r="K540" t="s">
        <v>819</v>
      </c>
      <c r="L540">
        <v>1191</v>
      </c>
      <c r="N540">
        <v>1013</v>
      </c>
      <c r="O540" t="s">
        <v>817</v>
      </c>
      <c r="P540" t="s">
        <v>817</v>
      </c>
      <c r="Q540">
        <v>1</v>
      </c>
      <c r="W540">
        <v>0</v>
      </c>
      <c r="X540">
        <v>-383101862</v>
      </c>
      <c r="Y540">
        <v>13.96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1</v>
      </c>
      <c r="AK540">
        <v>7.07</v>
      </c>
      <c r="AL540">
        <v>1</v>
      </c>
      <c r="AN540">
        <v>0</v>
      </c>
      <c r="AO540">
        <v>1</v>
      </c>
      <c r="AP540">
        <v>0</v>
      </c>
      <c r="AQ540">
        <v>0</v>
      </c>
      <c r="AR540">
        <v>0</v>
      </c>
      <c r="AS540" t="s">
        <v>420</v>
      </c>
      <c r="AT540">
        <v>13.96</v>
      </c>
      <c r="AU540" t="s">
        <v>420</v>
      </c>
      <c r="AV540">
        <v>2</v>
      </c>
      <c r="AW540">
        <v>2</v>
      </c>
      <c r="AX540">
        <v>28187215</v>
      </c>
      <c r="AY540">
        <v>1</v>
      </c>
      <c r="AZ540">
        <v>0</v>
      </c>
      <c r="BA540">
        <v>562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CX540">
        <f>Y540*Source!I155</f>
        <v>4.1879999999999997</v>
      </c>
      <c r="CY540">
        <f>AD540</f>
        <v>0</v>
      </c>
      <c r="CZ540">
        <f>AH540</f>
        <v>0</v>
      </c>
      <c r="DA540">
        <f>AL540</f>
        <v>1</v>
      </c>
      <c r="DB540">
        <f t="shared" si="150"/>
        <v>0</v>
      </c>
      <c r="DC540">
        <f t="shared" si="151"/>
        <v>0</v>
      </c>
    </row>
    <row r="541" spans="1:107" x14ac:dyDescent="0.2">
      <c r="A541">
        <f>ROW(Source!A155)</f>
        <v>155</v>
      </c>
      <c r="B541">
        <v>28185841</v>
      </c>
      <c r="C541">
        <v>28187203</v>
      </c>
      <c r="D541">
        <v>27347987</v>
      </c>
      <c r="E541">
        <v>1</v>
      </c>
      <c r="F541">
        <v>1</v>
      </c>
      <c r="G541">
        <v>1</v>
      </c>
      <c r="H541">
        <v>2</v>
      </c>
      <c r="I541" t="s">
        <v>179</v>
      </c>
      <c r="J541" t="s">
        <v>180</v>
      </c>
      <c r="K541" t="s">
        <v>181</v>
      </c>
      <c r="L541">
        <v>1368</v>
      </c>
      <c r="N541">
        <v>1011</v>
      </c>
      <c r="O541" t="s">
        <v>823</v>
      </c>
      <c r="P541" t="s">
        <v>823</v>
      </c>
      <c r="Q541">
        <v>1</v>
      </c>
      <c r="W541">
        <v>0</v>
      </c>
      <c r="X541">
        <v>-1859321303</v>
      </c>
      <c r="Y541">
        <v>1.46</v>
      </c>
      <c r="AA541">
        <v>0</v>
      </c>
      <c r="AB541">
        <v>29.34</v>
      </c>
      <c r="AC541">
        <v>0</v>
      </c>
      <c r="AD541">
        <v>0</v>
      </c>
      <c r="AE541">
        <v>0</v>
      </c>
      <c r="AF541">
        <v>4.1500000000000004</v>
      </c>
      <c r="AG541">
        <v>0</v>
      </c>
      <c r="AH541">
        <v>0</v>
      </c>
      <c r="AI541">
        <v>1</v>
      </c>
      <c r="AJ541">
        <v>7.07</v>
      </c>
      <c r="AK541">
        <v>1</v>
      </c>
      <c r="AL541">
        <v>1</v>
      </c>
      <c r="AN541">
        <v>0</v>
      </c>
      <c r="AO541">
        <v>1</v>
      </c>
      <c r="AP541">
        <v>1</v>
      </c>
      <c r="AQ541">
        <v>0</v>
      </c>
      <c r="AR541">
        <v>0</v>
      </c>
      <c r="AS541" t="s">
        <v>420</v>
      </c>
      <c r="AT541">
        <v>1.46</v>
      </c>
      <c r="AU541" t="s">
        <v>420</v>
      </c>
      <c r="AV541">
        <v>0</v>
      </c>
      <c r="AW541">
        <v>2</v>
      </c>
      <c r="AX541">
        <v>28187216</v>
      </c>
      <c r="AY541">
        <v>1</v>
      </c>
      <c r="AZ541">
        <v>0</v>
      </c>
      <c r="BA541">
        <v>563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CX541">
        <f>Y541*Source!I155</f>
        <v>0.438</v>
      </c>
      <c r="CY541">
        <f t="shared" ref="CY541:CY546" si="155">AB541</f>
        <v>29.34</v>
      </c>
      <c r="CZ541">
        <f t="shared" ref="CZ541:CZ546" si="156">AF541</f>
        <v>4.1500000000000004</v>
      </c>
      <c r="DA541">
        <f t="shared" ref="DA541:DA546" si="157">AJ541</f>
        <v>7.07</v>
      </c>
      <c r="DB541">
        <f t="shared" si="150"/>
        <v>6.06</v>
      </c>
      <c r="DC541">
        <f t="shared" si="151"/>
        <v>0</v>
      </c>
    </row>
    <row r="542" spans="1:107" x14ac:dyDescent="0.2">
      <c r="A542">
        <f>ROW(Source!A155)</f>
        <v>155</v>
      </c>
      <c r="B542">
        <v>28185841</v>
      </c>
      <c r="C542">
        <v>28187203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832</v>
      </c>
      <c r="J542" t="s">
        <v>0</v>
      </c>
      <c r="K542" t="s">
        <v>1</v>
      </c>
      <c r="L542">
        <v>1368</v>
      </c>
      <c r="N542">
        <v>1011</v>
      </c>
      <c r="O542" t="s">
        <v>823</v>
      </c>
      <c r="P542" t="s">
        <v>823</v>
      </c>
      <c r="Q542">
        <v>1</v>
      </c>
      <c r="W542">
        <v>0</v>
      </c>
      <c r="X542">
        <v>-1700234874</v>
      </c>
      <c r="Y542">
        <v>0.56000000000000005</v>
      </c>
      <c r="AA542">
        <v>0</v>
      </c>
      <c r="AB542">
        <v>662.67</v>
      </c>
      <c r="AC542">
        <v>8.82</v>
      </c>
      <c r="AD542">
        <v>0</v>
      </c>
      <c r="AE542">
        <v>0</v>
      </c>
      <c r="AF542">
        <v>93.73</v>
      </c>
      <c r="AG542">
        <v>8.82</v>
      </c>
      <c r="AH542">
        <v>0</v>
      </c>
      <c r="AI542">
        <v>1</v>
      </c>
      <c r="AJ542">
        <v>7.07</v>
      </c>
      <c r="AK542">
        <v>1</v>
      </c>
      <c r="AL542">
        <v>1</v>
      </c>
      <c r="AN542">
        <v>0</v>
      </c>
      <c r="AO542">
        <v>1</v>
      </c>
      <c r="AP542">
        <v>1</v>
      </c>
      <c r="AQ542">
        <v>0</v>
      </c>
      <c r="AR542">
        <v>0</v>
      </c>
      <c r="AS542" t="s">
        <v>420</v>
      </c>
      <c r="AT542">
        <v>0.56000000000000005</v>
      </c>
      <c r="AU542" t="s">
        <v>420</v>
      </c>
      <c r="AV542">
        <v>0</v>
      </c>
      <c r="AW542">
        <v>2</v>
      </c>
      <c r="AX542">
        <v>28187217</v>
      </c>
      <c r="AY542">
        <v>1</v>
      </c>
      <c r="AZ542">
        <v>0</v>
      </c>
      <c r="BA542">
        <v>564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CX542">
        <f>Y542*Source!I155</f>
        <v>0.16800000000000001</v>
      </c>
      <c r="CY542">
        <f t="shared" si="155"/>
        <v>662.67</v>
      </c>
      <c r="CZ542">
        <f t="shared" si="156"/>
        <v>93.73</v>
      </c>
      <c r="DA542">
        <f t="shared" si="157"/>
        <v>7.07</v>
      </c>
      <c r="DB542">
        <f t="shared" si="150"/>
        <v>52.49</v>
      </c>
      <c r="DC542">
        <f t="shared" si="151"/>
        <v>4.9400000000000004</v>
      </c>
    </row>
    <row r="543" spans="1:107" x14ac:dyDescent="0.2">
      <c r="A543">
        <f>ROW(Source!A155)</f>
        <v>155</v>
      </c>
      <c r="B543">
        <v>28185841</v>
      </c>
      <c r="C543">
        <v>28187203</v>
      </c>
      <c r="D543">
        <v>27348410</v>
      </c>
      <c r="E543">
        <v>1</v>
      </c>
      <c r="F543">
        <v>1</v>
      </c>
      <c r="G543">
        <v>1</v>
      </c>
      <c r="H543">
        <v>2</v>
      </c>
      <c r="I543" t="s">
        <v>159</v>
      </c>
      <c r="J543" t="s">
        <v>160</v>
      </c>
      <c r="K543" t="s">
        <v>161</v>
      </c>
      <c r="L543">
        <v>1368</v>
      </c>
      <c r="N543">
        <v>1011</v>
      </c>
      <c r="O543" t="s">
        <v>823</v>
      </c>
      <c r="P543" t="s">
        <v>823</v>
      </c>
      <c r="Q543">
        <v>1</v>
      </c>
      <c r="W543">
        <v>0</v>
      </c>
      <c r="X543">
        <v>-566827484</v>
      </c>
      <c r="Y543">
        <v>2.8</v>
      </c>
      <c r="AA543">
        <v>0</v>
      </c>
      <c r="AB543">
        <v>29.06</v>
      </c>
      <c r="AC543">
        <v>0</v>
      </c>
      <c r="AD543">
        <v>0</v>
      </c>
      <c r="AE543">
        <v>0</v>
      </c>
      <c r="AF543">
        <v>4.1100000000000003</v>
      </c>
      <c r="AG543">
        <v>0</v>
      </c>
      <c r="AH543">
        <v>0</v>
      </c>
      <c r="AI543">
        <v>1</v>
      </c>
      <c r="AJ543">
        <v>7.07</v>
      </c>
      <c r="AK543">
        <v>1</v>
      </c>
      <c r="AL543">
        <v>1</v>
      </c>
      <c r="AN543">
        <v>0</v>
      </c>
      <c r="AO543">
        <v>1</v>
      </c>
      <c r="AP543">
        <v>1</v>
      </c>
      <c r="AQ543">
        <v>0</v>
      </c>
      <c r="AR543">
        <v>0</v>
      </c>
      <c r="AS543" t="s">
        <v>420</v>
      </c>
      <c r="AT543">
        <v>2.8</v>
      </c>
      <c r="AU543" t="s">
        <v>420</v>
      </c>
      <c r="AV543">
        <v>0</v>
      </c>
      <c r="AW543">
        <v>2</v>
      </c>
      <c r="AX543">
        <v>28187218</v>
      </c>
      <c r="AY543">
        <v>1</v>
      </c>
      <c r="AZ543">
        <v>0</v>
      </c>
      <c r="BA543">
        <v>565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CX543">
        <f>Y543*Source!I155</f>
        <v>0.84</v>
      </c>
      <c r="CY543">
        <f t="shared" si="155"/>
        <v>29.06</v>
      </c>
      <c r="CZ543">
        <f t="shared" si="156"/>
        <v>4.1100000000000003</v>
      </c>
      <c r="DA543">
        <f t="shared" si="157"/>
        <v>7.07</v>
      </c>
      <c r="DB543">
        <f t="shared" si="150"/>
        <v>11.51</v>
      </c>
      <c r="DC543">
        <f t="shared" si="151"/>
        <v>0</v>
      </c>
    </row>
    <row r="544" spans="1:107" x14ac:dyDescent="0.2">
      <c r="A544">
        <f>ROW(Source!A155)</f>
        <v>155</v>
      </c>
      <c r="B544">
        <v>28185841</v>
      </c>
      <c r="C544">
        <v>28187203</v>
      </c>
      <c r="D544">
        <v>27348657</v>
      </c>
      <c r="E544">
        <v>1</v>
      </c>
      <c r="F544">
        <v>1</v>
      </c>
      <c r="G544">
        <v>1</v>
      </c>
      <c r="H544">
        <v>2</v>
      </c>
      <c r="I544" t="s">
        <v>182</v>
      </c>
      <c r="J544" t="s">
        <v>183</v>
      </c>
      <c r="K544" t="s">
        <v>184</v>
      </c>
      <c r="L544">
        <v>1368</v>
      </c>
      <c r="N544">
        <v>1011</v>
      </c>
      <c r="O544" t="s">
        <v>823</v>
      </c>
      <c r="P544" t="s">
        <v>823</v>
      </c>
      <c r="Q544">
        <v>1</v>
      </c>
      <c r="W544">
        <v>0</v>
      </c>
      <c r="X544">
        <v>97743062</v>
      </c>
      <c r="Y544">
        <v>11.1</v>
      </c>
      <c r="AA544">
        <v>0</v>
      </c>
      <c r="AB544">
        <v>3.89</v>
      </c>
      <c r="AC544">
        <v>0</v>
      </c>
      <c r="AD544">
        <v>0</v>
      </c>
      <c r="AE544">
        <v>0</v>
      </c>
      <c r="AF544">
        <v>0.55000000000000004</v>
      </c>
      <c r="AG544">
        <v>0</v>
      </c>
      <c r="AH544">
        <v>0</v>
      </c>
      <c r="AI544">
        <v>1</v>
      </c>
      <c r="AJ544">
        <v>7.07</v>
      </c>
      <c r="AK544">
        <v>1</v>
      </c>
      <c r="AL544">
        <v>1</v>
      </c>
      <c r="AN544">
        <v>0</v>
      </c>
      <c r="AO544">
        <v>1</v>
      </c>
      <c r="AP544">
        <v>1</v>
      </c>
      <c r="AQ544">
        <v>0</v>
      </c>
      <c r="AR544">
        <v>0</v>
      </c>
      <c r="AS544" t="s">
        <v>420</v>
      </c>
      <c r="AT544">
        <v>11.1</v>
      </c>
      <c r="AU544" t="s">
        <v>420</v>
      </c>
      <c r="AV544">
        <v>0</v>
      </c>
      <c r="AW544">
        <v>2</v>
      </c>
      <c r="AX544">
        <v>28187219</v>
      </c>
      <c r="AY544">
        <v>1</v>
      </c>
      <c r="AZ544">
        <v>0</v>
      </c>
      <c r="BA544">
        <v>566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CX544">
        <f>Y544*Source!I155</f>
        <v>3.3299999999999996</v>
      </c>
      <c r="CY544">
        <f t="shared" si="155"/>
        <v>3.89</v>
      </c>
      <c r="CZ544">
        <f t="shared" si="156"/>
        <v>0.55000000000000004</v>
      </c>
      <c r="DA544">
        <f t="shared" si="157"/>
        <v>7.07</v>
      </c>
      <c r="DB544">
        <f t="shared" si="150"/>
        <v>6.11</v>
      </c>
      <c r="DC544">
        <f t="shared" si="151"/>
        <v>0</v>
      </c>
    </row>
    <row r="545" spans="1:107" x14ac:dyDescent="0.2">
      <c r="A545">
        <f>ROW(Source!A155)</f>
        <v>155</v>
      </c>
      <c r="B545">
        <v>28185841</v>
      </c>
      <c r="C545">
        <v>28187203</v>
      </c>
      <c r="D545">
        <v>27349168</v>
      </c>
      <c r="E545">
        <v>1</v>
      </c>
      <c r="F545">
        <v>1</v>
      </c>
      <c r="G545">
        <v>1</v>
      </c>
      <c r="H545">
        <v>2</v>
      </c>
      <c r="I545" t="s">
        <v>2</v>
      </c>
      <c r="J545" t="s">
        <v>3</v>
      </c>
      <c r="K545" t="s">
        <v>4</v>
      </c>
      <c r="L545">
        <v>1368</v>
      </c>
      <c r="N545">
        <v>1011</v>
      </c>
      <c r="O545" t="s">
        <v>823</v>
      </c>
      <c r="P545" t="s">
        <v>823</v>
      </c>
      <c r="Q545">
        <v>1</v>
      </c>
      <c r="W545">
        <v>0</v>
      </c>
      <c r="X545">
        <v>1820267133</v>
      </c>
      <c r="Y545">
        <v>2.2999999999999998</v>
      </c>
      <c r="AA545">
        <v>0</v>
      </c>
      <c r="AB545">
        <v>724.53</v>
      </c>
      <c r="AC545">
        <v>11.84</v>
      </c>
      <c r="AD545">
        <v>0</v>
      </c>
      <c r="AE545">
        <v>0</v>
      </c>
      <c r="AF545">
        <v>102.48</v>
      </c>
      <c r="AG545">
        <v>11.84</v>
      </c>
      <c r="AH545">
        <v>0</v>
      </c>
      <c r="AI545">
        <v>1</v>
      </c>
      <c r="AJ545">
        <v>7.07</v>
      </c>
      <c r="AK545">
        <v>1</v>
      </c>
      <c r="AL545">
        <v>1</v>
      </c>
      <c r="AN545">
        <v>0</v>
      </c>
      <c r="AO545">
        <v>1</v>
      </c>
      <c r="AP545">
        <v>1</v>
      </c>
      <c r="AQ545">
        <v>0</v>
      </c>
      <c r="AR545">
        <v>0</v>
      </c>
      <c r="AS545" t="s">
        <v>420</v>
      </c>
      <c r="AT545">
        <v>2.2999999999999998</v>
      </c>
      <c r="AU545" t="s">
        <v>420</v>
      </c>
      <c r="AV545">
        <v>0</v>
      </c>
      <c r="AW545">
        <v>2</v>
      </c>
      <c r="AX545">
        <v>28187220</v>
      </c>
      <c r="AY545">
        <v>1</v>
      </c>
      <c r="AZ545">
        <v>0</v>
      </c>
      <c r="BA545">
        <v>567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CX545">
        <f>Y545*Source!I155</f>
        <v>0.69</v>
      </c>
      <c r="CY545">
        <f t="shared" si="155"/>
        <v>724.53</v>
      </c>
      <c r="CZ545">
        <f t="shared" si="156"/>
        <v>102.48</v>
      </c>
      <c r="DA545">
        <f t="shared" si="157"/>
        <v>7.07</v>
      </c>
      <c r="DB545">
        <f t="shared" si="150"/>
        <v>235.7</v>
      </c>
      <c r="DC545">
        <f t="shared" si="151"/>
        <v>27.23</v>
      </c>
    </row>
    <row r="546" spans="1:107" x14ac:dyDescent="0.2">
      <c r="A546">
        <f>ROW(Source!A155)</f>
        <v>155</v>
      </c>
      <c r="B546">
        <v>28185841</v>
      </c>
      <c r="C546">
        <v>28187203</v>
      </c>
      <c r="D546">
        <v>27349482</v>
      </c>
      <c r="E546">
        <v>1</v>
      </c>
      <c r="F546">
        <v>1</v>
      </c>
      <c r="G546">
        <v>1</v>
      </c>
      <c r="H546">
        <v>2</v>
      </c>
      <c r="I546" t="s">
        <v>824</v>
      </c>
      <c r="J546" t="s">
        <v>825</v>
      </c>
      <c r="K546" t="s">
        <v>826</v>
      </c>
      <c r="L546">
        <v>1368</v>
      </c>
      <c r="N546">
        <v>1011</v>
      </c>
      <c r="O546" t="s">
        <v>823</v>
      </c>
      <c r="P546" t="s">
        <v>823</v>
      </c>
      <c r="Q546">
        <v>1</v>
      </c>
      <c r="W546">
        <v>0</v>
      </c>
      <c r="X546">
        <v>-2047589592</v>
      </c>
      <c r="Y546">
        <v>11.1</v>
      </c>
      <c r="AA546">
        <v>0</v>
      </c>
      <c r="AB546">
        <v>1106.24</v>
      </c>
      <c r="AC546">
        <v>10.130000000000001</v>
      </c>
      <c r="AD546">
        <v>0</v>
      </c>
      <c r="AE546">
        <v>0</v>
      </c>
      <c r="AF546">
        <v>156.47</v>
      </c>
      <c r="AG546">
        <v>10.130000000000001</v>
      </c>
      <c r="AH546">
        <v>0</v>
      </c>
      <c r="AI546">
        <v>1</v>
      </c>
      <c r="AJ546">
        <v>7.07</v>
      </c>
      <c r="AK546">
        <v>1</v>
      </c>
      <c r="AL546">
        <v>1</v>
      </c>
      <c r="AN546">
        <v>0</v>
      </c>
      <c r="AO546">
        <v>1</v>
      </c>
      <c r="AP546">
        <v>1</v>
      </c>
      <c r="AQ546">
        <v>0</v>
      </c>
      <c r="AR546">
        <v>0</v>
      </c>
      <c r="AS546" t="s">
        <v>420</v>
      </c>
      <c r="AT546">
        <v>11.1</v>
      </c>
      <c r="AU546" t="s">
        <v>420</v>
      </c>
      <c r="AV546">
        <v>0</v>
      </c>
      <c r="AW546">
        <v>2</v>
      </c>
      <c r="AX546">
        <v>28187221</v>
      </c>
      <c r="AY546">
        <v>1</v>
      </c>
      <c r="AZ546">
        <v>0</v>
      </c>
      <c r="BA546">
        <v>568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CX546">
        <f>Y546*Source!I155</f>
        <v>3.3299999999999996</v>
      </c>
      <c r="CY546">
        <f t="shared" si="155"/>
        <v>1106.24</v>
      </c>
      <c r="CZ546">
        <f t="shared" si="156"/>
        <v>156.47</v>
      </c>
      <c r="DA546">
        <f t="shared" si="157"/>
        <v>7.07</v>
      </c>
      <c r="DB546">
        <f t="shared" si="150"/>
        <v>1736.82</v>
      </c>
      <c r="DC546">
        <f t="shared" si="151"/>
        <v>112.44</v>
      </c>
    </row>
    <row r="547" spans="1:107" x14ac:dyDescent="0.2">
      <c r="A547">
        <f>ROW(Source!A155)</f>
        <v>155</v>
      </c>
      <c r="B547">
        <v>28185841</v>
      </c>
      <c r="C547">
        <v>28187203</v>
      </c>
      <c r="D547">
        <v>27263147</v>
      </c>
      <c r="E547">
        <v>1</v>
      </c>
      <c r="F547">
        <v>1</v>
      </c>
      <c r="G547">
        <v>1</v>
      </c>
      <c r="H547">
        <v>3</v>
      </c>
      <c r="I547" t="s">
        <v>185</v>
      </c>
      <c r="J547" t="s">
        <v>186</v>
      </c>
      <c r="K547" t="s">
        <v>187</v>
      </c>
      <c r="L547">
        <v>1348</v>
      </c>
      <c r="N547">
        <v>1009</v>
      </c>
      <c r="O547" t="s">
        <v>476</v>
      </c>
      <c r="P547" t="s">
        <v>476</v>
      </c>
      <c r="Q547">
        <v>1000</v>
      </c>
      <c r="W547">
        <v>0</v>
      </c>
      <c r="X547">
        <v>1923881083</v>
      </c>
      <c r="Y547">
        <v>0.6</v>
      </c>
      <c r="AA547">
        <v>20499.96</v>
      </c>
      <c r="AB547">
        <v>0</v>
      </c>
      <c r="AC547">
        <v>0</v>
      </c>
      <c r="AD547">
        <v>0</v>
      </c>
      <c r="AE547">
        <v>2899.57</v>
      </c>
      <c r="AF547">
        <v>0</v>
      </c>
      <c r="AG547">
        <v>0</v>
      </c>
      <c r="AH547">
        <v>0</v>
      </c>
      <c r="AI547">
        <v>7.07</v>
      </c>
      <c r="AJ547">
        <v>1</v>
      </c>
      <c r="AK547">
        <v>1</v>
      </c>
      <c r="AL547">
        <v>1</v>
      </c>
      <c r="AN547">
        <v>0</v>
      </c>
      <c r="AO547">
        <v>1</v>
      </c>
      <c r="AP547">
        <v>0</v>
      </c>
      <c r="AQ547">
        <v>0</v>
      </c>
      <c r="AR547">
        <v>0</v>
      </c>
      <c r="AS547" t="s">
        <v>420</v>
      </c>
      <c r="AT547">
        <v>0.6</v>
      </c>
      <c r="AU547" t="s">
        <v>420</v>
      </c>
      <c r="AV547">
        <v>0</v>
      </c>
      <c r="AW547">
        <v>2</v>
      </c>
      <c r="AX547">
        <v>28187222</v>
      </c>
      <c r="AY547">
        <v>1</v>
      </c>
      <c r="AZ547">
        <v>0</v>
      </c>
      <c r="BA547">
        <v>569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CX547">
        <f>Y547*Source!I155</f>
        <v>0.18</v>
      </c>
      <c r="CY547">
        <f>AA547</f>
        <v>20499.96</v>
      </c>
      <c r="CZ547">
        <f>AE547</f>
        <v>2899.57</v>
      </c>
      <c r="DA547">
        <f>AI547</f>
        <v>7.07</v>
      </c>
      <c r="DB547">
        <f t="shared" si="150"/>
        <v>1739.74</v>
      </c>
      <c r="DC547">
        <f t="shared" si="151"/>
        <v>0</v>
      </c>
    </row>
    <row r="548" spans="1:107" x14ac:dyDescent="0.2">
      <c r="A548">
        <f>ROW(Source!A155)</f>
        <v>155</v>
      </c>
      <c r="B548">
        <v>28185841</v>
      </c>
      <c r="C548">
        <v>28187203</v>
      </c>
      <c r="D548">
        <v>27308497</v>
      </c>
      <c r="E548">
        <v>1</v>
      </c>
      <c r="F548">
        <v>1</v>
      </c>
      <c r="G548">
        <v>1</v>
      </c>
      <c r="H548">
        <v>3</v>
      </c>
      <c r="I548" t="s">
        <v>188</v>
      </c>
      <c r="J548" t="s">
        <v>189</v>
      </c>
      <c r="K548" t="s">
        <v>190</v>
      </c>
      <c r="L548">
        <v>1348</v>
      </c>
      <c r="N548">
        <v>1009</v>
      </c>
      <c r="O548" t="s">
        <v>476</v>
      </c>
      <c r="P548" t="s">
        <v>476</v>
      </c>
      <c r="Q548">
        <v>1000</v>
      </c>
      <c r="W548">
        <v>0</v>
      </c>
      <c r="X548">
        <v>83087533</v>
      </c>
      <c r="Y548">
        <v>3.5</v>
      </c>
      <c r="AA548">
        <v>5573</v>
      </c>
      <c r="AB548">
        <v>0</v>
      </c>
      <c r="AC548">
        <v>0</v>
      </c>
      <c r="AD548">
        <v>0</v>
      </c>
      <c r="AE548">
        <v>788.26</v>
      </c>
      <c r="AF548">
        <v>0</v>
      </c>
      <c r="AG548">
        <v>0</v>
      </c>
      <c r="AH548">
        <v>0</v>
      </c>
      <c r="AI548">
        <v>7.07</v>
      </c>
      <c r="AJ548">
        <v>1</v>
      </c>
      <c r="AK548">
        <v>1</v>
      </c>
      <c r="AL548">
        <v>1</v>
      </c>
      <c r="AN548">
        <v>0</v>
      </c>
      <c r="AO548">
        <v>1</v>
      </c>
      <c r="AP548">
        <v>0</v>
      </c>
      <c r="AQ548">
        <v>0</v>
      </c>
      <c r="AR548">
        <v>0</v>
      </c>
      <c r="AS548" t="s">
        <v>420</v>
      </c>
      <c r="AT548">
        <v>3.5</v>
      </c>
      <c r="AU548" t="s">
        <v>420</v>
      </c>
      <c r="AV548">
        <v>0</v>
      </c>
      <c r="AW548">
        <v>2</v>
      </c>
      <c r="AX548">
        <v>28187223</v>
      </c>
      <c r="AY548">
        <v>1</v>
      </c>
      <c r="AZ548">
        <v>0</v>
      </c>
      <c r="BA548">
        <v>570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CX548">
        <f>Y548*Source!I155</f>
        <v>1.05</v>
      </c>
      <c r="CY548">
        <f>AA548</f>
        <v>5573</v>
      </c>
      <c r="CZ548">
        <f>AE548</f>
        <v>788.26</v>
      </c>
      <c r="DA548">
        <f>AI548</f>
        <v>7.07</v>
      </c>
      <c r="DB548">
        <f t="shared" si="150"/>
        <v>2758.91</v>
      </c>
      <c r="DC548">
        <f t="shared" si="151"/>
        <v>0</v>
      </c>
    </row>
    <row r="549" spans="1:107" x14ac:dyDescent="0.2">
      <c r="A549">
        <f>ROW(Source!A156)</f>
        <v>156</v>
      </c>
      <c r="B549">
        <v>28185840</v>
      </c>
      <c r="C549">
        <v>28187224</v>
      </c>
      <c r="D549">
        <v>27441493</v>
      </c>
      <c r="E549">
        <v>1</v>
      </c>
      <c r="F549">
        <v>1</v>
      </c>
      <c r="G549">
        <v>1</v>
      </c>
      <c r="H549">
        <v>1</v>
      </c>
      <c r="I549" t="s">
        <v>191</v>
      </c>
      <c r="J549" t="s">
        <v>420</v>
      </c>
      <c r="K549" t="s">
        <v>192</v>
      </c>
      <c r="L549">
        <v>1191</v>
      </c>
      <c r="N549">
        <v>1013</v>
      </c>
      <c r="O549" t="s">
        <v>817</v>
      </c>
      <c r="P549" t="s">
        <v>817</v>
      </c>
      <c r="Q549">
        <v>1</v>
      </c>
      <c r="W549">
        <v>0</v>
      </c>
      <c r="X549">
        <v>910540113</v>
      </c>
      <c r="Y549">
        <v>32.630000000000003</v>
      </c>
      <c r="AA549">
        <v>0</v>
      </c>
      <c r="AB549">
        <v>0</v>
      </c>
      <c r="AC549">
        <v>0</v>
      </c>
      <c r="AD549">
        <v>8.98</v>
      </c>
      <c r="AE549">
        <v>0</v>
      </c>
      <c r="AF549">
        <v>0</v>
      </c>
      <c r="AG549">
        <v>0</v>
      </c>
      <c r="AH549">
        <v>8.98</v>
      </c>
      <c r="AI549">
        <v>1</v>
      </c>
      <c r="AJ549">
        <v>1</v>
      </c>
      <c r="AK549">
        <v>1</v>
      </c>
      <c r="AL549">
        <v>1</v>
      </c>
      <c r="AN549">
        <v>0</v>
      </c>
      <c r="AO549">
        <v>1</v>
      </c>
      <c r="AP549">
        <v>1</v>
      </c>
      <c r="AQ549">
        <v>0</v>
      </c>
      <c r="AR549">
        <v>0</v>
      </c>
      <c r="AS549" t="s">
        <v>420</v>
      </c>
      <c r="AT549">
        <v>32.630000000000003</v>
      </c>
      <c r="AU549" t="s">
        <v>420</v>
      </c>
      <c r="AV549">
        <v>1</v>
      </c>
      <c r="AW549">
        <v>2</v>
      </c>
      <c r="AX549">
        <v>28187237</v>
      </c>
      <c r="AY549">
        <v>1</v>
      </c>
      <c r="AZ549">
        <v>0</v>
      </c>
      <c r="BA549">
        <v>571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CX549">
        <f>Y549*Source!I156</f>
        <v>29.367000000000004</v>
      </c>
      <c r="CY549">
        <f>AD549</f>
        <v>8.98</v>
      </c>
      <c r="CZ549">
        <f>AH549</f>
        <v>8.98</v>
      </c>
      <c r="DA549">
        <f>AL549</f>
        <v>1</v>
      </c>
      <c r="DB549">
        <f t="shared" si="150"/>
        <v>293.02</v>
      </c>
      <c r="DC549">
        <f t="shared" si="151"/>
        <v>0</v>
      </c>
    </row>
    <row r="550" spans="1:107" x14ac:dyDescent="0.2">
      <c r="A550">
        <f>ROW(Source!A156)</f>
        <v>156</v>
      </c>
      <c r="B550">
        <v>28185840</v>
      </c>
      <c r="C550">
        <v>28187224</v>
      </c>
      <c r="D550">
        <v>27430841</v>
      </c>
      <c r="E550">
        <v>1</v>
      </c>
      <c r="F550">
        <v>1</v>
      </c>
      <c r="G550">
        <v>1</v>
      </c>
      <c r="H550">
        <v>1</v>
      </c>
      <c r="I550" t="s">
        <v>818</v>
      </c>
      <c r="J550" t="s">
        <v>420</v>
      </c>
      <c r="K550" t="s">
        <v>819</v>
      </c>
      <c r="L550">
        <v>1191</v>
      </c>
      <c r="N550">
        <v>1013</v>
      </c>
      <c r="O550" t="s">
        <v>817</v>
      </c>
      <c r="P550" t="s">
        <v>817</v>
      </c>
      <c r="Q550">
        <v>1</v>
      </c>
      <c r="W550">
        <v>0</v>
      </c>
      <c r="X550">
        <v>-383101862</v>
      </c>
      <c r="Y550">
        <v>40.49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N550">
        <v>0</v>
      </c>
      <c r="AO550">
        <v>1</v>
      </c>
      <c r="AP550">
        <v>0</v>
      </c>
      <c r="AQ550">
        <v>0</v>
      </c>
      <c r="AR550">
        <v>0</v>
      </c>
      <c r="AS550" t="s">
        <v>420</v>
      </c>
      <c r="AT550">
        <v>40.49</v>
      </c>
      <c r="AU550" t="s">
        <v>420</v>
      </c>
      <c r="AV550">
        <v>2</v>
      </c>
      <c r="AW550">
        <v>2</v>
      </c>
      <c r="AX550">
        <v>28187238</v>
      </c>
      <c r="AY550">
        <v>1</v>
      </c>
      <c r="AZ550">
        <v>0</v>
      </c>
      <c r="BA550">
        <v>572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CX550">
        <f>Y550*Source!I156</f>
        <v>36.441000000000003</v>
      </c>
      <c r="CY550">
        <f>AD550</f>
        <v>0</v>
      </c>
      <c r="CZ550">
        <f>AH550</f>
        <v>0</v>
      </c>
      <c r="DA550">
        <f>AL550</f>
        <v>1</v>
      </c>
      <c r="DB550">
        <f t="shared" si="150"/>
        <v>0</v>
      </c>
      <c r="DC550">
        <f t="shared" si="151"/>
        <v>0</v>
      </c>
    </row>
    <row r="551" spans="1:107" x14ac:dyDescent="0.2">
      <c r="A551">
        <f>ROW(Source!A156)</f>
        <v>156</v>
      </c>
      <c r="B551">
        <v>28185840</v>
      </c>
      <c r="C551">
        <v>28187224</v>
      </c>
      <c r="D551">
        <v>27348210</v>
      </c>
      <c r="E551">
        <v>1</v>
      </c>
      <c r="F551">
        <v>1</v>
      </c>
      <c r="G551">
        <v>1</v>
      </c>
      <c r="H551">
        <v>2</v>
      </c>
      <c r="I551" t="s">
        <v>832</v>
      </c>
      <c r="J551" t="s">
        <v>0</v>
      </c>
      <c r="K551" t="s">
        <v>1</v>
      </c>
      <c r="L551">
        <v>1368</v>
      </c>
      <c r="N551">
        <v>1011</v>
      </c>
      <c r="O551" t="s">
        <v>823</v>
      </c>
      <c r="P551" t="s">
        <v>823</v>
      </c>
      <c r="Q551">
        <v>1</v>
      </c>
      <c r="W551">
        <v>0</v>
      </c>
      <c r="X551">
        <v>-1700234874</v>
      </c>
      <c r="Y551">
        <v>0.33</v>
      </c>
      <c r="AA551">
        <v>0</v>
      </c>
      <c r="AB551">
        <v>93.73</v>
      </c>
      <c r="AC551">
        <v>8.82</v>
      </c>
      <c r="AD551">
        <v>0</v>
      </c>
      <c r="AE551">
        <v>0</v>
      </c>
      <c r="AF551">
        <v>93.73</v>
      </c>
      <c r="AG551">
        <v>8.82</v>
      </c>
      <c r="AH551">
        <v>0</v>
      </c>
      <c r="AI551">
        <v>1</v>
      </c>
      <c r="AJ551">
        <v>1</v>
      </c>
      <c r="AK551">
        <v>1</v>
      </c>
      <c r="AL551">
        <v>1</v>
      </c>
      <c r="AN551">
        <v>0</v>
      </c>
      <c r="AO551">
        <v>1</v>
      </c>
      <c r="AP551">
        <v>1</v>
      </c>
      <c r="AQ551">
        <v>0</v>
      </c>
      <c r="AR551">
        <v>0</v>
      </c>
      <c r="AS551" t="s">
        <v>420</v>
      </c>
      <c r="AT551">
        <v>0.33</v>
      </c>
      <c r="AU551" t="s">
        <v>420</v>
      </c>
      <c r="AV551">
        <v>0</v>
      </c>
      <c r="AW551">
        <v>2</v>
      </c>
      <c r="AX551">
        <v>28187239</v>
      </c>
      <c r="AY551">
        <v>1</v>
      </c>
      <c r="AZ551">
        <v>0</v>
      </c>
      <c r="BA551">
        <v>573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CX551">
        <f>Y551*Source!I156</f>
        <v>0.29700000000000004</v>
      </c>
      <c r="CY551">
        <f t="shared" ref="CY551:CY556" si="158">AB551</f>
        <v>93.73</v>
      </c>
      <c r="CZ551">
        <f t="shared" ref="CZ551:CZ556" si="159">AF551</f>
        <v>93.73</v>
      </c>
      <c r="DA551">
        <f t="shared" ref="DA551:DA556" si="160">AJ551</f>
        <v>1</v>
      </c>
      <c r="DB551">
        <f t="shared" si="150"/>
        <v>30.93</v>
      </c>
      <c r="DC551">
        <f t="shared" si="151"/>
        <v>2.91</v>
      </c>
    </row>
    <row r="552" spans="1:107" x14ac:dyDescent="0.2">
      <c r="A552">
        <f>ROW(Source!A156)</f>
        <v>156</v>
      </c>
      <c r="B552">
        <v>28185840</v>
      </c>
      <c r="C552">
        <v>28187224</v>
      </c>
      <c r="D552">
        <v>27348410</v>
      </c>
      <c r="E552">
        <v>1</v>
      </c>
      <c r="F552">
        <v>1</v>
      </c>
      <c r="G552">
        <v>1</v>
      </c>
      <c r="H552">
        <v>2</v>
      </c>
      <c r="I552" t="s">
        <v>159</v>
      </c>
      <c r="J552" t="s">
        <v>160</v>
      </c>
      <c r="K552" t="s">
        <v>161</v>
      </c>
      <c r="L552">
        <v>1368</v>
      </c>
      <c r="N552">
        <v>1011</v>
      </c>
      <c r="O552" t="s">
        <v>823</v>
      </c>
      <c r="P552" t="s">
        <v>823</v>
      </c>
      <c r="Q552">
        <v>1</v>
      </c>
      <c r="W552">
        <v>0</v>
      </c>
      <c r="X552">
        <v>-566827484</v>
      </c>
      <c r="Y552">
        <v>2.9</v>
      </c>
      <c r="AA552">
        <v>0</v>
      </c>
      <c r="AB552">
        <v>4.1100000000000003</v>
      </c>
      <c r="AC552">
        <v>0</v>
      </c>
      <c r="AD552">
        <v>0</v>
      </c>
      <c r="AE552">
        <v>0</v>
      </c>
      <c r="AF552">
        <v>4.1100000000000003</v>
      </c>
      <c r="AG552">
        <v>0</v>
      </c>
      <c r="AH552">
        <v>0</v>
      </c>
      <c r="AI552">
        <v>1</v>
      </c>
      <c r="AJ552">
        <v>1</v>
      </c>
      <c r="AK552">
        <v>1</v>
      </c>
      <c r="AL552">
        <v>1</v>
      </c>
      <c r="AN552">
        <v>0</v>
      </c>
      <c r="AO552">
        <v>1</v>
      </c>
      <c r="AP552">
        <v>1</v>
      </c>
      <c r="AQ552">
        <v>0</v>
      </c>
      <c r="AR552">
        <v>0</v>
      </c>
      <c r="AS552" t="s">
        <v>420</v>
      </c>
      <c r="AT552">
        <v>2.9</v>
      </c>
      <c r="AU552" t="s">
        <v>420</v>
      </c>
      <c r="AV552">
        <v>0</v>
      </c>
      <c r="AW552">
        <v>2</v>
      </c>
      <c r="AX552">
        <v>28187240</v>
      </c>
      <c r="AY552">
        <v>1</v>
      </c>
      <c r="AZ552">
        <v>0</v>
      </c>
      <c r="BA552">
        <v>574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CX552">
        <f>Y552*Source!I156</f>
        <v>2.61</v>
      </c>
      <c r="CY552">
        <f t="shared" si="158"/>
        <v>4.1100000000000003</v>
      </c>
      <c r="CZ552">
        <f t="shared" si="159"/>
        <v>4.1100000000000003</v>
      </c>
      <c r="DA552">
        <f t="shared" si="160"/>
        <v>1</v>
      </c>
      <c r="DB552">
        <f t="shared" si="150"/>
        <v>11.92</v>
      </c>
      <c r="DC552">
        <f t="shared" si="151"/>
        <v>0</v>
      </c>
    </row>
    <row r="553" spans="1:107" x14ac:dyDescent="0.2">
      <c r="A553">
        <f>ROW(Source!A156)</f>
        <v>156</v>
      </c>
      <c r="B553">
        <v>28185840</v>
      </c>
      <c r="C553">
        <v>28187224</v>
      </c>
      <c r="D553">
        <v>27348438</v>
      </c>
      <c r="E553">
        <v>1</v>
      </c>
      <c r="F553">
        <v>1</v>
      </c>
      <c r="G553">
        <v>1</v>
      </c>
      <c r="H553">
        <v>2</v>
      </c>
      <c r="I553" t="s">
        <v>193</v>
      </c>
      <c r="J553" t="s">
        <v>194</v>
      </c>
      <c r="K553" t="s">
        <v>195</v>
      </c>
      <c r="L553">
        <v>1368</v>
      </c>
      <c r="N553">
        <v>1011</v>
      </c>
      <c r="O553" t="s">
        <v>823</v>
      </c>
      <c r="P553" t="s">
        <v>823</v>
      </c>
      <c r="Q553">
        <v>1</v>
      </c>
      <c r="W553">
        <v>0</v>
      </c>
      <c r="X553">
        <v>1648813313</v>
      </c>
      <c r="Y553">
        <v>19.37</v>
      </c>
      <c r="AA553">
        <v>0</v>
      </c>
      <c r="AB553">
        <v>12.79</v>
      </c>
      <c r="AC553">
        <v>6.58</v>
      </c>
      <c r="AD553">
        <v>0</v>
      </c>
      <c r="AE553">
        <v>0</v>
      </c>
      <c r="AF553">
        <v>12.79</v>
      </c>
      <c r="AG553">
        <v>6.58</v>
      </c>
      <c r="AH553">
        <v>0</v>
      </c>
      <c r="AI553">
        <v>1</v>
      </c>
      <c r="AJ553">
        <v>1</v>
      </c>
      <c r="AK553">
        <v>1</v>
      </c>
      <c r="AL553">
        <v>1</v>
      </c>
      <c r="AN553">
        <v>0</v>
      </c>
      <c r="AO553">
        <v>1</v>
      </c>
      <c r="AP553">
        <v>1</v>
      </c>
      <c r="AQ553">
        <v>0</v>
      </c>
      <c r="AR553">
        <v>0</v>
      </c>
      <c r="AS553" t="s">
        <v>420</v>
      </c>
      <c r="AT553">
        <v>19.37</v>
      </c>
      <c r="AU553" t="s">
        <v>420</v>
      </c>
      <c r="AV553">
        <v>0</v>
      </c>
      <c r="AW553">
        <v>2</v>
      </c>
      <c r="AX553">
        <v>28187241</v>
      </c>
      <c r="AY553">
        <v>1</v>
      </c>
      <c r="AZ553">
        <v>0</v>
      </c>
      <c r="BA553">
        <v>575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CX553">
        <f>Y553*Source!I156</f>
        <v>17.433</v>
      </c>
      <c r="CY553">
        <f t="shared" si="158"/>
        <v>12.79</v>
      </c>
      <c r="CZ553">
        <f t="shared" si="159"/>
        <v>12.79</v>
      </c>
      <c r="DA553">
        <f t="shared" si="160"/>
        <v>1</v>
      </c>
      <c r="DB553">
        <f t="shared" si="150"/>
        <v>247.74</v>
      </c>
      <c r="DC553">
        <f t="shared" si="151"/>
        <v>127.45</v>
      </c>
    </row>
    <row r="554" spans="1:107" x14ac:dyDescent="0.2">
      <c r="A554">
        <f>ROW(Source!A156)</f>
        <v>156</v>
      </c>
      <c r="B554">
        <v>28185840</v>
      </c>
      <c r="C554">
        <v>28187224</v>
      </c>
      <c r="D554">
        <v>27349168</v>
      </c>
      <c r="E554">
        <v>1</v>
      </c>
      <c r="F554">
        <v>1</v>
      </c>
      <c r="G554">
        <v>1</v>
      </c>
      <c r="H554">
        <v>2</v>
      </c>
      <c r="I554" t="s">
        <v>2</v>
      </c>
      <c r="J554" t="s">
        <v>3</v>
      </c>
      <c r="K554" t="s">
        <v>4</v>
      </c>
      <c r="L554">
        <v>1368</v>
      </c>
      <c r="N554">
        <v>1011</v>
      </c>
      <c r="O554" t="s">
        <v>823</v>
      </c>
      <c r="P554" t="s">
        <v>823</v>
      </c>
      <c r="Q554">
        <v>1</v>
      </c>
      <c r="W554">
        <v>0</v>
      </c>
      <c r="X554">
        <v>1820267133</v>
      </c>
      <c r="Y554">
        <v>1.42</v>
      </c>
      <c r="AA554">
        <v>0</v>
      </c>
      <c r="AB554">
        <v>102.48</v>
      </c>
      <c r="AC554">
        <v>11.84</v>
      </c>
      <c r="AD554">
        <v>0</v>
      </c>
      <c r="AE554">
        <v>0</v>
      </c>
      <c r="AF554">
        <v>102.48</v>
      </c>
      <c r="AG554">
        <v>11.84</v>
      </c>
      <c r="AH554">
        <v>0</v>
      </c>
      <c r="AI554">
        <v>1</v>
      </c>
      <c r="AJ554">
        <v>1</v>
      </c>
      <c r="AK554">
        <v>1</v>
      </c>
      <c r="AL554">
        <v>1</v>
      </c>
      <c r="AN554">
        <v>0</v>
      </c>
      <c r="AO554">
        <v>1</v>
      </c>
      <c r="AP554">
        <v>1</v>
      </c>
      <c r="AQ554">
        <v>0</v>
      </c>
      <c r="AR554">
        <v>0</v>
      </c>
      <c r="AS554" t="s">
        <v>420</v>
      </c>
      <c r="AT554">
        <v>1.42</v>
      </c>
      <c r="AU554" t="s">
        <v>420</v>
      </c>
      <c r="AV554">
        <v>0</v>
      </c>
      <c r="AW554">
        <v>2</v>
      </c>
      <c r="AX554">
        <v>28187242</v>
      </c>
      <c r="AY554">
        <v>1</v>
      </c>
      <c r="AZ554">
        <v>0</v>
      </c>
      <c r="BA554">
        <v>576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CX554">
        <f>Y554*Source!I156</f>
        <v>1.278</v>
      </c>
      <c r="CY554">
        <f t="shared" si="158"/>
        <v>102.48</v>
      </c>
      <c r="CZ554">
        <f t="shared" si="159"/>
        <v>102.48</v>
      </c>
      <c r="DA554">
        <f t="shared" si="160"/>
        <v>1</v>
      </c>
      <c r="DB554">
        <f t="shared" si="150"/>
        <v>145.52000000000001</v>
      </c>
      <c r="DC554">
        <f t="shared" si="151"/>
        <v>16.809999999999999</v>
      </c>
    </row>
    <row r="555" spans="1:107" x14ac:dyDescent="0.2">
      <c r="A555">
        <f>ROW(Source!A156)</f>
        <v>156</v>
      </c>
      <c r="B555">
        <v>28185840</v>
      </c>
      <c r="C555">
        <v>28187224</v>
      </c>
      <c r="D555">
        <v>27349462</v>
      </c>
      <c r="E555">
        <v>1</v>
      </c>
      <c r="F555">
        <v>1</v>
      </c>
      <c r="G555">
        <v>1</v>
      </c>
      <c r="H555">
        <v>2</v>
      </c>
      <c r="I555" t="s">
        <v>28</v>
      </c>
      <c r="J555" t="s">
        <v>29</v>
      </c>
      <c r="K555" t="s">
        <v>30</v>
      </c>
      <c r="L555">
        <v>1368</v>
      </c>
      <c r="N555">
        <v>1011</v>
      </c>
      <c r="O555" t="s">
        <v>823</v>
      </c>
      <c r="P555" t="s">
        <v>823</v>
      </c>
      <c r="Q555">
        <v>1</v>
      </c>
      <c r="W555">
        <v>0</v>
      </c>
      <c r="X555">
        <v>-1277097320</v>
      </c>
      <c r="Y555">
        <v>1.8</v>
      </c>
      <c r="AA555">
        <v>0</v>
      </c>
      <c r="AB555">
        <v>8.68</v>
      </c>
      <c r="AC555">
        <v>0</v>
      </c>
      <c r="AD555">
        <v>0</v>
      </c>
      <c r="AE555">
        <v>0</v>
      </c>
      <c r="AF555">
        <v>8.68</v>
      </c>
      <c r="AG555">
        <v>0</v>
      </c>
      <c r="AH555">
        <v>0</v>
      </c>
      <c r="AI555">
        <v>1</v>
      </c>
      <c r="AJ555">
        <v>1</v>
      </c>
      <c r="AK555">
        <v>1</v>
      </c>
      <c r="AL555">
        <v>1</v>
      </c>
      <c r="AN555">
        <v>0</v>
      </c>
      <c r="AO555">
        <v>1</v>
      </c>
      <c r="AP555">
        <v>1</v>
      </c>
      <c r="AQ555">
        <v>0</v>
      </c>
      <c r="AR555">
        <v>0</v>
      </c>
      <c r="AS555" t="s">
        <v>420</v>
      </c>
      <c r="AT555">
        <v>1.8</v>
      </c>
      <c r="AU555" t="s">
        <v>420</v>
      </c>
      <c r="AV555">
        <v>0</v>
      </c>
      <c r="AW555">
        <v>2</v>
      </c>
      <c r="AX555">
        <v>28187243</v>
      </c>
      <c r="AY555">
        <v>1</v>
      </c>
      <c r="AZ555">
        <v>0</v>
      </c>
      <c r="BA555">
        <v>577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CX555">
        <f>Y555*Source!I156</f>
        <v>1.62</v>
      </c>
      <c r="CY555">
        <f t="shared" si="158"/>
        <v>8.68</v>
      </c>
      <c r="CZ555">
        <f t="shared" si="159"/>
        <v>8.68</v>
      </c>
      <c r="DA555">
        <f t="shared" si="160"/>
        <v>1</v>
      </c>
      <c r="DB555">
        <f t="shared" si="150"/>
        <v>15.62</v>
      </c>
      <c r="DC555">
        <f t="shared" si="151"/>
        <v>0</v>
      </c>
    </row>
    <row r="556" spans="1:107" x14ac:dyDescent="0.2">
      <c r="A556">
        <f>ROW(Source!A156)</f>
        <v>156</v>
      </c>
      <c r="B556">
        <v>28185840</v>
      </c>
      <c r="C556">
        <v>28187224</v>
      </c>
      <c r="D556">
        <v>27349482</v>
      </c>
      <c r="E556">
        <v>1</v>
      </c>
      <c r="F556">
        <v>1</v>
      </c>
      <c r="G556">
        <v>1</v>
      </c>
      <c r="H556">
        <v>2</v>
      </c>
      <c r="I556" t="s">
        <v>824</v>
      </c>
      <c r="J556" t="s">
        <v>825</v>
      </c>
      <c r="K556" t="s">
        <v>826</v>
      </c>
      <c r="L556">
        <v>1368</v>
      </c>
      <c r="N556">
        <v>1011</v>
      </c>
      <c r="O556" t="s">
        <v>823</v>
      </c>
      <c r="P556" t="s">
        <v>823</v>
      </c>
      <c r="Q556">
        <v>1</v>
      </c>
      <c r="W556">
        <v>0</v>
      </c>
      <c r="X556">
        <v>-2047589592</v>
      </c>
      <c r="Y556">
        <v>19.37</v>
      </c>
      <c r="AA556">
        <v>0</v>
      </c>
      <c r="AB556">
        <v>156.47</v>
      </c>
      <c r="AC556">
        <v>10.130000000000001</v>
      </c>
      <c r="AD556">
        <v>0</v>
      </c>
      <c r="AE556">
        <v>0</v>
      </c>
      <c r="AF556">
        <v>156.47</v>
      </c>
      <c r="AG556">
        <v>10.130000000000001</v>
      </c>
      <c r="AH556">
        <v>0</v>
      </c>
      <c r="AI556">
        <v>1</v>
      </c>
      <c r="AJ556">
        <v>1</v>
      </c>
      <c r="AK556">
        <v>1</v>
      </c>
      <c r="AL556">
        <v>1</v>
      </c>
      <c r="AN556">
        <v>0</v>
      </c>
      <c r="AO556">
        <v>1</v>
      </c>
      <c r="AP556">
        <v>1</v>
      </c>
      <c r="AQ556">
        <v>0</v>
      </c>
      <c r="AR556">
        <v>0</v>
      </c>
      <c r="AS556" t="s">
        <v>420</v>
      </c>
      <c r="AT556">
        <v>19.37</v>
      </c>
      <c r="AU556" t="s">
        <v>420</v>
      </c>
      <c r="AV556">
        <v>0</v>
      </c>
      <c r="AW556">
        <v>2</v>
      </c>
      <c r="AX556">
        <v>28187244</v>
      </c>
      <c r="AY556">
        <v>1</v>
      </c>
      <c r="AZ556">
        <v>0</v>
      </c>
      <c r="BA556">
        <v>578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CX556">
        <f>Y556*Source!I156</f>
        <v>17.433</v>
      </c>
      <c r="CY556">
        <f t="shared" si="158"/>
        <v>156.47</v>
      </c>
      <c r="CZ556">
        <f t="shared" si="159"/>
        <v>156.47</v>
      </c>
      <c r="DA556">
        <f t="shared" si="160"/>
        <v>1</v>
      </c>
      <c r="DB556">
        <f t="shared" si="150"/>
        <v>3030.82</v>
      </c>
      <c r="DC556">
        <f t="shared" si="151"/>
        <v>196.22</v>
      </c>
    </row>
    <row r="557" spans="1:107" x14ac:dyDescent="0.2">
      <c r="A557">
        <f>ROW(Source!A156)</f>
        <v>156</v>
      </c>
      <c r="B557">
        <v>28185840</v>
      </c>
      <c r="C557">
        <v>28187224</v>
      </c>
      <c r="D557">
        <v>27264507</v>
      </c>
      <c r="E557">
        <v>1</v>
      </c>
      <c r="F557">
        <v>1</v>
      </c>
      <c r="G557">
        <v>1</v>
      </c>
      <c r="H557">
        <v>3</v>
      </c>
      <c r="I557" t="s">
        <v>165</v>
      </c>
      <c r="J557" t="s">
        <v>166</v>
      </c>
      <c r="K557" t="s">
        <v>167</v>
      </c>
      <c r="L557">
        <v>1339</v>
      </c>
      <c r="N557">
        <v>1007</v>
      </c>
      <c r="O557" t="s">
        <v>444</v>
      </c>
      <c r="P557" t="s">
        <v>444</v>
      </c>
      <c r="Q557">
        <v>1</v>
      </c>
      <c r="W557">
        <v>0</v>
      </c>
      <c r="X557">
        <v>82350058</v>
      </c>
      <c r="Y557">
        <v>0.4</v>
      </c>
      <c r="AA557">
        <v>2.44</v>
      </c>
      <c r="AB557">
        <v>0</v>
      </c>
      <c r="AC557">
        <v>0</v>
      </c>
      <c r="AD557">
        <v>0</v>
      </c>
      <c r="AE557">
        <v>2.44</v>
      </c>
      <c r="AF557">
        <v>0</v>
      </c>
      <c r="AG557">
        <v>0</v>
      </c>
      <c r="AH557">
        <v>0</v>
      </c>
      <c r="AI557">
        <v>1</v>
      </c>
      <c r="AJ557">
        <v>1</v>
      </c>
      <c r="AK557">
        <v>1</v>
      </c>
      <c r="AL557">
        <v>1</v>
      </c>
      <c r="AN557">
        <v>0</v>
      </c>
      <c r="AO557">
        <v>1</v>
      </c>
      <c r="AP557">
        <v>0</v>
      </c>
      <c r="AQ557">
        <v>0</v>
      </c>
      <c r="AR557">
        <v>0</v>
      </c>
      <c r="AS557" t="s">
        <v>420</v>
      </c>
      <c r="AT557">
        <v>0.4</v>
      </c>
      <c r="AU557" t="s">
        <v>420</v>
      </c>
      <c r="AV557">
        <v>0</v>
      </c>
      <c r="AW557">
        <v>2</v>
      </c>
      <c r="AX557">
        <v>28187245</v>
      </c>
      <c r="AY557">
        <v>1</v>
      </c>
      <c r="AZ557">
        <v>0</v>
      </c>
      <c r="BA557">
        <v>579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CX557">
        <f>Y557*Source!I156</f>
        <v>0.36000000000000004</v>
      </c>
      <c r="CY557">
        <f>AA557</f>
        <v>2.44</v>
      </c>
      <c r="CZ557">
        <f>AE557</f>
        <v>2.44</v>
      </c>
      <c r="DA557">
        <f>AI557</f>
        <v>1</v>
      </c>
      <c r="DB557">
        <f t="shared" si="150"/>
        <v>0.98</v>
      </c>
      <c r="DC557">
        <f t="shared" si="151"/>
        <v>0</v>
      </c>
    </row>
    <row r="558" spans="1:107" x14ac:dyDescent="0.2">
      <c r="A558">
        <f>ROW(Source!A156)</f>
        <v>156</v>
      </c>
      <c r="B558">
        <v>28185840</v>
      </c>
      <c r="C558">
        <v>28187224</v>
      </c>
      <c r="D558">
        <v>27266036</v>
      </c>
      <c r="E558">
        <v>1</v>
      </c>
      <c r="F558">
        <v>1</v>
      </c>
      <c r="G558">
        <v>1</v>
      </c>
      <c r="H558">
        <v>3</v>
      </c>
      <c r="I558" t="s">
        <v>196</v>
      </c>
      <c r="J558" t="s">
        <v>197</v>
      </c>
      <c r="K558" t="s">
        <v>198</v>
      </c>
      <c r="L558">
        <v>1348</v>
      </c>
      <c r="N558">
        <v>1009</v>
      </c>
      <c r="O558" t="s">
        <v>476</v>
      </c>
      <c r="P558" t="s">
        <v>476</v>
      </c>
      <c r="Q558">
        <v>1000</v>
      </c>
      <c r="W558">
        <v>0</v>
      </c>
      <c r="X558">
        <v>761753570</v>
      </c>
      <c r="Y558">
        <v>4.0000000000000002E-4</v>
      </c>
      <c r="AA558">
        <v>10689.18</v>
      </c>
      <c r="AB558">
        <v>0</v>
      </c>
      <c r="AC558">
        <v>0</v>
      </c>
      <c r="AD558">
        <v>0</v>
      </c>
      <c r="AE558">
        <v>10689.18</v>
      </c>
      <c r="AF558">
        <v>0</v>
      </c>
      <c r="AG558">
        <v>0</v>
      </c>
      <c r="AH558">
        <v>0</v>
      </c>
      <c r="AI558">
        <v>1</v>
      </c>
      <c r="AJ558">
        <v>1</v>
      </c>
      <c r="AK558">
        <v>1</v>
      </c>
      <c r="AL558">
        <v>1</v>
      </c>
      <c r="AN558">
        <v>0</v>
      </c>
      <c r="AO558">
        <v>1</v>
      </c>
      <c r="AP558">
        <v>0</v>
      </c>
      <c r="AQ558">
        <v>0</v>
      </c>
      <c r="AR558">
        <v>0</v>
      </c>
      <c r="AS558" t="s">
        <v>420</v>
      </c>
      <c r="AT558">
        <v>4.0000000000000002E-4</v>
      </c>
      <c r="AU558" t="s">
        <v>420</v>
      </c>
      <c r="AV558">
        <v>0</v>
      </c>
      <c r="AW558">
        <v>2</v>
      </c>
      <c r="AX558">
        <v>28187246</v>
      </c>
      <c r="AY558">
        <v>1</v>
      </c>
      <c r="AZ558">
        <v>0</v>
      </c>
      <c r="BA558">
        <v>580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CX558">
        <f>Y558*Source!I156</f>
        <v>3.6000000000000002E-4</v>
      </c>
      <c r="CY558">
        <f>AA558</f>
        <v>10689.18</v>
      </c>
      <c r="CZ558">
        <f>AE558</f>
        <v>10689.18</v>
      </c>
      <c r="DA558">
        <f>AI558</f>
        <v>1</v>
      </c>
      <c r="DB558">
        <f t="shared" si="150"/>
        <v>4.28</v>
      </c>
      <c r="DC558">
        <f t="shared" si="151"/>
        <v>0</v>
      </c>
    </row>
    <row r="559" spans="1:107" x14ac:dyDescent="0.2">
      <c r="A559">
        <f>ROW(Source!A156)</f>
        <v>156</v>
      </c>
      <c r="B559">
        <v>28185840</v>
      </c>
      <c r="C559">
        <v>28187224</v>
      </c>
      <c r="D559">
        <v>27290344</v>
      </c>
      <c r="E559">
        <v>1</v>
      </c>
      <c r="F559">
        <v>1</v>
      </c>
      <c r="G559">
        <v>1</v>
      </c>
      <c r="H559">
        <v>3</v>
      </c>
      <c r="I559" t="s">
        <v>199</v>
      </c>
      <c r="J559" t="s">
        <v>200</v>
      </c>
      <c r="K559" t="s">
        <v>201</v>
      </c>
      <c r="L559">
        <v>1348</v>
      </c>
      <c r="N559">
        <v>1009</v>
      </c>
      <c r="O559" t="s">
        <v>476</v>
      </c>
      <c r="P559" t="s">
        <v>476</v>
      </c>
      <c r="Q559">
        <v>1000</v>
      </c>
      <c r="W559">
        <v>0</v>
      </c>
      <c r="X559">
        <v>1738912053</v>
      </c>
      <c r="Y559">
        <v>9.8000000000000004E-2</v>
      </c>
      <c r="AA559">
        <v>10744.44</v>
      </c>
      <c r="AB559">
        <v>0</v>
      </c>
      <c r="AC559">
        <v>0</v>
      </c>
      <c r="AD559">
        <v>0</v>
      </c>
      <c r="AE559">
        <v>10744.44</v>
      </c>
      <c r="AF559">
        <v>0</v>
      </c>
      <c r="AG559">
        <v>0</v>
      </c>
      <c r="AH559">
        <v>0</v>
      </c>
      <c r="AI559">
        <v>1</v>
      </c>
      <c r="AJ559">
        <v>1</v>
      </c>
      <c r="AK559">
        <v>1</v>
      </c>
      <c r="AL559">
        <v>1</v>
      </c>
      <c r="AN559">
        <v>0</v>
      </c>
      <c r="AO559">
        <v>1</v>
      </c>
      <c r="AP559">
        <v>0</v>
      </c>
      <c r="AQ559">
        <v>0</v>
      </c>
      <c r="AR559">
        <v>0</v>
      </c>
      <c r="AS559" t="s">
        <v>420</v>
      </c>
      <c r="AT559">
        <v>9.8000000000000004E-2</v>
      </c>
      <c r="AU559" t="s">
        <v>420</v>
      </c>
      <c r="AV559">
        <v>0</v>
      </c>
      <c r="AW559">
        <v>2</v>
      </c>
      <c r="AX559">
        <v>28187247</v>
      </c>
      <c r="AY559">
        <v>1</v>
      </c>
      <c r="AZ559">
        <v>0</v>
      </c>
      <c r="BA559">
        <v>581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CX559">
        <f>Y559*Source!I156</f>
        <v>8.8200000000000001E-2</v>
      </c>
      <c r="CY559">
        <f>AA559</f>
        <v>10744.44</v>
      </c>
      <c r="CZ559">
        <f>AE559</f>
        <v>10744.44</v>
      </c>
      <c r="DA559">
        <f>AI559</f>
        <v>1</v>
      </c>
      <c r="DB559">
        <f t="shared" si="150"/>
        <v>1052.96</v>
      </c>
      <c r="DC559">
        <f t="shared" si="151"/>
        <v>0</v>
      </c>
    </row>
    <row r="560" spans="1:107" x14ac:dyDescent="0.2">
      <c r="A560">
        <f>ROW(Source!A156)</f>
        <v>156</v>
      </c>
      <c r="B560">
        <v>28185840</v>
      </c>
      <c r="C560">
        <v>28187224</v>
      </c>
      <c r="D560">
        <v>27308284</v>
      </c>
      <c r="E560">
        <v>1</v>
      </c>
      <c r="F560">
        <v>1</v>
      </c>
      <c r="G560">
        <v>1</v>
      </c>
      <c r="H560">
        <v>3</v>
      </c>
      <c r="I560" t="s">
        <v>202</v>
      </c>
      <c r="J560" t="s">
        <v>203</v>
      </c>
      <c r="K560" t="s">
        <v>204</v>
      </c>
      <c r="L560">
        <v>1348</v>
      </c>
      <c r="N560">
        <v>1009</v>
      </c>
      <c r="O560" t="s">
        <v>476</v>
      </c>
      <c r="P560" t="s">
        <v>476</v>
      </c>
      <c r="Q560">
        <v>1000</v>
      </c>
      <c r="W560">
        <v>0</v>
      </c>
      <c r="X560">
        <v>565780204</v>
      </c>
      <c r="Y560">
        <v>1.77</v>
      </c>
      <c r="AA560">
        <v>3960.18</v>
      </c>
      <c r="AB560">
        <v>0</v>
      </c>
      <c r="AC560">
        <v>0</v>
      </c>
      <c r="AD560">
        <v>0</v>
      </c>
      <c r="AE560">
        <v>3960.18</v>
      </c>
      <c r="AF560">
        <v>0</v>
      </c>
      <c r="AG560">
        <v>0</v>
      </c>
      <c r="AH560">
        <v>0</v>
      </c>
      <c r="AI560">
        <v>1</v>
      </c>
      <c r="AJ560">
        <v>1</v>
      </c>
      <c r="AK560">
        <v>1</v>
      </c>
      <c r="AL560">
        <v>1</v>
      </c>
      <c r="AN560">
        <v>0</v>
      </c>
      <c r="AO560">
        <v>1</v>
      </c>
      <c r="AP560">
        <v>0</v>
      </c>
      <c r="AQ560">
        <v>0</v>
      </c>
      <c r="AR560">
        <v>0</v>
      </c>
      <c r="AS560" t="s">
        <v>420</v>
      </c>
      <c r="AT560">
        <v>1.77</v>
      </c>
      <c r="AU560" t="s">
        <v>420</v>
      </c>
      <c r="AV560">
        <v>0</v>
      </c>
      <c r="AW560">
        <v>2</v>
      </c>
      <c r="AX560">
        <v>28187248</v>
      </c>
      <c r="AY560">
        <v>1</v>
      </c>
      <c r="AZ560">
        <v>0</v>
      </c>
      <c r="BA560">
        <v>582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CX560">
        <f>Y560*Source!I156</f>
        <v>1.593</v>
      </c>
      <c r="CY560">
        <f>AA560</f>
        <v>3960.18</v>
      </c>
      <c r="CZ560">
        <f>AE560</f>
        <v>3960.18</v>
      </c>
      <c r="DA560">
        <f>AI560</f>
        <v>1</v>
      </c>
      <c r="DB560">
        <f t="shared" si="150"/>
        <v>7009.52</v>
      </c>
      <c r="DC560">
        <f t="shared" si="151"/>
        <v>0</v>
      </c>
    </row>
    <row r="561" spans="1:107" x14ac:dyDescent="0.2">
      <c r="A561">
        <f>ROW(Source!A157)</f>
        <v>157</v>
      </c>
      <c r="B561">
        <v>28185841</v>
      </c>
      <c r="C561">
        <v>28187224</v>
      </c>
      <c r="D561">
        <v>27441493</v>
      </c>
      <c r="E561">
        <v>1</v>
      </c>
      <c r="F561">
        <v>1</v>
      </c>
      <c r="G561">
        <v>1</v>
      </c>
      <c r="H561">
        <v>1</v>
      </c>
      <c r="I561" t="s">
        <v>191</v>
      </c>
      <c r="J561" t="s">
        <v>420</v>
      </c>
      <c r="K561" t="s">
        <v>192</v>
      </c>
      <c r="L561">
        <v>1191</v>
      </c>
      <c r="N561">
        <v>1013</v>
      </c>
      <c r="O561" t="s">
        <v>817</v>
      </c>
      <c r="P561" t="s">
        <v>817</v>
      </c>
      <c r="Q561">
        <v>1</v>
      </c>
      <c r="W561">
        <v>0</v>
      </c>
      <c r="X561">
        <v>910540113</v>
      </c>
      <c r="Y561">
        <v>32.630000000000003</v>
      </c>
      <c r="AA561">
        <v>0</v>
      </c>
      <c r="AB561">
        <v>0</v>
      </c>
      <c r="AC561">
        <v>0</v>
      </c>
      <c r="AD561">
        <v>63.49</v>
      </c>
      <c r="AE561">
        <v>0</v>
      </c>
      <c r="AF561">
        <v>0</v>
      </c>
      <c r="AG561">
        <v>0</v>
      </c>
      <c r="AH561">
        <v>8.98</v>
      </c>
      <c r="AI561">
        <v>1</v>
      </c>
      <c r="AJ561">
        <v>1</v>
      </c>
      <c r="AK561">
        <v>1</v>
      </c>
      <c r="AL561">
        <v>7.07</v>
      </c>
      <c r="AN561">
        <v>0</v>
      </c>
      <c r="AO561">
        <v>1</v>
      </c>
      <c r="AP561">
        <v>1</v>
      </c>
      <c r="AQ561">
        <v>0</v>
      </c>
      <c r="AR561">
        <v>0</v>
      </c>
      <c r="AS561" t="s">
        <v>420</v>
      </c>
      <c r="AT561">
        <v>32.630000000000003</v>
      </c>
      <c r="AU561" t="s">
        <v>420</v>
      </c>
      <c r="AV561">
        <v>1</v>
      </c>
      <c r="AW561">
        <v>2</v>
      </c>
      <c r="AX561">
        <v>28187237</v>
      </c>
      <c r="AY561">
        <v>1</v>
      </c>
      <c r="AZ561">
        <v>0</v>
      </c>
      <c r="BA561">
        <v>583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CX561">
        <f>Y561*Source!I157</f>
        <v>29.367000000000004</v>
      </c>
      <c r="CY561">
        <f>AD561</f>
        <v>63.49</v>
      </c>
      <c r="CZ561">
        <f>AH561</f>
        <v>8.98</v>
      </c>
      <c r="DA561">
        <f>AL561</f>
        <v>7.07</v>
      </c>
      <c r="DB561">
        <f t="shared" si="150"/>
        <v>293.02</v>
      </c>
      <c r="DC561">
        <f t="shared" si="151"/>
        <v>0</v>
      </c>
    </row>
    <row r="562" spans="1:107" x14ac:dyDescent="0.2">
      <c r="A562">
        <f>ROW(Source!A157)</f>
        <v>157</v>
      </c>
      <c r="B562">
        <v>28185841</v>
      </c>
      <c r="C562">
        <v>28187224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818</v>
      </c>
      <c r="J562" t="s">
        <v>420</v>
      </c>
      <c r="K562" t="s">
        <v>819</v>
      </c>
      <c r="L562">
        <v>1191</v>
      </c>
      <c r="N562">
        <v>1013</v>
      </c>
      <c r="O562" t="s">
        <v>817</v>
      </c>
      <c r="P562" t="s">
        <v>817</v>
      </c>
      <c r="Q562">
        <v>1</v>
      </c>
      <c r="W562">
        <v>0</v>
      </c>
      <c r="X562">
        <v>-383101862</v>
      </c>
      <c r="Y562">
        <v>40.49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1</v>
      </c>
      <c r="AK562">
        <v>7.07</v>
      </c>
      <c r="AL562">
        <v>1</v>
      </c>
      <c r="AN562">
        <v>0</v>
      </c>
      <c r="AO562">
        <v>1</v>
      </c>
      <c r="AP562">
        <v>0</v>
      </c>
      <c r="AQ562">
        <v>0</v>
      </c>
      <c r="AR562">
        <v>0</v>
      </c>
      <c r="AS562" t="s">
        <v>420</v>
      </c>
      <c r="AT562">
        <v>40.49</v>
      </c>
      <c r="AU562" t="s">
        <v>420</v>
      </c>
      <c r="AV562">
        <v>2</v>
      </c>
      <c r="AW562">
        <v>2</v>
      </c>
      <c r="AX562">
        <v>28187238</v>
      </c>
      <c r="AY562">
        <v>1</v>
      </c>
      <c r="AZ562">
        <v>0</v>
      </c>
      <c r="BA562">
        <v>584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CX562">
        <f>Y562*Source!I157</f>
        <v>36.441000000000003</v>
      </c>
      <c r="CY562">
        <f>AD562</f>
        <v>0</v>
      </c>
      <c r="CZ562">
        <f>AH562</f>
        <v>0</v>
      </c>
      <c r="DA562">
        <f>AL562</f>
        <v>1</v>
      </c>
      <c r="DB562">
        <f t="shared" si="150"/>
        <v>0</v>
      </c>
      <c r="DC562">
        <f t="shared" si="151"/>
        <v>0</v>
      </c>
    </row>
    <row r="563" spans="1:107" x14ac:dyDescent="0.2">
      <c r="A563">
        <f>ROW(Source!A157)</f>
        <v>157</v>
      </c>
      <c r="B563">
        <v>28185841</v>
      </c>
      <c r="C563">
        <v>28187224</v>
      </c>
      <c r="D563">
        <v>27348210</v>
      </c>
      <c r="E563">
        <v>1</v>
      </c>
      <c r="F563">
        <v>1</v>
      </c>
      <c r="G563">
        <v>1</v>
      </c>
      <c r="H563">
        <v>2</v>
      </c>
      <c r="I563" t="s">
        <v>832</v>
      </c>
      <c r="J563" t="s">
        <v>0</v>
      </c>
      <c r="K563" t="s">
        <v>1</v>
      </c>
      <c r="L563">
        <v>1368</v>
      </c>
      <c r="N563">
        <v>1011</v>
      </c>
      <c r="O563" t="s">
        <v>823</v>
      </c>
      <c r="P563" t="s">
        <v>823</v>
      </c>
      <c r="Q563">
        <v>1</v>
      </c>
      <c r="W563">
        <v>0</v>
      </c>
      <c r="X563">
        <v>-1700234874</v>
      </c>
      <c r="Y563">
        <v>0.33</v>
      </c>
      <c r="AA563">
        <v>0</v>
      </c>
      <c r="AB563">
        <v>662.67</v>
      </c>
      <c r="AC563">
        <v>8.82</v>
      </c>
      <c r="AD563">
        <v>0</v>
      </c>
      <c r="AE563">
        <v>0</v>
      </c>
      <c r="AF563">
        <v>93.73</v>
      </c>
      <c r="AG563">
        <v>8.82</v>
      </c>
      <c r="AH563">
        <v>0</v>
      </c>
      <c r="AI563">
        <v>1</v>
      </c>
      <c r="AJ563">
        <v>7.07</v>
      </c>
      <c r="AK563">
        <v>1</v>
      </c>
      <c r="AL563">
        <v>1</v>
      </c>
      <c r="AN563">
        <v>0</v>
      </c>
      <c r="AO563">
        <v>1</v>
      </c>
      <c r="AP563">
        <v>1</v>
      </c>
      <c r="AQ563">
        <v>0</v>
      </c>
      <c r="AR563">
        <v>0</v>
      </c>
      <c r="AS563" t="s">
        <v>420</v>
      </c>
      <c r="AT563">
        <v>0.33</v>
      </c>
      <c r="AU563" t="s">
        <v>420</v>
      </c>
      <c r="AV563">
        <v>0</v>
      </c>
      <c r="AW563">
        <v>2</v>
      </c>
      <c r="AX563">
        <v>28187239</v>
      </c>
      <c r="AY563">
        <v>1</v>
      </c>
      <c r="AZ563">
        <v>0</v>
      </c>
      <c r="BA563">
        <v>585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CX563">
        <f>Y563*Source!I157</f>
        <v>0.29700000000000004</v>
      </c>
      <c r="CY563">
        <f t="shared" ref="CY563:CY568" si="161">AB563</f>
        <v>662.67</v>
      </c>
      <c r="CZ563">
        <f t="shared" ref="CZ563:CZ568" si="162">AF563</f>
        <v>93.73</v>
      </c>
      <c r="DA563">
        <f t="shared" ref="DA563:DA568" si="163">AJ563</f>
        <v>7.07</v>
      </c>
      <c r="DB563">
        <f t="shared" si="150"/>
        <v>30.93</v>
      </c>
      <c r="DC563">
        <f t="shared" si="151"/>
        <v>2.91</v>
      </c>
    </row>
    <row r="564" spans="1:107" x14ac:dyDescent="0.2">
      <c r="A564">
        <f>ROW(Source!A157)</f>
        <v>157</v>
      </c>
      <c r="B564">
        <v>28185841</v>
      </c>
      <c r="C564">
        <v>28187224</v>
      </c>
      <c r="D564">
        <v>27348410</v>
      </c>
      <c r="E564">
        <v>1</v>
      </c>
      <c r="F564">
        <v>1</v>
      </c>
      <c r="G564">
        <v>1</v>
      </c>
      <c r="H564">
        <v>2</v>
      </c>
      <c r="I564" t="s">
        <v>159</v>
      </c>
      <c r="J564" t="s">
        <v>160</v>
      </c>
      <c r="K564" t="s">
        <v>161</v>
      </c>
      <c r="L564">
        <v>1368</v>
      </c>
      <c r="N564">
        <v>1011</v>
      </c>
      <c r="O564" t="s">
        <v>823</v>
      </c>
      <c r="P564" t="s">
        <v>823</v>
      </c>
      <c r="Q564">
        <v>1</v>
      </c>
      <c r="W564">
        <v>0</v>
      </c>
      <c r="X564">
        <v>-566827484</v>
      </c>
      <c r="Y564">
        <v>2.9</v>
      </c>
      <c r="AA564">
        <v>0</v>
      </c>
      <c r="AB564">
        <v>29.06</v>
      </c>
      <c r="AC564">
        <v>0</v>
      </c>
      <c r="AD564">
        <v>0</v>
      </c>
      <c r="AE564">
        <v>0</v>
      </c>
      <c r="AF564">
        <v>4.1100000000000003</v>
      </c>
      <c r="AG564">
        <v>0</v>
      </c>
      <c r="AH564">
        <v>0</v>
      </c>
      <c r="AI564">
        <v>1</v>
      </c>
      <c r="AJ564">
        <v>7.07</v>
      </c>
      <c r="AK564">
        <v>1</v>
      </c>
      <c r="AL564">
        <v>1</v>
      </c>
      <c r="AN564">
        <v>0</v>
      </c>
      <c r="AO564">
        <v>1</v>
      </c>
      <c r="AP564">
        <v>1</v>
      </c>
      <c r="AQ564">
        <v>0</v>
      </c>
      <c r="AR564">
        <v>0</v>
      </c>
      <c r="AS564" t="s">
        <v>420</v>
      </c>
      <c r="AT564">
        <v>2.9</v>
      </c>
      <c r="AU564" t="s">
        <v>420</v>
      </c>
      <c r="AV564">
        <v>0</v>
      </c>
      <c r="AW564">
        <v>2</v>
      </c>
      <c r="AX564">
        <v>28187240</v>
      </c>
      <c r="AY564">
        <v>1</v>
      </c>
      <c r="AZ564">
        <v>0</v>
      </c>
      <c r="BA564">
        <v>586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CX564">
        <f>Y564*Source!I157</f>
        <v>2.61</v>
      </c>
      <c r="CY564">
        <f t="shared" si="161"/>
        <v>29.06</v>
      </c>
      <c r="CZ564">
        <f t="shared" si="162"/>
        <v>4.1100000000000003</v>
      </c>
      <c r="DA564">
        <f t="shared" si="163"/>
        <v>7.07</v>
      </c>
      <c r="DB564">
        <f t="shared" si="150"/>
        <v>11.92</v>
      </c>
      <c r="DC564">
        <f t="shared" si="151"/>
        <v>0</v>
      </c>
    </row>
    <row r="565" spans="1:107" x14ac:dyDescent="0.2">
      <c r="A565">
        <f>ROW(Source!A157)</f>
        <v>157</v>
      </c>
      <c r="B565">
        <v>28185841</v>
      </c>
      <c r="C565">
        <v>28187224</v>
      </c>
      <c r="D565">
        <v>27348438</v>
      </c>
      <c r="E565">
        <v>1</v>
      </c>
      <c r="F565">
        <v>1</v>
      </c>
      <c r="G565">
        <v>1</v>
      </c>
      <c r="H565">
        <v>2</v>
      </c>
      <c r="I565" t="s">
        <v>193</v>
      </c>
      <c r="J565" t="s">
        <v>194</v>
      </c>
      <c r="K565" t="s">
        <v>195</v>
      </c>
      <c r="L565">
        <v>1368</v>
      </c>
      <c r="N565">
        <v>1011</v>
      </c>
      <c r="O565" t="s">
        <v>823</v>
      </c>
      <c r="P565" t="s">
        <v>823</v>
      </c>
      <c r="Q565">
        <v>1</v>
      </c>
      <c r="W565">
        <v>0</v>
      </c>
      <c r="X565">
        <v>1648813313</v>
      </c>
      <c r="Y565">
        <v>19.37</v>
      </c>
      <c r="AA565">
        <v>0</v>
      </c>
      <c r="AB565">
        <v>90.43</v>
      </c>
      <c r="AC565">
        <v>6.58</v>
      </c>
      <c r="AD565">
        <v>0</v>
      </c>
      <c r="AE565">
        <v>0</v>
      </c>
      <c r="AF565">
        <v>12.79</v>
      </c>
      <c r="AG565">
        <v>6.58</v>
      </c>
      <c r="AH565">
        <v>0</v>
      </c>
      <c r="AI565">
        <v>1</v>
      </c>
      <c r="AJ565">
        <v>7.07</v>
      </c>
      <c r="AK565">
        <v>1</v>
      </c>
      <c r="AL565">
        <v>1</v>
      </c>
      <c r="AN565">
        <v>0</v>
      </c>
      <c r="AO565">
        <v>1</v>
      </c>
      <c r="AP565">
        <v>1</v>
      </c>
      <c r="AQ565">
        <v>0</v>
      </c>
      <c r="AR565">
        <v>0</v>
      </c>
      <c r="AS565" t="s">
        <v>420</v>
      </c>
      <c r="AT565">
        <v>19.37</v>
      </c>
      <c r="AU565" t="s">
        <v>420</v>
      </c>
      <c r="AV565">
        <v>0</v>
      </c>
      <c r="AW565">
        <v>2</v>
      </c>
      <c r="AX565">
        <v>28187241</v>
      </c>
      <c r="AY565">
        <v>1</v>
      </c>
      <c r="AZ565">
        <v>0</v>
      </c>
      <c r="BA565">
        <v>587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CX565">
        <f>Y565*Source!I157</f>
        <v>17.433</v>
      </c>
      <c r="CY565">
        <f t="shared" si="161"/>
        <v>90.43</v>
      </c>
      <c r="CZ565">
        <f t="shared" si="162"/>
        <v>12.79</v>
      </c>
      <c r="DA565">
        <f t="shared" si="163"/>
        <v>7.07</v>
      </c>
      <c r="DB565">
        <f t="shared" si="150"/>
        <v>247.74</v>
      </c>
      <c r="DC565">
        <f t="shared" si="151"/>
        <v>127.45</v>
      </c>
    </row>
    <row r="566" spans="1:107" x14ac:dyDescent="0.2">
      <c r="A566">
        <f>ROW(Source!A157)</f>
        <v>157</v>
      </c>
      <c r="B566">
        <v>28185841</v>
      </c>
      <c r="C566">
        <v>28187224</v>
      </c>
      <c r="D566">
        <v>27349168</v>
      </c>
      <c r="E566">
        <v>1</v>
      </c>
      <c r="F566">
        <v>1</v>
      </c>
      <c r="G566">
        <v>1</v>
      </c>
      <c r="H566">
        <v>2</v>
      </c>
      <c r="I566" t="s">
        <v>2</v>
      </c>
      <c r="J566" t="s">
        <v>3</v>
      </c>
      <c r="K566" t="s">
        <v>4</v>
      </c>
      <c r="L566">
        <v>1368</v>
      </c>
      <c r="N566">
        <v>1011</v>
      </c>
      <c r="O566" t="s">
        <v>823</v>
      </c>
      <c r="P566" t="s">
        <v>823</v>
      </c>
      <c r="Q566">
        <v>1</v>
      </c>
      <c r="W566">
        <v>0</v>
      </c>
      <c r="X566">
        <v>1820267133</v>
      </c>
      <c r="Y566">
        <v>1.42</v>
      </c>
      <c r="AA566">
        <v>0</v>
      </c>
      <c r="AB566">
        <v>724.53</v>
      </c>
      <c r="AC566">
        <v>11.84</v>
      </c>
      <c r="AD566">
        <v>0</v>
      </c>
      <c r="AE566">
        <v>0</v>
      </c>
      <c r="AF566">
        <v>102.48</v>
      </c>
      <c r="AG566">
        <v>11.84</v>
      </c>
      <c r="AH566">
        <v>0</v>
      </c>
      <c r="AI566">
        <v>1</v>
      </c>
      <c r="AJ566">
        <v>7.07</v>
      </c>
      <c r="AK566">
        <v>1</v>
      </c>
      <c r="AL566">
        <v>1</v>
      </c>
      <c r="AN566">
        <v>0</v>
      </c>
      <c r="AO566">
        <v>1</v>
      </c>
      <c r="AP566">
        <v>1</v>
      </c>
      <c r="AQ566">
        <v>0</v>
      </c>
      <c r="AR566">
        <v>0</v>
      </c>
      <c r="AS566" t="s">
        <v>420</v>
      </c>
      <c r="AT566">
        <v>1.42</v>
      </c>
      <c r="AU566" t="s">
        <v>420</v>
      </c>
      <c r="AV566">
        <v>0</v>
      </c>
      <c r="AW566">
        <v>2</v>
      </c>
      <c r="AX566">
        <v>28187242</v>
      </c>
      <c r="AY566">
        <v>1</v>
      </c>
      <c r="AZ566">
        <v>0</v>
      </c>
      <c r="BA566">
        <v>588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CX566">
        <f>Y566*Source!I157</f>
        <v>1.278</v>
      </c>
      <c r="CY566">
        <f t="shared" si="161"/>
        <v>724.53</v>
      </c>
      <c r="CZ566">
        <f t="shared" si="162"/>
        <v>102.48</v>
      </c>
      <c r="DA566">
        <f t="shared" si="163"/>
        <v>7.07</v>
      </c>
      <c r="DB566">
        <f t="shared" si="150"/>
        <v>145.52000000000001</v>
      </c>
      <c r="DC566">
        <f t="shared" si="151"/>
        <v>16.809999999999999</v>
      </c>
    </row>
    <row r="567" spans="1:107" x14ac:dyDescent="0.2">
      <c r="A567">
        <f>ROW(Source!A157)</f>
        <v>157</v>
      </c>
      <c r="B567">
        <v>28185841</v>
      </c>
      <c r="C567">
        <v>28187224</v>
      </c>
      <c r="D567">
        <v>27349462</v>
      </c>
      <c r="E567">
        <v>1</v>
      </c>
      <c r="F567">
        <v>1</v>
      </c>
      <c r="G567">
        <v>1</v>
      </c>
      <c r="H567">
        <v>2</v>
      </c>
      <c r="I567" t="s">
        <v>28</v>
      </c>
      <c r="J567" t="s">
        <v>29</v>
      </c>
      <c r="K567" t="s">
        <v>30</v>
      </c>
      <c r="L567">
        <v>1368</v>
      </c>
      <c r="N567">
        <v>1011</v>
      </c>
      <c r="O567" t="s">
        <v>823</v>
      </c>
      <c r="P567" t="s">
        <v>823</v>
      </c>
      <c r="Q567">
        <v>1</v>
      </c>
      <c r="W567">
        <v>0</v>
      </c>
      <c r="X567">
        <v>-1277097320</v>
      </c>
      <c r="Y567">
        <v>1.8</v>
      </c>
      <c r="AA567">
        <v>0</v>
      </c>
      <c r="AB567">
        <v>61.37</v>
      </c>
      <c r="AC567">
        <v>0</v>
      </c>
      <c r="AD567">
        <v>0</v>
      </c>
      <c r="AE567">
        <v>0</v>
      </c>
      <c r="AF567">
        <v>8.68</v>
      </c>
      <c r="AG567">
        <v>0</v>
      </c>
      <c r="AH567">
        <v>0</v>
      </c>
      <c r="AI567">
        <v>1</v>
      </c>
      <c r="AJ567">
        <v>7.07</v>
      </c>
      <c r="AK567">
        <v>1</v>
      </c>
      <c r="AL567">
        <v>1</v>
      </c>
      <c r="AN567">
        <v>0</v>
      </c>
      <c r="AO567">
        <v>1</v>
      </c>
      <c r="AP567">
        <v>1</v>
      </c>
      <c r="AQ567">
        <v>0</v>
      </c>
      <c r="AR567">
        <v>0</v>
      </c>
      <c r="AS567" t="s">
        <v>420</v>
      </c>
      <c r="AT567">
        <v>1.8</v>
      </c>
      <c r="AU567" t="s">
        <v>420</v>
      </c>
      <c r="AV567">
        <v>0</v>
      </c>
      <c r="AW567">
        <v>2</v>
      </c>
      <c r="AX567">
        <v>28187243</v>
      </c>
      <c r="AY567">
        <v>1</v>
      </c>
      <c r="AZ567">
        <v>0</v>
      </c>
      <c r="BA567">
        <v>589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CX567">
        <f>Y567*Source!I157</f>
        <v>1.62</v>
      </c>
      <c r="CY567">
        <f t="shared" si="161"/>
        <v>61.37</v>
      </c>
      <c r="CZ567">
        <f t="shared" si="162"/>
        <v>8.68</v>
      </c>
      <c r="DA567">
        <f t="shared" si="163"/>
        <v>7.07</v>
      </c>
      <c r="DB567">
        <f t="shared" si="150"/>
        <v>15.62</v>
      </c>
      <c r="DC567">
        <f t="shared" si="151"/>
        <v>0</v>
      </c>
    </row>
    <row r="568" spans="1:107" x14ac:dyDescent="0.2">
      <c r="A568">
        <f>ROW(Source!A157)</f>
        <v>157</v>
      </c>
      <c r="B568">
        <v>28185841</v>
      </c>
      <c r="C568">
        <v>28187224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824</v>
      </c>
      <c r="J568" t="s">
        <v>825</v>
      </c>
      <c r="K568" t="s">
        <v>826</v>
      </c>
      <c r="L568">
        <v>1368</v>
      </c>
      <c r="N568">
        <v>1011</v>
      </c>
      <c r="O568" t="s">
        <v>823</v>
      </c>
      <c r="P568" t="s">
        <v>823</v>
      </c>
      <c r="Q568">
        <v>1</v>
      </c>
      <c r="W568">
        <v>0</v>
      </c>
      <c r="X568">
        <v>-2047589592</v>
      </c>
      <c r="Y568">
        <v>19.37</v>
      </c>
      <c r="AA568">
        <v>0</v>
      </c>
      <c r="AB568">
        <v>1106.24</v>
      </c>
      <c r="AC568">
        <v>10.130000000000001</v>
      </c>
      <c r="AD568">
        <v>0</v>
      </c>
      <c r="AE568">
        <v>0</v>
      </c>
      <c r="AF568">
        <v>156.47</v>
      </c>
      <c r="AG568">
        <v>10.130000000000001</v>
      </c>
      <c r="AH568">
        <v>0</v>
      </c>
      <c r="AI568">
        <v>1</v>
      </c>
      <c r="AJ568">
        <v>7.07</v>
      </c>
      <c r="AK568">
        <v>1</v>
      </c>
      <c r="AL568">
        <v>1</v>
      </c>
      <c r="AN568">
        <v>0</v>
      </c>
      <c r="AO568">
        <v>1</v>
      </c>
      <c r="AP568">
        <v>1</v>
      </c>
      <c r="AQ568">
        <v>0</v>
      </c>
      <c r="AR568">
        <v>0</v>
      </c>
      <c r="AS568" t="s">
        <v>420</v>
      </c>
      <c r="AT568">
        <v>19.37</v>
      </c>
      <c r="AU568" t="s">
        <v>420</v>
      </c>
      <c r="AV568">
        <v>0</v>
      </c>
      <c r="AW568">
        <v>2</v>
      </c>
      <c r="AX568">
        <v>28187244</v>
      </c>
      <c r="AY568">
        <v>1</v>
      </c>
      <c r="AZ568">
        <v>0</v>
      </c>
      <c r="BA568">
        <v>590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CX568">
        <f>Y568*Source!I157</f>
        <v>17.433</v>
      </c>
      <c r="CY568">
        <f t="shared" si="161"/>
        <v>1106.24</v>
      </c>
      <c r="CZ568">
        <f t="shared" si="162"/>
        <v>156.47</v>
      </c>
      <c r="DA568">
        <f t="shared" si="163"/>
        <v>7.07</v>
      </c>
      <c r="DB568">
        <f t="shared" si="150"/>
        <v>3030.82</v>
      </c>
      <c r="DC568">
        <f t="shared" si="151"/>
        <v>196.22</v>
      </c>
    </row>
    <row r="569" spans="1:107" x14ac:dyDescent="0.2">
      <c r="A569">
        <f>ROW(Source!A157)</f>
        <v>157</v>
      </c>
      <c r="B569">
        <v>28185841</v>
      </c>
      <c r="C569">
        <v>28187224</v>
      </c>
      <c r="D569">
        <v>27264507</v>
      </c>
      <c r="E569">
        <v>1</v>
      </c>
      <c r="F569">
        <v>1</v>
      </c>
      <c r="G569">
        <v>1</v>
      </c>
      <c r="H569">
        <v>3</v>
      </c>
      <c r="I569" t="s">
        <v>165</v>
      </c>
      <c r="J569" t="s">
        <v>166</v>
      </c>
      <c r="K569" t="s">
        <v>167</v>
      </c>
      <c r="L569">
        <v>1339</v>
      </c>
      <c r="N569">
        <v>1007</v>
      </c>
      <c r="O569" t="s">
        <v>444</v>
      </c>
      <c r="P569" t="s">
        <v>444</v>
      </c>
      <c r="Q569">
        <v>1</v>
      </c>
      <c r="W569">
        <v>0</v>
      </c>
      <c r="X569">
        <v>82350058</v>
      </c>
      <c r="Y569">
        <v>0.4</v>
      </c>
      <c r="AA569">
        <v>17.25</v>
      </c>
      <c r="AB569">
        <v>0</v>
      </c>
      <c r="AC569">
        <v>0</v>
      </c>
      <c r="AD569">
        <v>0</v>
      </c>
      <c r="AE569">
        <v>2.44</v>
      </c>
      <c r="AF569">
        <v>0</v>
      </c>
      <c r="AG569">
        <v>0</v>
      </c>
      <c r="AH569">
        <v>0</v>
      </c>
      <c r="AI569">
        <v>7.07</v>
      </c>
      <c r="AJ569">
        <v>1</v>
      </c>
      <c r="AK569">
        <v>1</v>
      </c>
      <c r="AL569">
        <v>1</v>
      </c>
      <c r="AN569">
        <v>0</v>
      </c>
      <c r="AO569">
        <v>1</v>
      </c>
      <c r="AP569">
        <v>0</v>
      </c>
      <c r="AQ569">
        <v>0</v>
      </c>
      <c r="AR569">
        <v>0</v>
      </c>
      <c r="AS569" t="s">
        <v>420</v>
      </c>
      <c r="AT569">
        <v>0.4</v>
      </c>
      <c r="AU569" t="s">
        <v>420</v>
      </c>
      <c r="AV569">
        <v>0</v>
      </c>
      <c r="AW569">
        <v>2</v>
      </c>
      <c r="AX569">
        <v>28187245</v>
      </c>
      <c r="AY569">
        <v>1</v>
      </c>
      <c r="AZ569">
        <v>0</v>
      </c>
      <c r="BA569">
        <v>591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CX569">
        <f>Y569*Source!I157</f>
        <v>0.36000000000000004</v>
      </c>
      <c r="CY569">
        <f>AA569</f>
        <v>17.25</v>
      </c>
      <c r="CZ569">
        <f>AE569</f>
        <v>2.44</v>
      </c>
      <c r="DA569">
        <f>AI569</f>
        <v>7.07</v>
      </c>
      <c r="DB569">
        <f t="shared" si="150"/>
        <v>0.98</v>
      </c>
      <c r="DC569">
        <f t="shared" si="151"/>
        <v>0</v>
      </c>
    </row>
    <row r="570" spans="1:107" x14ac:dyDescent="0.2">
      <c r="A570">
        <f>ROW(Source!A157)</f>
        <v>157</v>
      </c>
      <c r="B570">
        <v>28185841</v>
      </c>
      <c r="C570">
        <v>28187224</v>
      </c>
      <c r="D570">
        <v>27266036</v>
      </c>
      <c r="E570">
        <v>1</v>
      </c>
      <c r="F570">
        <v>1</v>
      </c>
      <c r="G570">
        <v>1</v>
      </c>
      <c r="H570">
        <v>3</v>
      </c>
      <c r="I570" t="s">
        <v>196</v>
      </c>
      <c r="J570" t="s">
        <v>197</v>
      </c>
      <c r="K570" t="s">
        <v>198</v>
      </c>
      <c r="L570">
        <v>1348</v>
      </c>
      <c r="N570">
        <v>1009</v>
      </c>
      <c r="O570" t="s">
        <v>476</v>
      </c>
      <c r="P570" t="s">
        <v>476</v>
      </c>
      <c r="Q570">
        <v>1000</v>
      </c>
      <c r="W570">
        <v>0</v>
      </c>
      <c r="X570">
        <v>761753570</v>
      </c>
      <c r="Y570">
        <v>4.0000000000000002E-4</v>
      </c>
      <c r="AA570">
        <v>75572.5</v>
      </c>
      <c r="AB570">
        <v>0</v>
      </c>
      <c r="AC570">
        <v>0</v>
      </c>
      <c r="AD570">
        <v>0</v>
      </c>
      <c r="AE570">
        <v>10689.18</v>
      </c>
      <c r="AF570">
        <v>0</v>
      </c>
      <c r="AG570">
        <v>0</v>
      </c>
      <c r="AH570">
        <v>0</v>
      </c>
      <c r="AI570">
        <v>7.07</v>
      </c>
      <c r="AJ570">
        <v>1</v>
      </c>
      <c r="AK570">
        <v>1</v>
      </c>
      <c r="AL570">
        <v>1</v>
      </c>
      <c r="AN570">
        <v>0</v>
      </c>
      <c r="AO570">
        <v>1</v>
      </c>
      <c r="AP570">
        <v>0</v>
      </c>
      <c r="AQ570">
        <v>0</v>
      </c>
      <c r="AR570">
        <v>0</v>
      </c>
      <c r="AS570" t="s">
        <v>420</v>
      </c>
      <c r="AT570">
        <v>4.0000000000000002E-4</v>
      </c>
      <c r="AU570" t="s">
        <v>420</v>
      </c>
      <c r="AV570">
        <v>0</v>
      </c>
      <c r="AW570">
        <v>2</v>
      </c>
      <c r="AX570">
        <v>28187246</v>
      </c>
      <c r="AY570">
        <v>1</v>
      </c>
      <c r="AZ570">
        <v>0</v>
      </c>
      <c r="BA570">
        <v>592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CX570">
        <f>Y570*Source!I157</f>
        <v>3.6000000000000002E-4</v>
      </c>
      <c r="CY570">
        <f>AA570</f>
        <v>75572.5</v>
      </c>
      <c r="CZ570">
        <f>AE570</f>
        <v>10689.18</v>
      </c>
      <c r="DA570">
        <f>AI570</f>
        <v>7.07</v>
      </c>
      <c r="DB570">
        <f t="shared" si="150"/>
        <v>4.28</v>
      </c>
      <c r="DC570">
        <f t="shared" si="151"/>
        <v>0</v>
      </c>
    </row>
    <row r="571" spans="1:107" x14ac:dyDescent="0.2">
      <c r="A571">
        <f>ROW(Source!A157)</f>
        <v>157</v>
      </c>
      <c r="B571">
        <v>28185841</v>
      </c>
      <c r="C571">
        <v>28187224</v>
      </c>
      <c r="D571">
        <v>27290344</v>
      </c>
      <c r="E571">
        <v>1</v>
      </c>
      <c r="F571">
        <v>1</v>
      </c>
      <c r="G571">
        <v>1</v>
      </c>
      <c r="H571">
        <v>3</v>
      </c>
      <c r="I571" t="s">
        <v>199</v>
      </c>
      <c r="J571" t="s">
        <v>200</v>
      </c>
      <c r="K571" t="s">
        <v>201</v>
      </c>
      <c r="L571">
        <v>1348</v>
      </c>
      <c r="N571">
        <v>1009</v>
      </c>
      <c r="O571" t="s">
        <v>476</v>
      </c>
      <c r="P571" t="s">
        <v>476</v>
      </c>
      <c r="Q571">
        <v>1000</v>
      </c>
      <c r="W571">
        <v>0</v>
      </c>
      <c r="X571">
        <v>1738912053</v>
      </c>
      <c r="Y571">
        <v>9.8000000000000004E-2</v>
      </c>
      <c r="AA571">
        <v>75963.19</v>
      </c>
      <c r="AB571">
        <v>0</v>
      </c>
      <c r="AC571">
        <v>0</v>
      </c>
      <c r="AD571">
        <v>0</v>
      </c>
      <c r="AE571">
        <v>10744.44</v>
      </c>
      <c r="AF571">
        <v>0</v>
      </c>
      <c r="AG571">
        <v>0</v>
      </c>
      <c r="AH571">
        <v>0</v>
      </c>
      <c r="AI571">
        <v>7.07</v>
      </c>
      <c r="AJ571">
        <v>1</v>
      </c>
      <c r="AK571">
        <v>1</v>
      </c>
      <c r="AL571">
        <v>1</v>
      </c>
      <c r="AN571">
        <v>0</v>
      </c>
      <c r="AO571">
        <v>1</v>
      </c>
      <c r="AP571">
        <v>0</v>
      </c>
      <c r="AQ571">
        <v>0</v>
      </c>
      <c r="AR571">
        <v>0</v>
      </c>
      <c r="AS571" t="s">
        <v>420</v>
      </c>
      <c r="AT571">
        <v>9.8000000000000004E-2</v>
      </c>
      <c r="AU571" t="s">
        <v>420</v>
      </c>
      <c r="AV571">
        <v>0</v>
      </c>
      <c r="AW571">
        <v>2</v>
      </c>
      <c r="AX571">
        <v>28187247</v>
      </c>
      <c r="AY571">
        <v>1</v>
      </c>
      <c r="AZ571">
        <v>0</v>
      </c>
      <c r="BA571">
        <v>593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0</v>
      </c>
      <c r="CX571">
        <f>Y571*Source!I157</f>
        <v>8.8200000000000001E-2</v>
      </c>
      <c r="CY571">
        <f>AA571</f>
        <v>75963.19</v>
      </c>
      <c r="CZ571">
        <f>AE571</f>
        <v>10744.44</v>
      </c>
      <c r="DA571">
        <f>AI571</f>
        <v>7.07</v>
      </c>
      <c r="DB571">
        <f t="shared" si="150"/>
        <v>1052.96</v>
      </c>
      <c r="DC571">
        <f t="shared" si="151"/>
        <v>0</v>
      </c>
    </row>
    <row r="572" spans="1:107" x14ac:dyDescent="0.2">
      <c r="A572">
        <f>ROW(Source!A157)</f>
        <v>157</v>
      </c>
      <c r="B572">
        <v>28185841</v>
      </c>
      <c r="C572">
        <v>28187224</v>
      </c>
      <c r="D572">
        <v>27308284</v>
      </c>
      <c r="E572">
        <v>1</v>
      </c>
      <c r="F572">
        <v>1</v>
      </c>
      <c r="G572">
        <v>1</v>
      </c>
      <c r="H572">
        <v>3</v>
      </c>
      <c r="I572" t="s">
        <v>202</v>
      </c>
      <c r="J572" t="s">
        <v>203</v>
      </c>
      <c r="K572" t="s">
        <v>204</v>
      </c>
      <c r="L572">
        <v>1348</v>
      </c>
      <c r="N572">
        <v>1009</v>
      </c>
      <c r="O572" t="s">
        <v>476</v>
      </c>
      <c r="P572" t="s">
        <v>476</v>
      </c>
      <c r="Q572">
        <v>1000</v>
      </c>
      <c r="W572">
        <v>0</v>
      </c>
      <c r="X572">
        <v>565780204</v>
      </c>
      <c r="Y572">
        <v>1.77</v>
      </c>
      <c r="AA572">
        <v>27998.47</v>
      </c>
      <c r="AB572">
        <v>0</v>
      </c>
      <c r="AC572">
        <v>0</v>
      </c>
      <c r="AD572">
        <v>0</v>
      </c>
      <c r="AE572">
        <v>3960.18</v>
      </c>
      <c r="AF572">
        <v>0</v>
      </c>
      <c r="AG572">
        <v>0</v>
      </c>
      <c r="AH572">
        <v>0</v>
      </c>
      <c r="AI572">
        <v>7.07</v>
      </c>
      <c r="AJ572">
        <v>1</v>
      </c>
      <c r="AK572">
        <v>1</v>
      </c>
      <c r="AL572">
        <v>1</v>
      </c>
      <c r="AN572">
        <v>0</v>
      </c>
      <c r="AO572">
        <v>1</v>
      </c>
      <c r="AP572">
        <v>0</v>
      </c>
      <c r="AQ572">
        <v>0</v>
      </c>
      <c r="AR572">
        <v>0</v>
      </c>
      <c r="AS572" t="s">
        <v>420</v>
      </c>
      <c r="AT572">
        <v>1.77</v>
      </c>
      <c r="AU572" t="s">
        <v>420</v>
      </c>
      <c r="AV572">
        <v>0</v>
      </c>
      <c r="AW572">
        <v>2</v>
      </c>
      <c r="AX572">
        <v>28187248</v>
      </c>
      <c r="AY572">
        <v>1</v>
      </c>
      <c r="AZ572">
        <v>0</v>
      </c>
      <c r="BA572">
        <v>594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CX572">
        <f>Y572*Source!I157</f>
        <v>1.593</v>
      </c>
      <c r="CY572">
        <f>AA572</f>
        <v>27998.47</v>
      </c>
      <c r="CZ572">
        <f>AE572</f>
        <v>3960.18</v>
      </c>
      <c r="DA572">
        <f>AI572</f>
        <v>7.07</v>
      </c>
      <c r="DB572">
        <f t="shared" si="150"/>
        <v>7009.52</v>
      </c>
      <c r="DC572">
        <f t="shared" si="151"/>
        <v>0</v>
      </c>
    </row>
    <row r="573" spans="1:107" x14ac:dyDescent="0.2">
      <c r="A573">
        <f>ROW(Source!A158)</f>
        <v>158</v>
      </c>
      <c r="B573">
        <v>28185840</v>
      </c>
      <c r="C573">
        <v>28187249</v>
      </c>
      <c r="D573">
        <v>27436209</v>
      </c>
      <c r="E573">
        <v>1</v>
      </c>
      <c r="F573">
        <v>1</v>
      </c>
      <c r="G573">
        <v>1</v>
      </c>
      <c r="H573">
        <v>1</v>
      </c>
      <c r="I573" t="s">
        <v>73</v>
      </c>
      <c r="J573" t="s">
        <v>420</v>
      </c>
      <c r="K573" t="s">
        <v>74</v>
      </c>
      <c r="L573">
        <v>1191</v>
      </c>
      <c r="N573">
        <v>1013</v>
      </c>
      <c r="O573" t="s">
        <v>817</v>
      </c>
      <c r="P573" t="s">
        <v>817</v>
      </c>
      <c r="Q573">
        <v>1</v>
      </c>
      <c r="W573">
        <v>0</v>
      </c>
      <c r="X573">
        <v>1554607928</v>
      </c>
      <c r="Y573">
        <v>123.6</v>
      </c>
      <c r="AA573">
        <v>0</v>
      </c>
      <c r="AB573">
        <v>0</v>
      </c>
      <c r="AC573">
        <v>0</v>
      </c>
      <c r="AD573">
        <v>9.24</v>
      </c>
      <c r="AE573">
        <v>0</v>
      </c>
      <c r="AF573">
        <v>0</v>
      </c>
      <c r="AG573">
        <v>0</v>
      </c>
      <c r="AH573">
        <v>9.24</v>
      </c>
      <c r="AI573">
        <v>1</v>
      </c>
      <c r="AJ573">
        <v>1</v>
      </c>
      <c r="AK573">
        <v>1</v>
      </c>
      <c r="AL573">
        <v>1</v>
      </c>
      <c r="AN573">
        <v>0</v>
      </c>
      <c r="AO573">
        <v>1</v>
      </c>
      <c r="AP573">
        <v>1</v>
      </c>
      <c r="AQ573">
        <v>0</v>
      </c>
      <c r="AR573">
        <v>0</v>
      </c>
      <c r="AS573" t="s">
        <v>420</v>
      </c>
      <c r="AT573">
        <v>123.6</v>
      </c>
      <c r="AU573" t="s">
        <v>420</v>
      </c>
      <c r="AV573">
        <v>1</v>
      </c>
      <c r="AW573">
        <v>2</v>
      </c>
      <c r="AX573">
        <v>28187261</v>
      </c>
      <c r="AY573">
        <v>1</v>
      </c>
      <c r="AZ573">
        <v>0</v>
      </c>
      <c r="BA573">
        <v>595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CX573">
        <f>Y573*Source!I158</f>
        <v>61.8</v>
      </c>
      <c r="CY573">
        <f>AD573</f>
        <v>9.24</v>
      </c>
      <c r="CZ573">
        <f>AH573</f>
        <v>9.24</v>
      </c>
      <c r="DA573">
        <f>AL573</f>
        <v>1</v>
      </c>
      <c r="DB573">
        <f t="shared" si="150"/>
        <v>1142.06</v>
      </c>
      <c r="DC573">
        <f t="shared" si="151"/>
        <v>0</v>
      </c>
    </row>
    <row r="574" spans="1:107" x14ac:dyDescent="0.2">
      <c r="A574">
        <f>ROW(Source!A158)</f>
        <v>158</v>
      </c>
      <c r="B574">
        <v>28185840</v>
      </c>
      <c r="C574">
        <v>28187249</v>
      </c>
      <c r="D574">
        <v>27430841</v>
      </c>
      <c r="E574">
        <v>1</v>
      </c>
      <c r="F574">
        <v>1</v>
      </c>
      <c r="G574">
        <v>1</v>
      </c>
      <c r="H574">
        <v>1</v>
      </c>
      <c r="I574" t="s">
        <v>818</v>
      </c>
      <c r="J574" t="s">
        <v>420</v>
      </c>
      <c r="K574" t="s">
        <v>819</v>
      </c>
      <c r="L574">
        <v>1191</v>
      </c>
      <c r="N574">
        <v>1013</v>
      </c>
      <c r="O574" t="s">
        <v>817</v>
      </c>
      <c r="P574" t="s">
        <v>817</v>
      </c>
      <c r="Q574">
        <v>1</v>
      </c>
      <c r="W574">
        <v>0</v>
      </c>
      <c r="X574">
        <v>-383101862</v>
      </c>
      <c r="Y574">
        <v>6.69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N574">
        <v>0</v>
      </c>
      <c r="AO574">
        <v>1</v>
      </c>
      <c r="AP574">
        <v>0</v>
      </c>
      <c r="AQ574">
        <v>0</v>
      </c>
      <c r="AR574">
        <v>0</v>
      </c>
      <c r="AS574" t="s">
        <v>420</v>
      </c>
      <c r="AT574">
        <v>6.69</v>
      </c>
      <c r="AU574" t="s">
        <v>420</v>
      </c>
      <c r="AV574">
        <v>2</v>
      </c>
      <c r="AW574">
        <v>2</v>
      </c>
      <c r="AX574">
        <v>28187262</v>
      </c>
      <c r="AY574">
        <v>1</v>
      </c>
      <c r="AZ574">
        <v>0</v>
      </c>
      <c r="BA574">
        <v>596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CX574">
        <f>Y574*Source!I158</f>
        <v>3.3450000000000002</v>
      </c>
      <c r="CY574">
        <f>AD574</f>
        <v>0</v>
      </c>
      <c r="CZ574">
        <f>AH574</f>
        <v>0</v>
      </c>
      <c r="DA574">
        <f>AL574</f>
        <v>1</v>
      </c>
      <c r="DB574">
        <f t="shared" si="150"/>
        <v>0</v>
      </c>
      <c r="DC574">
        <f t="shared" si="151"/>
        <v>0</v>
      </c>
    </row>
    <row r="575" spans="1:107" x14ac:dyDescent="0.2">
      <c r="A575">
        <f>ROW(Source!A158)</f>
        <v>158</v>
      </c>
      <c r="B575">
        <v>28185840</v>
      </c>
      <c r="C575">
        <v>28187249</v>
      </c>
      <c r="D575">
        <v>27348210</v>
      </c>
      <c r="E575">
        <v>1</v>
      </c>
      <c r="F575">
        <v>1</v>
      </c>
      <c r="G575">
        <v>1</v>
      </c>
      <c r="H575">
        <v>2</v>
      </c>
      <c r="I575" t="s">
        <v>832</v>
      </c>
      <c r="J575" t="s">
        <v>0</v>
      </c>
      <c r="K575" t="s">
        <v>1</v>
      </c>
      <c r="L575">
        <v>1368</v>
      </c>
      <c r="N575">
        <v>1011</v>
      </c>
      <c r="O575" t="s">
        <v>823</v>
      </c>
      <c r="P575" t="s">
        <v>823</v>
      </c>
      <c r="Q575">
        <v>1</v>
      </c>
      <c r="W575">
        <v>0</v>
      </c>
      <c r="X575">
        <v>-1700234874</v>
      </c>
      <c r="Y575">
        <v>0.49</v>
      </c>
      <c r="AA575">
        <v>0</v>
      </c>
      <c r="AB575">
        <v>93.73</v>
      </c>
      <c r="AC575">
        <v>8.82</v>
      </c>
      <c r="AD575">
        <v>0</v>
      </c>
      <c r="AE575">
        <v>0</v>
      </c>
      <c r="AF575">
        <v>93.73</v>
      </c>
      <c r="AG575">
        <v>8.82</v>
      </c>
      <c r="AH575">
        <v>0</v>
      </c>
      <c r="AI575">
        <v>1</v>
      </c>
      <c r="AJ575">
        <v>1</v>
      </c>
      <c r="AK575">
        <v>1</v>
      </c>
      <c r="AL575">
        <v>1</v>
      </c>
      <c r="AN575">
        <v>0</v>
      </c>
      <c r="AO575">
        <v>1</v>
      </c>
      <c r="AP575">
        <v>1</v>
      </c>
      <c r="AQ575">
        <v>0</v>
      </c>
      <c r="AR575">
        <v>0</v>
      </c>
      <c r="AS575" t="s">
        <v>420</v>
      </c>
      <c r="AT575">
        <v>0.49</v>
      </c>
      <c r="AU575" t="s">
        <v>420</v>
      </c>
      <c r="AV575">
        <v>0</v>
      </c>
      <c r="AW575">
        <v>2</v>
      </c>
      <c r="AX575">
        <v>28187263</v>
      </c>
      <c r="AY575">
        <v>1</v>
      </c>
      <c r="AZ575">
        <v>0</v>
      </c>
      <c r="BA575">
        <v>597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CX575">
        <f>Y575*Source!I158</f>
        <v>0.245</v>
      </c>
      <c r="CY575">
        <f>AB575</f>
        <v>93.73</v>
      </c>
      <c r="CZ575">
        <f>AF575</f>
        <v>93.73</v>
      </c>
      <c r="DA575">
        <f>AJ575</f>
        <v>1</v>
      </c>
      <c r="DB575">
        <f t="shared" si="150"/>
        <v>45.93</v>
      </c>
      <c r="DC575">
        <f t="shared" si="151"/>
        <v>4.32</v>
      </c>
    </row>
    <row r="576" spans="1:107" x14ac:dyDescent="0.2">
      <c r="A576">
        <f>ROW(Source!A158)</f>
        <v>158</v>
      </c>
      <c r="B576">
        <v>28185840</v>
      </c>
      <c r="C576">
        <v>28187249</v>
      </c>
      <c r="D576">
        <v>27348257</v>
      </c>
      <c r="E576">
        <v>1</v>
      </c>
      <c r="F576">
        <v>1</v>
      </c>
      <c r="G576">
        <v>1</v>
      </c>
      <c r="H576">
        <v>2</v>
      </c>
      <c r="I576" t="s">
        <v>153</v>
      </c>
      <c r="J576" t="s">
        <v>154</v>
      </c>
      <c r="K576" t="s">
        <v>155</v>
      </c>
      <c r="L576">
        <v>1368</v>
      </c>
      <c r="N576">
        <v>1011</v>
      </c>
      <c r="O576" t="s">
        <v>823</v>
      </c>
      <c r="P576" t="s">
        <v>823</v>
      </c>
      <c r="Q576">
        <v>1</v>
      </c>
      <c r="W576">
        <v>0</v>
      </c>
      <c r="X576">
        <v>-271470403</v>
      </c>
      <c r="Y576">
        <v>4.5599999999999996</v>
      </c>
      <c r="AA576">
        <v>0</v>
      </c>
      <c r="AB576">
        <v>91.79</v>
      </c>
      <c r="AC576">
        <v>11.84</v>
      </c>
      <c r="AD576">
        <v>0</v>
      </c>
      <c r="AE576">
        <v>0</v>
      </c>
      <c r="AF576">
        <v>91.79</v>
      </c>
      <c r="AG576">
        <v>11.84</v>
      </c>
      <c r="AH576">
        <v>0</v>
      </c>
      <c r="AI576">
        <v>1</v>
      </c>
      <c r="AJ576">
        <v>1</v>
      </c>
      <c r="AK576">
        <v>1</v>
      </c>
      <c r="AL576">
        <v>1</v>
      </c>
      <c r="AN576">
        <v>0</v>
      </c>
      <c r="AO576">
        <v>1</v>
      </c>
      <c r="AP576">
        <v>1</v>
      </c>
      <c r="AQ576">
        <v>0</v>
      </c>
      <c r="AR576">
        <v>0</v>
      </c>
      <c r="AS576" t="s">
        <v>420</v>
      </c>
      <c r="AT576">
        <v>4.5599999999999996</v>
      </c>
      <c r="AU576" t="s">
        <v>420</v>
      </c>
      <c r="AV576">
        <v>0</v>
      </c>
      <c r="AW576">
        <v>2</v>
      </c>
      <c r="AX576">
        <v>28187264</v>
      </c>
      <c r="AY576">
        <v>1</v>
      </c>
      <c r="AZ576">
        <v>0</v>
      </c>
      <c r="BA576">
        <v>598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CX576">
        <f>Y576*Source!I158</f>
        <v>2.2799999999999998</v>
      </c>
      <c r="CY576">
        <f>AB576</f>
        <v>91.79</v>
      </c>
      <c r="CZ576">
        <f>AF576</f>
        <v>91.79</v>
      </c>
      <c r="DA576">
        <f>AJ576</f>
        <v>1</v>
      </c>
      <c r="DB576">
        <f t="shared" si="150"/>
        <v>418.56</v>
      </c>
      <c r="DC576">
        <f t="shared" si="151"/>
        <v>53.99</v>
      </c>
    </row>
    <row r="577" spans="1:107" x14ac:dyDescent="0.2">
      <c r="A577">
        <f>ROW(Source!A158)</f>
        <v>158</v>
      </c>
      <c r="B577">
        <v>28185840</v>
      </c>
      <c r="C577">
        <v>28187249</v>
      </c>
      <c r="D577">
        <v>27348410</v>
      </c>
      <c r="E577">
        <v>1</v>
      </c>
      <c r="F577">
        <v>1</v>
      </c>
      <c r="G577">
        <v>1</v>
      </c>
      <c r="H577">
        <v>2</v>
      </c>
      <c r="I577" t="s">
        <v>159</v>
      </c>
      <c r="J577" t="s">
        <v>160</v>
      </c>
      <c r="K577" t="s">
        <v>161</v>
      </c>
      <c r="L577">
        <v>1368</v>
      </c>
      <c r="N577">
        <v>1011</v>
      </c>
      <c r="O577" t="s">
        <v>823</v>
      </c>
      <c r="P577" t="s">
        <v>823</v>
      </c>
      <c r="Q577">
        <v>1</v>
      </c>
      <c r="W577">
        <v>0</v>
      </c>
      <c r="X577">
        <v>-566827484</v>
      </c>
      <c r="Y577">
        <v>3.64</v>
      </c>
      <c r="AA577">
        <v>0</v>
      </c>
      <c r="AB577">
        <v>4.1100000000000003</v>
      </c>
      <c r="AC577">
        <v>0</v>
      </c>
      <c r="AD577">
        <v>0</v>
      </c>
      <c r="AE577">
        <v>0</v>
      </c>
      <c r="AF577">
        <v>4.1100000000000003</v>
      </c>
      <c r="AG577">
        <v>0</v>
      </c>
      <c r="AH577">
        <v>0</v>
      </c>
      <c r="AI577">
        <v>1</v>
      </c>
      <c r="AJ577">
        <v>1</v>
      </c>
      <c r="AK577">
        <v>1</v>
      </c>
      <c r="AL577">
        <v>1</v>
      </c>
      <c r="AN577">
        <v>0</v>
      </c>
      <c r="AO577">
        <v>1</v>
      </c>
      <c r="AP577">
        <v>1</v>
      </c>
      <c r="AQ577">
        <v>0</v>
      </c>
      <c r="AR577">
        <v>0</v>
      </c>
      <c r="AS577" t="s">
        <v>420</v>
      </c>
      <c r="AT577">
        <v>3.64</v>
      </c>
      <c r="AU577" t="s">
        <v>420</v>
      </c>
      <c r="AV577">
        <v>0</v>
      </c>
      <c r="AW577">
        <v>2</v>
      </c>
      <c r="AX577">
        <v>28187265</v>
      </c>
      <c r="AY577">
        <v>1</v>
      </c>
      <c r="AZ577">
        <v>0</v>
      </c>
      <c r="BA577">
        <v>599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CX577">
        <f>Y577*Source!I158</f>
        <v>1.82</v>
      </c>
      <c r="CY577">
        <f>AB577</f>
        <v>4.1100000000000003</v>
      </c>
      <c r="CZ577">
        <f>AF577</f>
        <v>4.1100000000000003</v>
      </c>
      <c r="DA577">
        <f>AJ577</f>
        <v>1</v>
      </c>
      <c r="DB577">
        <f t="shared" si="150"/>
        <v>14.96</v>
      </c>
      <c r="DC577">
        <f t="shared" si="151"/>
        <v>0</v>
      </c>
    </row>
    <row r="578" spans="1:107" x14ac:dyDescent="0.2">
      <c r="A578">
        <f>ROW(Source!A158)</f>
        <v>158</v>
      </c>
      <c r="B578">
        <v>28185840</v>
      </c>
      <c r="C578">
        <v>28187249</v>
      </c>
      <c r="D578">
        <v>27349168</v>
      </c>
      <c r="E578">
        <v>1</v>
      </c>
      <c r="F578">
        <v>1</v>
      </c>
      <c r="G578">
        <v>1</v>
      </c>
      <c r="H578">
        <v>2</v>
      </c>
      <c r="I578" t="s">
        <v>2</v>
      </c>
      <c r="J578" t="s">
        <v>3</v>
      </c>
      <c r="K578" t="s">
        <v>4</v>
      </c>
      <c r="L578">
        <v>1368</v>
      </c>
      <c r="N578">
        <v>1011</v>
      </c>
      <c r="O578" t="s">
        <v>823</v>
      </c>
      <c r="P578" t="s">
        <v>823</v>
      </c>
      <c r="Q578">
        <v>1</v>
      </c>
      <c r="W578">
        <v>0</v>
      </c>
      <c r="X578">
        <v>1820267133</v>
      </c>
      <c r="Y578">
        <v>1.64</v>
      </c>
      <c r="AA578">
        <v>0</v>
      </c>
      <c r="AB578">
        <v>102.48</v>
      </c>
      <c r="AC578">
        <v>11.84</v>
      </c>
      <c r="AD578">
        <v>0</v>
      </c>
      <c r="AE578">
        <v>0</v>
      </c>
      <c r="AF578">
        <v>102.48</v>
      </c>
      <c r="AG578">
        <v>11.84</v>
      </c>
      <c r="AH578">
        <v>0</v>
      </c>
      <c r="AI578">
        <v>1</v>
      </c>
      <c r="AJ578">
        <v>1</v>
      </c>
      <c r="AK578">
        <v>1</v>
      </c>
      <c r="AL578">
        <v>1</v>
      </c>
      <c r="AN578">
        <v>0</v>
      </c>
      <c r="AO578">
        <v>1</v>
      </c>
      <c r="AP578">
        <v>1</v>
      </c>
      <c r="AQ578">
        <v>0</v>
      </c>
      <c r="AR578">
        <v>0</v>
      </c>
      <c r="AS578" t="s">
        <v>420</v>
      </c>
      <c r="AT578">
        <v>1.64</v>
      </c>
      <c r="AU578" t="s">
        <v>420</v>
      </c>
      <c r="AV578">
        <v>0</v>
      </c>
      <c r="AW578">
        <v>2</v>
      </c>
      <c r="AX578">
        <v>28187266</v>
      </c>
      <c r="AY578">
        <v>1</v>
      </c>
      <c r="AZ578">
        <v>0</v>
      </c>
      <c r="BA578">
        <v>600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CX578">
        <f>Y578*Source!I158</f>
        <v>0.82</v>
      </c>
      <c r="CY578">
        <f>AB578</f>
        <v>102.48</v>
      </c>
      <c r="CZ578">
        <f>AF578</f>
        <v>102.48</v>
      </c>
      <c r="DA578">
        <f>AJ578</f>
        <v>1</v>
      </c>
      <c r="DB578">
        <f t="shared" si="150"/>
        <v>168.07</v>
      </c>
      <c r="DC578">
        <f t="shared" si="151"/>
        <v>19.420000000000002</v>
      </c>
    </row>
    <row r="579" spans="1:107" x14ac:dyDescent="0.2">
      <c r="A579">
        <f>ROW(Source!A158)</f>
        <v>158</v>
      </c>
      <c r="B579">
        <v>28185840</v>
      </c>
      <c r="C579">
        <v>28187249</v>
      </c>
      <c r="D579">
        <v>27262461</v>
      </c>
      <c r="E579">
        <v>1</v>
      </c>
      <c r="F579">
        <v>1</v>
      </c>
      <c r="G579">
        <v>1</v>
      </c>
      <c r="H579">
        <v>3</v>
      </c>
      <c r="I579" t="s">
        <v>205</v>
      </c>
      <c r="J579" t="s">
        <v>206</v>
      </c>
      <c r="K579" t="s">
        <v>207</v>
      </c>
      <c r="L579">
        <v>1348</v>
      </c>
      <c r="N579">
        <v>1009</v>
      </c>
      <c r="O579" t="s">
        <v>476</v>
      </c>
      <c r="P579" t="s">
        <v>476</v>
      </c>
      <c r="Q579">
        <v>1000</v>
      </c>
      <c r="W579">
        <v>0</v>
      </c>
      <c r="X579">
        <v>-306078241</v>
      </c>
      <c r="Y579">
        <v>1</v>
      </c>
      <c r="AA579">
        <v>3591.3</v>
      </c>
      <c r="AB579">
        <v>0</v>
      </c>
      <c r="AC579">
        <v>0</v>
      </c>
      <c r="AD579">
        <v>0</v>
      </c>
      <c r="AE579">
        <v>3591.3</v>
      </c>
      <c r="AF579">
        <v>0</v>
      </c>
      <c r="AG579">
        <v>0</v>
      </c>
      <c r="AH579">
        <v>0</v>
      </c>
      <c r="AI579">
        <v>1</v>
      </c>
      <c r="AJ579">
        <v>1</v>
      </c>
      <c r="AK579">
        <v>1</v>
      </c>
      <c r="AL579">
        <v>1</v>
      </c>
      <c r="AN579">
        <v>0</v>
      </c>
      <c r="AO579">
        <v>1</v>
      </c>
      <c r="AP579">
        <v>0</v>
      </c>
      <c r="AQ579">
        <v>0</v>
      </c>
      <c r="AR579">
        <v>0</v>
      </c>
      <c r="AS579" t="s">
        <v>420</v>
      </c>
      <c r="AT579">
        <v>1</v>
      </c>
      <c r="AU579" t="s">
        <v>420</v>
      </c>
      <c r="AV579">
        <v>0</v>
      </c>
      <c r="AW579">
        <v>2</v>
      </c>
      <c r="AX579">
        <v>28187267</v>
      </c>
      <c r="AY579">
        <v>1</v>
      </c>
      <c r="AZ579">
        <v>0</v>
      </c>
      <c r="BA579">
        <v>601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CX579">
        <f>Y579*Source!I158</f>
        <v>0.5</v>
      </c>
      <c r="CY579">
        <f>AA579</f>
        <v>3591.3</v>
      </c>
      <c r="CZ579">
        <f>AE579</f>
        <v>3591.3</v>
      </c>
      <c r="DA579">
        <f>AI579</f>
        <v>1</v>
      </c>
      <c r="DB579">
        <f t="shared" si="150"/>
        <v>3591.3</v>
      </c>
      <c r="DC579">
        <f t="shared" si="151"/>
        <v>0</v>
      </c>
    </row>
    <row r="580" spans="1:107" x14ac:dyDescent="0.2">
      <c r="A580">
        <f>ROW(Source!A158)</f>
        <v>158</v>
      </c>
      <c r="B580">
        <v>28185840</v>
      </c>
      <c r="C580">
        <v>28187249</v>
      </c>
      <c r="D580">
        <v>27263147</v>
      </c>
      <c r="E580">
        <v>1</v>
      </c>
      <c r="F580">
        <v>1</v>
      </c>
      <c r="G580">
        <v>1</v>
      </c>
      <c r="H580">
        <v>3</v>
      </c>
      <c r="I580" t="s">
        <v>185</v>
      </c>
      <c r="J580" t="s">
        <v>186</v>
      </c>
      <c r="K580" t="s">
        <v>187</v>
      </c>
      <c r="L580">
        <v>1348</v>
      </c>
      <c r="N580">
        <v>1009</v>
      </c>
      <c r="O580" t="s">
        <v>476</v>
      </c>
      <c r="P580" t="s">
        <v>476</v>
      </c>
      <c r="Q580">
        <v>1000</v>
      </c>
      <c r="W580">
        <v>0</v>
      </c>
      <c r="X580">
        <v>1923881083</v>
      </c>
      <c r="Y580">
        <v>0.27</v>
      </c>
      <c r="AA580">
        <v>2899.57</v>
      </c>
      <c r="AB580">
        <v>0</v>
      </c>
      <c r="AC580">
        <v>0</v>
      </c>
      <c r="AD580">
        <v>0</v>
      </c>
      <c r="AE580">
        <v>2899.57</v>
      </c>
      <c r="AF580">
        <v>0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N580">
        <v>0</v>
      </c>
      <c r="AO580">
        <v>1</v>
      </c>
      <c r="AP580">
        <v>0</v>
      </c>
      <c r="AQ580">
        <v>0</v>
      </c>
      <c r="AR580">
        <v>0</v>
      </c>
      <c r="AS580" t="s">
        <v>420</v>
      </c>
      <c r="AT580">
        <v>0.27</v>
      </c>
      <c r="AU580" t="s">
        <v>420</v>
      </c>
      <c r="AV580">
        <v>0</v>
      </c>
      <c r="AW580">
        <v>2</v>
      </c>
      <c r="AX580">
        <v>28187268</v>
      </c>
      <c r="AY580">
        <v>1</v>
      </c>
      <c r="AZ580">
        <v>0</v>
      </c>
      <c r="BA580">
        <v>602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CX580">
        <f>Y580*Source!I158</f>
        <v>0.13500000000000001</v>
      </c>
      <c r="CY580">
        <f>AA580</f>
        <v>2899.57</v>
      </c>
      <c r="CZ580">
        <f>AE580</f>
        <v>2899.57</v>
      </c>
      <c r="DA580">
        <f>AI580</f>
        <v>1</v>
      </c>
      <c r="DB580">
        <f t="shared" si="150"/>
        <v>782.88</v>
      </c>
      <c r="DC580">
        <f t="shared" si="151"/>
        <v>0</v>
      </c>
    </row>
    <row r="581" spans="1:107" x14ac:dyDescent="0.2">
      <c r="A581">
        <f>ROW(Source!A158)</f>
        <v>158</v>
      </c>
      <c r="B581">
        <v>28185840</v>
      </c>
      <c r="C581">
        <v>28187249</v>
      </c>
      <c r="D581">
        <v>27269572</v>
      </c>
      <c r="E581">
        <v>1</v>
      </c>
      <c r="F581">
        <v>1</v>
      </c>
      <c r="G581">
        <v>1</v>
      </c>
      <c r="H581">
        <v>3</v>
      </c>
      <c r="I581" t="s">
        <v>208</v>
      </c>
      <c r="J581" t="s">
        <v>209</v>
      </c>
      <c r="K581" t="s">
        <v>210</v>
      </c>
      <c r="L581">
        <v>1348</v>
      </c>
      <c r="N581">
        <v>1009</v>
      </c>
      <c r="O581" t="s">
        <v>476</v>
      </c>
      <c r="P581" t="s">
        <v>476</v>
      </c>
      <c r="Q581">
        <v>1000</v>
      </c>
      <c r="W581">
        <v>0</v>
      </c>
      <c r="X581">
        <v>919888334</v>
      </c>
      <c r="Y581">
        <v>0.126</v>
      </c>
      <c r="AA581">
        <v>656.58</v>
      </c>
      <c r="AB581">
        <v>0</v>
      </c>
      <c r="AC581">
        <v>0</v>
      </c>
      <c r="AD581">
        <v>0</v>
      </c>
      <c r="AE581">
        <v>656.58</v>
      </c>
      <c r="AF581">
        <v>0</v>
      </c>
      <c r="AG581">
        <v>0</v>
      </c>
      <c r="AH581">
        <v>0</v>
      </c>
      <c r="AI581">
        <v>1</v>
      </c>
      <c r="AJ581">
        <v>1</v>
      </c>
      <c r="AK581">
        <v>1</v>
      </c>
      <c r="AL581">
        <v>1</v>
      </c>
      <c r="AN581">
        <v>0</v>
      </c>
      <c r="AO581">
        <v>1</v>
      </c>
      <c r="AP581">
        <v>0</v>
      </c>
      <c r="AQ581">
        <v>0</v>
      </c>
      <c r="AR581">
        <v>0</v>
      </c>
      <c r="AS581" t="s">
        <v>420</v>
      </c>
      <c r="AT581">
        <v>0.126</v>
      </c>
      <c r="AU581" t="s">
        <v>420</v>
      </c>
      <c r="AV581">
        <v>0</v>
      </c>
      <c r="AW581">
        <v>2</v>
      </c>
      <c r="AX581">
        <v>28187269</v>
      </c>
      <c r="AY581">
        <v>1</v>
      </c>
      <c r="AZ581">
        <v>0</v>
      </c>
      <c r="BA581">
        <v>603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CX581">
        <f>Y581*Source!I158</f>
        <v>6.3E-2</v>
      </c>
      <c r="CY581">
        <f>AA581</f>
        <v>656.58</v>
      </c>
      <c r="CZ581">
        <f>AE581</f>
        <v>656.58</v>
      </c>
      <c r="DA581">
        <f>AI581</f>
        <v>1</v>
      </c>
      <c r="DB581">
        <f t="shared" si="150"/>
        <v>82.73</v>
      </c>
      <c r="DC581">
        <f t="shared" si="151"/>
        <v>0</v>
      </c>
    </row>
    <row r="582" spans="1:107" x14ac:dyDescent="0.2">
      <c r="A582">
        <f>ROW(Source!A158)</f>
        <v>158</v>
      </c>
      <c r="B582">
        <v>28185840</v>
      </c>
      <c r="C582">
        <v>28187249</v>
      </c>
      <c r="D582">
        <v>27289020</v>
      </c>
      <c r="E582">
        <v>1</v>
      </c>
      <c r="F582">
        <v>1</v>
      </c>
      <c r="G582">
        <v>1</v>
      </c>
      <c r="H582">
        <v>3</v>
      </c>
      <c r="I582" t="s">
        <v>211</v>
      </c>
      <c r="J582" t="s">
        <v>212</v>
      </c>
      <c r="K582" t="s">
        <v>213</v>
      </c>
      <c r="L582">
        <v>1327</v>
      </c>
      <c r="N582">
        <v>1005</v>
      </c>
      <c r="O582" t="s">
        <v>214</v>
      </c>
      <c r="P582" t="s">
        <v>214</v>
      </c>
      <c r="Q582">
        <v>1</v>
      </c>
      <c r="W582">
        <v>0</v>
      </c>
      <c r="X582">
        <v>-1759487098</v>
      </c>
      <c r="Y582">
        <v>105</v>
      </c>
      <c r="AA582">
        <v>20.239999999999998</v>
      </c>
      <c r="AB582">
        <v>0</v>
      </c>
      <c r="AC582">
        <v>0</v>
      </c>
      <c r="AD582">
        <v>0</v>
      </c>
      <c r="AE582">
        <v>20.239999999999998</v>
      </c>
      <c r="AF582">
        <v>0</v>
      </c>
      <c r="AG582">
        <v>0</v>
      </c>
      <c r="AH582">
        <v>0</v>
      </c>
      <c r="AI582">
        <v>1</v>
      </c>
      <c r="AJ582">
        <v>1</v>
      </c>
      <c r="AK582">
        <v>1</v>
      </c>
      <c r="AL582">
        <v>1</v>
      </c>
      <c r="AN582">
        <v>0</v>
      </c>
      <c r="AO582">
        <v>1</v>
      </c>
      <c r="AP582">
        <v>0</v>
      </c>
      <c r="AQ582">
        <v>0</v>
      </c>
      <c r="AR582">
        <v>0</v>
      </c>
      <c r="AS582" t="s">
        <v>420</v>
      </c>
      <c r="AT582">
        <v>105</v>
      </c>
      <c r="AU582" t="s">
        <v>420</v>
      </c>
      <c r="AV582">
        <v>0</v>
      </c>
      <c r="AW582">
        <v>2</v>
      </c>
      <c r="AX582">
        <v>28187270</v>
      </c>
      <c r="AY582">
        <v>1</v>
      </c>
      <c r="AZ582">
        <v>0</v>
      </c>
      <c r="BA582">
        <v>604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CX582">
        <f>Y582*Source!I158</f>
        <v>52.5</v>
      </c>
      <c r="CY582">
        <f>AA582</f>
        <v>20.239999999999998</v>
      </c>
      <c r="CZ582">
        <f>AE582</f>
        <v>20.239999999999998</v>
      </c>
      <c r="DA582">
        <f>AI582</f>
        <v>1</v>
      </c>
      <c r="DB582">
        <f t="shared" si="150"/>
        <v>2125.1999999999998</v>
      </c>
      <c r="DC582">
        <f t="shared" si="151"/>
        <v>0</v>
      </c>
    </row>
    <row r="583" spans="1:107" x14ac:dyDescent="0.2">
      <c r="A583">
        <f>ROW(Source!A158)</f>
        <v>158</v>
      </c>
      <c r="B583">
        <v>28185840</v>
      </c>
      <c r="C583">
        <v>28187249</v>
      </c>
      <c r="D583">
        <v>27308517</v>
      </c>
      <c r="E583">
        <v>1</v>
      </c>
      <c r="F583">
        <v>1</v>
      </c>
      <c r="G583">
        <v>1</v>
      </c>
      <c r="H583">
        <v>3</v>
      </c>
      <c r="I583" t="s">
        <v>215</v>
      </c>
      <c r="J583" t="s">
        <v>216</v>
      </c>
      <c r="K583" t="s">
        <v>217</v>
      </c>
      <c r="L583">
        <v>1348</v>
      </c>
      <c r="N583">
        <v>1009</v>
      </c>
      <c r="O583" t="s">
        <v>476</v>
      </c>
      <c r="P583" t="s">
        <v>476</v>
      </c>
      <c r="Q583">
        <v>1000</v>
      </c>
      <c r="W583">
        <v>0</v>
      </c>
      <c r="X583">
        <v>-1732028039</v>
      </c>
      <c r="Y583">
        <v>0.38</v>
      </c>
      <c r="AA583">
        <v>623.08000000000004</v>
      </c>
      <c r="AB583">
        <v>0</v>
      </c>
      <c r="AC583">
        <v>0</v>
      </c>
      <c r="AD583">
        <v>0</v>
      </c>
      <c r="AE583">
        <v>623.08000000000004</v>
      </c>
      <c r="AF583">
        <v>0</v>
      </c>
      <c r="AG583">
        <v>0</v>
      </c>
      <c r="AH583">
        <v>0</v>
      </c>
      <c r="AI583">
        <v>1</v>
      </c>
      <c r="AJ583">
        <v>1</v>
      </c>
      <c r="AK583">
        <v>1</v>
      </c>
      <c r="AL583">
        <v>1</v>
      </c>
      <c r="AN583">
        <v>0</v>
      </c>
      <c r="AO583">
        <v>1</v>
      </c>
      <c r="AP583">
        <v>0</v>
      </c>
      <c r="AQ583">
        <v>0</v>
      </c>
      <c r="AR583">
        <v>0</v>
      </c>
      <c r="AS583" t="s">
        <v>420</v>
      </c>
      <c r="AT583">
        <v>0.38</v>
      </c>
      <c r="AU583" t="s">
        <v>420</v>
      </c>
      <c r="AV583">
        <v>0</v>
      </c>
      <c r="AW583">
        <v>2</v>
      </c>
      <c r="AX583">
        <v>28187271</v>
      </c>
      <c r="AY583">
        <v>1</v>
      </c>
      <c r="AZ583">
        <v>0</v>
      </c>
      <c r="BA583">
        <v>605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CX583">
        <f>Y583*Source!I158</f>
        <v>0.19</v>
      </c>
      <c r="CY583">
        <f>AA583</f>
        <v>623.08000000000004</v>
      </c>
      <c r="CZ583">
        <f>AE583</f>
        <v>623.08000000000004</v>
      </c>
      <c r="DA583">
        <f>AI583</f>
        <v>1</v>
      </c>
      <c r="DB583">
        <f t="shared" si="150"/>
        <v>236.77</v>
      </c>
      <c r="DC583">
        <f t="shared" si="151"/>
        <v>0</v>
      </c>
    </row>
    <row r="584" spans="1:107" x14ac:dyDescent="0.2">
      <c r="A584">
        <f>ROW(Source!A159)</f>
        <v>159</v>
      </c>
      <c r="B584">
        <v>28185841</v>
      </c>
      <c r="C584">
        <v>28187249</v>
      </c>
      <c r="D584">
        <v>27436209</v>
      </c>
      <c r="E584">
        <v>1</v>
      </c>
      <c r="F584">
        <v>1</v>
      </c>
      <c r="G584">
        <v>1</v>
      </c>
      <c r="H584">
        <v>1</v>
      </c>
      <c r="I584" t="s">
        <v>73</v>
      </c>
      <c r="J584" t="s">
        <v>420</v>
      </c>
      <c r="K584" t="s">
        <v>74</v>
      </c>
      <c r="L584">
        <v>1191</v>
      </c>
      <c r="N584">
        <v>1013</v>
      </c>
      <c r="O584" t="s">
        <v>817</v>
      </c>
      <c r="P584" t="s">
        <v>817</v>
      </c>
      <c r="Q584">
        <v>1</v>
      </c>
      <c r="W584">
        <v>0</v>
      </c>
      <c r="X584">
        <v>1554607928</v>
      </c>
      <c r="Y584">
        <v>123.6</v>
      </c>
      <c r="AA584">
        <v>0</v>
      </c>
      <c r="AB584">
        <v>0</v>
      </c>
      <c r="AC584">
        <v>0</v>
      </c>
      <c r="AD584">
        <v>65.33</v>
      </c>
      <c r="AE584">
        <v>0</v>
      </c>
      <c r="AF584">
        <v>0</v>
      </c>
      <c r="AG584">
        <v>0</v>
      </c>
      <c r="AH584">
        <v>9.24</v>
      </c>
      <c r="AI584">
        <v>1</v>
      </c>
      <c r="AJ584">
        <v>1</v>
      </c>
      <c r="AK584">
        <v>1</v>
      </c>
      <c r="AL584">
        <v>7.07</v>
      </c>
      <c r="AN584">
        <v>0</v>
      </c>
      <c r="AO584">
        <v>1</v>
      </c>
      <c r="AP584">
        <v>1</v>
      </c>
      <c r="AQ584">
        <v>0</v>
      </c>
      <c r="AR584">
        <v>0</v>
      </c>
      <c r="AS584" t="s">
        <v>420</v>
      </c>
      <c r="AT584">
        <v>123.6</v>
      </c>
      <c r="AU584" t="s">
        <v>420</v>
      </c>
      <c r="AV584">
        <v>1</v>
      </c>
      <c r="AW584">
        <v>2</v>
      </c>
      <c r="AX584">
        <v>28187261</v>
      </c>
      <c r="AY584">
        <v>1</v>
      </c>
      <c r="AZ584">
        <v>0</v>
      </c>
      <c r="BA584">
        <v>607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CX584">
        <f>Y584*Source!I159</f>
        <v>61.8</v>
      </c>
      <c r="CY584">
        <f>AD584</f>
        <v>65.33</v>
      </c>
      <c r="CZ584">
        <f>AH584</f>
        <v>9.24</v>
      </c>
      <c r="DA584">
        <f>AL584</f>
        <v>7.07</v>
      </c>
      <c r="DB584">
        <f t="shared" si="150"/>
        <v>1142.06</v>
      </c>
      <c r="DC584">
        <f t="shared" si="151"/>
        <v>0</v>
      </c>
    </row>
    <row r="585" spans="1:107" x14ac:dyDescent="0.2">
      <c r="A585">
        <f>ROW(Source!A159)</f>
        <v>159</v>
      </c>
      <c r="B585">
        <v>28185841</v>
      </c>
      <c r="C585">
        <v>28187249</v>
      </c>
      <c r="D585">
        <v>27430841</v>
      </c>
      <c r="E585">
        <v>1</v>
      </c>
      <c r="F585">
        <v>1</v>
      </c>
      <c r="G585">
        <v>1</v>
      </c>
      <c r="H585">
        <v>1</v>
      </c>
      <c r="I585" t="s">
        <v>818</v>
      </c>
      <c r="J585" t="s">
        <v>420</v>
      </c>
      <c r="K585" t="s">
        <v>819</v>
      </c>
      <c r="L585">
        <v>1191</v>
      </c>
      <c r="N585">
        <v>1013</v>
      </c>
      <c r="O585" t="s">
        <v>817</v>
      </c>
      <c r="P585" t="s">
        <v>817</v>
      </c>
      <c r="Q585">
        <v>1</v>
      </c>
      <c r="W585">
        <v>0</v>
      </c>
      <c r="X585">
        <v>-383101862</v>
      </c>
      <c r="Y585">
        <v>6.69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1</v>
      </c>
      <c r="AJ585">
        <v>1</v>
      </c>
      <c r="AK585">
        <v>7.07</v>
      </c>
      <c r="AL585">
        <v>1</v>
      </c>
      <c r="AN585">
        <v>0</v>
      </c>
      <c r="AO585">
        <v>1</v>
      </c>
      <c r="AP585">
        <v>0</v>
      </c>
      <c r="AQ585">
        <v>0</v>
      </c>
      <c r="AR585">
        <v>0</v>
      </c>
      <c r="AS585" t="s">
        <v>420</v>
      </c>
      <c r="AT585">
        <v>6.69</v>
      </c>
      <c r="AU585" t="s">
        <v>420</v>
      </c>
      <c r="AV585">
        <v>2</v>
      </c>
      <c r="AW585">
        <v>2</v>
      </c>
      <c r="AX585">
        <v>28187262</v>
      </c>
      <c r="AY585">
        <v>1</v>
      </c>
      <c r="AZ585">
        <v>0</v>
      </c>
      <c r="BA585">
        <v>608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CX585">
        <f>Y585*Source!I159</f>
        <v>3.3450000000000002</v>
      </c>
      <c r="CY585">
        <f>AD585</f>
        <v>0</v>
      </c>
      <c r="CZ585">
        <f>AH585</f>
        <v>0</v>
      </c>
      <c r="DA585">
        <f>AL585</f>
        <v>1</v>
      </c>
      <c r="DB585">
        <f t="shared" si="150"/>
        <v>0</v>
      </c>
      <c r="DC585">
        <f t="shared" si="151"/>
        <v>0</v>
      </c>
    </row>
    <row r="586" spans="1:107" x14ac:dyDescent="0.2">
      <c r="A586">
        <f>ROW(Source!A159)</f>
        <v>159</v>
      </c>
      <c r="B586">
        <v>28185841</v>
      </c>
      <c r="C586">
        <v>28187249</v>
      </c>
      <c r="D586">
        <v>27348210</v>
      </c>
      <c r="E586">
        <v>1</v>
      </c>
      <c r="F586">
        <v>1</v>
      </c>
      <c r="G586">
        <v>1</v>
      </c>
      <c r="H586">
        <v>2</v>
      </c>
      <c r="I586" t="s">
        <v>832</v>
      </c>
      <c r="J586" t="s">
        <v>0</v>
      </c>
      <c r="K586" t="s">
        <v>1</v>
      </c>
      <c r="L586">
        <v>1368</v>
      </c>
      <c r="N586">
        <v>1011</v>
      </c>
      <c r="O586" t="s">
        <v>823</v>
      </c>
      <c r="P586" t="s">
        <v>823</v>
      </c>
      <c r="Q586">
        <v>1</v>
      </c>
      <c r="W586">
        <v>0</v>
      </c>
      <c r="X586">
        <v>-1700234874</v>
      </c>
      <c r="Y586">
        <v>0.49</v>
      </c>
      <c r="AA586">
        <v>0</v>
      </c>
      <c r="AB586">
        <v>662.67</v>
      </c>
      <c r="AC586">
        <v>8.82</v>
      </c>
      <c r="AD586">
        <v>0</v>
      </c>
      <c r="AE586">
        <v>0</v>
      </c>
      <c r="AF586">
        <v>93.73</v>
      </c>
      <c r="AG586">
        <v>8.82</v>
      </c>
      <c r="AH586">
        <v>0</v>
      </c>
      <c r="AI586">
        <v>1</v>
      </c>
      <c r="AJ586">
        <v>7.07</v>
      </c>
      <c r="AK586">
        <v>1</v>
      </c>
      <c r="AL586">
        <v>1</v>
      </c>
      <c r="AN586">
        <v>0</v>
      </c>
      <c r="AO586">
        <v>1</v>
      </c>
      <c r="AP586">
        <v>1</v>
      </c>
      <c r="AQ586">
        <v>0</v>
      </c>
      <c r="AR586">
        <v>0</v>
      </c>
      <c r="AS586" t="s">
        <v>420</v>
      </c>
      <c r="AT586">
        <v>0.49</v>
      </c>
      <c r="AU586" t="s">
        <v>420</v>
      </c>
      <c r="AV586">
        <v>0</v>
      </c>
      <c r="AW586">
        <v>2</v>
      </c>
      <c r="AX586">
        <v>28187263</v>
      </c>
      <c r="AY586">
        <v>1</v>
      </c>
      <c r="AZ586">
        <v>0</v>
      </c>
      <c r="BA586">
        <v>609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CX586">
        <f>Y586*Source!I159</f>
        <v>0.245</v>
      </c>
      <c r="CY586">
        <f>AB586</f>
        <v>662.67</v>
      </c>
      <c r="CZ586">
        <f>AF586</f>
        <v>93.73</v>
      </c>
      <c r="DA586">
        <f>AJ586</f>
        <v>7.07</v>
      </c>
      <c r="DB586">
        <f t="shared" si="150"/>
        <v>45.93</v>
      </c>
      <c r="DC586">
        <f t="shared" si="151"/>
        <v>4.32</v>
      </c>
    </row>
    <row r="587" spans="1:107" x14ac:dyDescent="0.2">
      <c r="A587">
        <f>ROW(Source!A159)</f>
        <v>159</v>
      </c>
      <c r="B587">
        <v>28185841</v>
      </c>
      <c r="C587">
        <v>28187249</v>
      </c>
      <c r="D587">
        <v>27348257</v>
      </c>
      <c r="E587">
        <v>1</v>
      </c>
      <c r="F587">
        <v>1</v>
      </c>
      <c r="G587">
        <v>1</v>
      </c>
      <c r="H587">
        <v>2</v>
      </c>
      <c r="I587" t="s">
        <v>153</v>
      </c>
      <c r="J587" t="s">
        <v>154</v>
      </c>
      <c r="K587" t="s">
        <v>155</v>
      </c>
      <c r="L587">
        <v>1368</v>
      </c>
      <c r="N587">
        <v>1011</v>
      </c>
      <c r="O587" t="s">
        <v>823</v>
      </c>
      <c r="P587" t="s">
        <v>823</v>
      </c>
      <c r="Q587">
        <v>1</v>
      </c>
      <c r="W587">
        <v>0</v>
      </c>
      <c r="X587">
        <v>-271470403</v>
      </c>
      <c r="Y587">
        <v>4.5599999999999996</v>
      </c>
      <c r="AA587">
        <v>0</v>
      </c>
      <c r="AB587">
        <v>648.96</v>
      </c>
      <c r="AC587">
        <v>11.84</v>
      </c>
      <c r="AD587">
        <v>0</v>
      </c>
      <c r="AE587">
        <v>0</v>
      </c>
      <c r="AF587">
        <v>91.79</v>
      </c>
      <c r="AG587">
        <v>11.84</v>
      </c>
      <c r="AH587">
        <v>0</v>
      </c>
      <c r="AI587">
        <v>1</v>
      </c>
      <c r="AJ587">
        <v>7.07</v>
      </c>
      <c r="AK587">
        <v>1</v>
      </c>
      <c r="AL587">
        <v>1</v>
      </c>
      <c r="AN587">
        <v>0</v>
      </c>
      <c r="AO587">
        <v>1</v>
      </c>
      <c r="AP587">
        <v>1</v>
      </c>
      <c r="AQ587">
        <v>0</v>
      </c>
      <c r="AR587">
        <v>0</v>
      </c>
      <c r="AS587" t="s">
        <v>420</v>
      </c>
      <c r="AT587">
        <v>4.5599999999999996</v>
      </c>
      <c r="AU587" t="s">
        <v>420</v>
      </c>
      <c r="AV587">
        <v>0</v>
      </c>
      <c r="AW587">
        <v>2</v>
      </c>
      <c r="AX587">
        <v>28187264</v>
      </c>
      <c r="AY587">
        <v>1</v>
      </c>
      <c r="AZ587">
        <v>0</v>
      </c>
      <c r="BA587">
        <v>610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CX587">
        <f>Y587*Source!I159</f>
        <v>2.2799999999999998</v>
      </c>
      <c r="CY587">
        <f>AB587</f>
        <v>648.96</v>
      </c>
      <c r="CZ587">
        <f>AF587</f>
        <v>91.79</v>
      </c>
      <c r="DA587">
        <f>AJ587</f>
        <v>7.07</v>
      </c>
      <c r="DB587">
        <f t="shared" si="150"/>
        <v>418.56</v>
      </c>
      <c r="DC587">
        <f t="shared" si="151"/>
        <v>53.99</v>
      </c>
    </row>
    <row r="588" spans="1:107" x14ac:dyDescent="0.2">
      <c r="A588">
        <f>ROW(Source!A159)</f>
        <v>159</v>
      </c>
      <c r="B588">
        <v>28185841</v>
      </c>
      <c r="C588">
        <v>28187249</v>
      </c>
      <c r="D588">
        <v>27348410</v>
      </c>
      <c r="E588">
        <v>1</v>
      </c>
      <c r="F588">
        <v>1</v>
      </c>
      <c r="G588">
        <v>1</v>
      </c>
      <c r="H588">
        <v>2</v>
      </c>
      <c r="I588" t="s">
        <v>159</v>
      </c>
      <c r="J588" t="s">
        <v>160</v>
      </c>
      <c r="K588" t="s">
        <v>161</v>
      </c>
      <c r="L588">
        <v>1368</v>
      </c>
      <c r="N588">
        <v>1011</v>
      </c>
      <c r="O588" t="s">
        <v>823</v>
      </c>
      <c r="P588" t="s">
        <v>823</v>
      </c>
      <c r="Q588">
        <v>1</v>
      </c>
      <c r="W588">
        <v>0</v>
      </c>
      <c r="X588">
        <v>-566827484</v>
      </c>
      <c r="Y588">
        <v>3.64</v>
      </c>
      <c r="AA588">
        <v>0</v>
      </c>
      <c r="AB588">
        <v>29.06</v>
      </c>
      <c r="AC588">
        <v>0</v>
      </c>
      <c r="AD588">
        <v>0</v>
      </c>
      <c r="AE588">
        <v>0</v>
      </c>
      <c r="AF588">
        <v>4.1100000000000003</v>
      </c>
      <c r="AG588">
        <v>0</v>
      </c>
      <c r="AH588">
        <v>0</v>
      </c>
      <c r="AI588">
        <v>1</v>
      </c>
      <c r="AJ588">
        <v>7.07</v>
      </c>
      <c r="AK588">
        <v>1</v>
      </c>
      <c r="AL588">
        <v>1</v>
      </c>
      <c r="AN588">
        <v>0</v>
      </c>
      <c r="AO588">
        <v>1</v>
      </c>
      <c r="AP588">
        <v>1</v>
      </c>
      <c r="AQ588">
        <v>0</v>
      </c>
      <c r="AR588">
        <v>0</v>
      </c>
      <c r="AS588" t="s">
        <v>420</v>
      </c>
      <c r="AT588">
        <v>3.64</v>
      </c>
      <c r="AU588" t="s">
        <v>420</v>
      </c>
      <c r="AV588">
        <v>0</v>
      </c>
      <c r="AW588">
        <v>2</v>
      </c>
      <c r="AX588">
        <v>28187265</v>
      </c>
      <c r="AY588">
        <v>1</v>
      </c>
      <c r="AZ588">
        <v>0</v>
      </c>
      <c r="BA588">
        <v>611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CX588">
        <f>Y588*Source!I159</f>
        <v>1.82</v>
      </c>
      <c r="CY588">
        <f>AB588</f>
        <v>29.06</v>
      </c>
      <c r="CZ588">
        <f>AF588</f>
        <v>4.1100000000000003</v>
      </c>
      <c r="DA588">
        <f>AJ588</f>
        <v>7.07</v>
      </c>
      <c r="DB588">
        <f t="shared" si="150"/>
        <v>14.96</v>
      </c>
      <c r="DC588">
        <f t="shared" si="151"/>
        <v>0</v>
      </c>
    </row>
    <row r="589" spans="1:107" x14ac:dyDescent="0.2">
      <c r="A589">
        <f>ROW(Source!A159)</f>
        <v>159</v>
      </c>
      <c r="B589">
        <v>28185841</v>
      </c>
      <c r="C589">
        <v>28187249</v>
      </c>
      <c r="D589">
        <v>27349168</v>
      </c>
      <c r="E589">
        <v>1</v>
      </c>
      <c r="F589">
        <v>1</v>
      </c>
      <c r="G589">
        <v>1</v>
      </c>
      <c r="H589">
        <v>2</v>
      </c>
      <c r="I589" t="s">
        <v>2</v>
      </c>
      <c r="J589" t="s">
        <v>3</v>
      </c>
      <c r="K589" t="s">
        <v>4</v>
      </c>
      <c r="L589">
        <v>1368</v>
      </c>
      <c r="N589">
        <v>1011</v>
      </c>
      <c r="O589" t="s">
        <v>823</v>
      </c>
      <c r="P589" t="s">
        <v>823</v>
      </c>
      <c r="Q589">
        <v>1</v>
      </c>
      <c r="W589">
        <v>0</v>
      </c>
      <c r="X589">
        <v>1820267133</v>
      </c>
      <c r="Y589">
        <v>1.64</v>
      </c>
      <c r="AA589">
        <v>0</v>
      </c>
      <c r="AB589">
        <v>724.53</v>
      </c>
      <c r="AC589">
        <v>11.84</v>
      </c>
      <c r="AD589">
        <v>0</v>
      </c>
      <c r="AE589">
        <v>0</v>
      </c>
      <c r="AF589">
        <v>102.48</v>
      </c>
      <c r="AG589">
        <v>11.84</v>
      </c>
      <c r="AH589">
        <v>0</v>
      </c>
      <c r="AI589">
        <v>1</v>
      </c>
      <c r="AJ589">
        <v>7.07</v>
      </c>
      <c r="AK589">
        <v>1</v>
      </c>
      <c r="AL589">
        <v>1</v>
      </c>
      <c r="AN589">
        <v>0</v>
      </c>
      <c r="AO589">
        <v>1</v>
      </c>
      <c r="AP589">
        <v>1</v>
      </c>
      <c r="AQ589">
        <v>0</v>
      </c>
      <c r="AR589">
        <v>0</v>
      </c>
      <c r="AS589" t="s">
        <v>420</v>
      </c>
      <c r="AT589">
        <v>1.64</v>
      </c>
      <c r="AU589" t="s">
        <v>420</v>
      </c>
      <c r="AV589">
        <v>0</v>
      </c>
      <c r="AW589">
        <v>2</v>
      </c>
      <c r="AX589">
        <v>28187266</v>
      </c>
      <c r="AY589">
        <v>1</v>
      </c>
      <c r="AZ589">
        <v>0</v>
      </c>
      <c r="BA589">
        <v>612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CX589">
        <f>Y589*Source!I159</f>
        <v>0.82</v>
      </c>
      <c r="CY589">
        <f>AB589</f>
        <v>724.53</v>
      </c>
      <c r="CZ589">
        <f>AF589</f>
        <v>102.48</v>
      </c>
      <c r="DA589">
        <f>AJ589</f>
        <v>7.07</v>
      </c>
      <c r="DB589">
        <f t="shared" si="150"/>
        <v>168.07</v>
      </c>
      <c r="DC589">
        <f t="shared" si="151"/>
        <v>19.420000000000002</v>
      </c>
    </row>
    <row r="590" spans="1:107" x14ac:dyDescent="0.2">
      <c r="A590">
        <f>ROW(Source!A159)</f>
        <v>159</v>
      </c>
      <c r="B590">
        <v>28185841</v>
      </c>
      <c r="C590">
        <v>28187249</v>
      </c>
      <c r="D590">
        <v>27262461</v>
      </c>
      <c r="E590">
        <v>1</v>
      </c>
      <c r="F590">
        <v>1</v>
      </c>
      <c r="G590">
        <v>1</v>
      </c>
      <c r="H590">
        <v>3</v>
      </c>
      <c r="I590" t="s">
        <v>205</v>
      </c>
      <c r="J590" t="s">
        <v>206</v>
      </c>
      <c r="K590" t="s">
        <v>207</v>
      </c>
      <c r="L590">
        <v>1348</v>
      </c>
      <c r="N590">
        <v>1009</v>
      </c>
      <c r="O590" t="s">
        <v>476</v>
      </c>
      <c r="P590" t="s">
        <v>476</v>
      </c>
      <c r="Q590">
        <v>1000</v>
      </c>
      <c r="W590">
        <v>0</v>
      </c>
      <c r="X590">
        <v>-306078241</v>
      </c>
      <c r="Y590">
        <v>1</v>
      </c>
      <c r="AA590">
        <v>25390.49</v>
      </c>
      <c r="AB590">
        <v>0</v>
      </c>
      <c r="AC590">
        <v>0</v>
      </c>
      <c r="AD590">
        <v>0</v>
      </c>
      <c r="AE590">
        <v>3591.3</v>
      </c>
      <c r="AF590">
        <v>0</v>
      </c>
      <c r="AG590">
        <v>0</v>
      </c>
      <c r="AH590">
        <v>0</v>
      </c>
      <c r="AI590">
        <v>7.07</v>
      </c>
      <c r="AJ590">
        <v>1</v>
      </c>
      <c r="AK590">
        <v>1</v>
      </c>
      <c r="AL590">
        <v>1</v>
      </c>
      <c r="AN590">
        <v>0</v>
      </c>
      <c r="AO590">
        <v>1</v>
      </c>
      <c r="AP590">
        <v>0</v>
      </c>
      <c r="AQ590">
        <v>0</v>
      </c>
      <c r="AR590">
        <v>0</v>
      </c>
      <c r="AS590" t="s">
        <v>420</v>
      </c>
      <c r="AT590">
        <v>1</v>
      </c>
      <c r="AU590" t="s">
        <v>420</v>
      </c>
      <c r="AV590">
        <v>0</v>
      </c>
      <c r="AW590">
        <v>2</v>
      </c>
      <c r="AX590">
        <v>28187267</v>
      </c>
      <c r="AY590">
        <v>1</v>
      </c>
      <c r="AZ590">
        <v>0</v>
      </c>
      <c r="BA590">
        <v>613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CX590">
        <f>Y590*Source!I159</f>
        <v>0.5</v>
      </c>
      <c r="CY590">
        <f>AA590</f>
        <v>25390.49</v>
      </c>
      <c r="CZ590">
        <f>AE590</f>
        <v>3591.3</v>
      </c>
      <c r="DA590">
        <f>AI590</f>
        <v>7.07</v>
      </c>
      <c r="DB590">
        <f t="shared" si="150"/>
        <v>3591.3</v>
      </c>
      <c r="DC590">
        <f t="shared" si="151"/>
        <v>0</v>
      </c>
    </row>
    <row r="591" spans="1:107" x14ac:dyDescent="0.2">
      <c r="A591">
        <f>ROW(Source!A159)</f>
        <v>159</v>
      </c>
      <c r="B591">
        <v>28185841</v>
      </c>
      <c r="C591">
        <v>28187249</v>
      </c>
      <c r="D591">
        <v>27263147</v>
      </c>
      <c r="E591">
        <v>1</v>
      </c>
      <c r="F591">
        <v>1</v>
      </c>
      <c r="G591">
        <v>1</v>
      </c>
      <c r="H591">
        <v>3</v>
      </c>
      <c r="I591" t="s">
        <v>185</v>
      </c>
      <c r="J591" t="s">
        <v>186</v>
      </c>
      <c r="K591" t="s">
        <v>187</v>
      </c>
      <c r="L591">
        <v>1348</v>
      </c>
      <c r="N591">
        <v>1009</v>
      </c>
      <c r="O591" t="s">
        <v>476</v>
      </c>
      <c r="P591" t="s">
        <v>476</v>
      </c>
      <c r="Q591">
        <v>1000</v>
      </c>
      <c r="W591">
        <v>0</v>
      </c>
      <c r="X591">
        <v>1923881083</v>
      </c>
      <c r="Y591">
        <v>0.27</v>
      </c>
      <c r="AA591">
        <v>20499.96</v>
      </c>
      <c r="AB591">
        <v>0</v>
      </c>
      <c r="AC591">
        <v>0</v>
      </c>
      <c r="AD591">
        <v>0</v>
      </c>
      <c r="AE591">
        <v>2899.57</v>
      </c>
      <c r="AF591">
        <v>0</v>
      </c>
      <c r="AG591">
        <v>0</v>
      </c>
      <c r="AH591">
        <v>0</v>
      </c>
      <c r="AI591">
        <v>7.07</v>
      </c>
      <c r="AJ591">
        <v>1</v>
      </c>
      <c r="AK591">
        <v>1</v>
      </c>
      <c r="AL591">
        <v>1</v>
      </c>
      <c r="AN591">
        <v>0</v>
      </c>
      <c r="AO591">
        <v>1</v>
      </c>
      <c r="AP591">
        <v>0</v>
      </c>
      <c r="AQ591">
        <v>0</v>
      </c>
      <c r="AR591">
        <v>0</v>
      </c>
      <c r="AS591" t="s">
        <v>420</v>
      </c>
      <c r="AT591">
        <v>0.27</v>
      </c>
      <c r="AU591" t="s">
        <v>420</v>
      </c>
      <c r="AV591">
        <v>0</v>
      </c>
      <c r="AW591">
        <v>2</v>
      </c>
      <c r="AX591">
        <v>28187268</v>
      </c>
      <c r="AY591">
        <v>1</v>
      </c>
      <c r="AZ591">
        <v>0</v>
      </c>
      <c r="BA591">
        <v>614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CX591">
        <f>Y591*Source!I159</f>
        <v>0.13500000000000001</v>
      </c>
      <c r="CY591">
        <f>AA591</f>
        <v>20499.96</v>
      </c>
      <c r="CZ591">
        <f>AE591</f>
        <v>2899.57</v>
      </c>
      <c r="DA591">
        <f>AI591</f>
        <v>7.07</v>
      </c>
      <c r="DB591">
        <f t="shared" ref="DB591:DB654" si="164">ROUND(ROUND(AT591*CZ591,2),6)</f>
        <v>782.88</v>
      </c>
      <c r="DC591">
        <f t="shared" ref="DC591:DC654" si="165">ROUND(ROUND(AT591*AG591,2),6)</f>
        <v>0</v>
      </c>
    </row>
    <row r="592" spans="1:107" x14ac:dyDescent="0.2">
      <c r="A592">
        <f>ROW(Source!A159)</f>
        <v>159</v>
      </c>
      <c r="B592">
        <v>28185841</v>
      </c>
      <c r="C592">
        <v>28187249</v>
      </c>
      <c r="D592">
        <v>27269572</v>
      </c>
      <c r="E592">
        <v>1</v>
      </c>
      <c r="F592">
        <v>1</v>
      </c>
      <c r="G592">
        <v>1</v>
      </c>
      <c r="H592">
        <v>3</v>
      </c>
      <c r="I592" t="s">
        <v>208</v>
      </c>
      <c r="J592" t="s">
        <v>209</v>
      </c>
      <c r="K592" t="s">
        <v>210</v>
      </c>
      <c r="L592">
        <v>1348</v>
      </c>
      <c r="N592">
        <v>1009</v>
      </c>
      <c r="O592" t="s">
        <v>476</v>
      </c>
      <c r="P592" t="s">
        <v>476</v>
      </c>
      <c r="Q592">
        <v>1000</v>
      </c>
      <c r="W592">
        <v>0</v>
      </c>
      <c r="X592">
        <v>919888334</v>
      </c>
      <c r="Y592">
        <v>0.126</v>
      </c>
      <c r="AA592">
        <v>4642.0200000000004</v>
      </c>
      <c r="AB592">
        <v>0</v>
      </c>
      <c r="AC592">
        <v>0</v>
      </c>
      <c r="AD592">
        <v>0</v>
      </c>
      <c r="AE592">
        <v>656.58</v>
      </c>
      <c r="AF592">
        <v>0</v>
      </c>
      <c r="AG592">
        <v>0</v>
      </c>
      <c r="AH592">
        <v>0</v>
      </c>
      <c r="AI592">
        <v>7.07</v>
      </c>
      <c r="AJ592">
        <v>1</v>
      </c>
      <c r="AK592">
        <v>1</v>
      </c>
      <c r="AL592">
        <v>1</v>
      </c>
      <c r="AN592">
        <v>0</v>
      </c>
      <c r="AO592">
        <v>1</v>
      </c>
      <c r="AP592">
        <v>0</v>
      </c>
      <c r="AQ592">
        <v>0</v>
      </c>
      <c r="AR592">
        <v>0</v>
      </c>
      <c r="AS592" t="s">
        <v>420</v>
      </c>
      <c r="AT592">
        <v>0.126</v>
      </c>
      <c r="AU592" t="s">
        <v>420</v>
      </c>
      <c r="AV592">
        <v>0</v>
      </c>
      <c r="AW592">
        <v>2</v>
      </c>
      <c r="AX592">
        <v>28187269</v>
      </c>
      <c r="AY592">
        <v>1</v>
      </c>
      <c r="AZ592">
        <v>0</v>
      </c>
      <c r="BA592">
        <v>615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CX592">
        <f>Y592*Source!I159</f>
        <v>6.3E-2</v>
      </c>
      <c r="CY592">
        <f>AA592</f>
        <v>4642.0200000000004</v>
      </c>
      <c r="CZ592">
        <f>AE592</f>
        <v>656.58</v>
      </c>
      <c r="DA592">
        <f>AI592</f>
        <v>7.07</v>
      </c>
      <c r="DB592">
        <f t="shared" si="164"/>
        <v>82.73</v>
      </c>
      <c r="DC592">
        <f t="shared" si="165"/>
        <v>0</v>
      </c>
    </row>
    <row r="593" spans="1:107" x14ac:dyDescent="0.2">
      <c r="A593">
        <f>ROW(Source!A159)</f>
        <v>159</v>
      </c>
      <c r="B593">
        <v>28185841</v>
      </c>
      <c r="C593">
        <v>28187249</v>
      </c>
      <c r="D593">
        <v>27289020</v>
      </c>
      <c r="E593">
        <v>1</v>
      </c>
      <c r="F593">
        <v>1</v>
      </c>
      <c r="G593">
        <v>1</v>
      </c>
      <c r="H593">
        <v>3</v>
      </c>
      <c r="I593" t="s">
        <v>211</v>
      </c>
      <c r="J593" t="s">
        <v>212</v>
      </c>
      <c r="K593" t="s">
        <v>213</v>
      </c>
      <c r="L593">
        <v>1327</v>
      </c>
      <c r="N593">
        <v>1005</v>
      </c>
      <c r="O593" t="s">
        <v>214</v>
      </c>
      <c r="P593" t="s">
        <v>214</v>
      </c>
      <c r="Q593">
        <v>1</v>
      </c>
      <c r="W593">
        <v>0</v>
      </c>
      <c r="X593">
        <v>-1759487098</v>
      </c>
      <c r="Y593">
        <v>105</v>
      </c>
      <c r="AA593">
        <v>143.1</v>
      </c>
      <c r="AB593">
        <v>0</v>
      </c>
      <c r="AC593">
        <v>0</v>
      </c>
      <c r="AD593">
        <v>0</v>
      </c>
      <c r="AE593">
        <v>20.239999999999998</v>
      </c>
      <c r="AF593">
        <v>0</v>
      </c>
      <c r="AG593">
        <v>0</v>
      </c>
      <c r="AH593">
        <v>0</v>
      </c>
      <c r="AI593">
        <v>7.07</v>
      </c>
      <c r="AJ593">
        <v>1</v>
      </c>
      <c r="AK593">
        <v>1</v>
      </c>
      <c r="AL593">
        <v>1</v>
      </c>
      <c r="AN593">
        <v>0</v>
      </c>
      <c r="AO593">
        <v>1</v>
      </c>
      <c r="AP593">
        <v>0</v>
      </c>
      <c r="AQ593">
        <v>0</v>
      </c>
      <c r="AR593">
        <v>0</v>
      </c>
      <c r="AS593" t="s">
        <v>420</v>
      </c>
      <c r="AT593">
        <v>105</v>
      </c>
      <c r="AU593" t="s">
        <v>420</v>
      </c>
      <c r="AV593">
        <v>0</v>
      </c>
      <c r="AW593">
        <v>2</v>
      </c>
      <c r="AX593">
        <v>28187270</v>
      </c>
      <c r="AY593">
        <v>1</v>
      </c>
      <c r="AZ593">
        <v>0</v>
      </c>
      <c r="BA593">
        <v>616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CX593">
        <f>Y593*Source!I159</f>
        <v>52.5</v>
      </c>
      <c r="CY593">
        <f>AA593</f>
        <v>143.1</v>
      </c>
      <c r="CZ593">
        <f>AE593</f>
        <v>20.239999999999998</v>
      </c>
      <c r="DA593">
        <f>AI593</f>
        <v>7.07</v>
      </c>
      <c r="DB593">
        <f t="shared" si="164"/>
        <v>2125.1999999999998</v>
      </c>
      <c r="DC593">
        <f t="shared" si="165"/>
        <v>0</v>
      </c>
    </row>
    <row r="594" spans="1:107" x14ac:dyDescent="0.2">
      <c r="A594">
        <f>ROW(Source!A159)</f>
        <v>159</v>
      </c>
      <c r="B594">
        <v>28185841</v>
      </c>
      <c r="C594">
        <v>28187249</v>
      </c>
      <c r="D594">
        <v>27308517</v>
      </c>
      <c r="E594">
        <v>1</v>
      </c>
      <c r="F594">
        <v>1</v>
      </c>
      <c r="G594">
        <v>1</v>
      </c>
      <c r="H594">
        <v>3</v>
      </c>
      <c r="I594" t="s">
        <v>215</v>
      </c>
      <c r="J594" t="s">
        <v>216</v>
      </c>
      <c r="K594" t="s">
        <v>217</v>
      </c>
      <c r="L594">
        <v>1348</v>
      </c>
      <c r="N594">
        <v>1009</v>
      </c>
      <c r="O594" t="s">
        <v>476</v>
      </c>
      <c r="P594" t="s">
        <v>476</v>
      </c>
      <c r="Q594">
        <v>1000</v>
      </c>
      <c r="W594">
        <v>0</v>
      </c>
      <c r="X594">
        <v>-1732028039</v>
      </c>
      <c r="Y594">
        <v>0.38</v>
      </c>
      <c r="AA594">
        <v>4405.18</v>
      </c>
      <c r="AB594">
        <v>0</v>
      </c>
      <c r="AC594">
        <v>0</v>
      </c>
      <c r="AD594">
        <v>0</v>
      </c>
      <c r="AE594">
        <v>623.08000000000004</v>
      </c>
      <c r="AF594">
        <v>0</v>
      </c>
      <c r="AG594">
        <v>0</v>
      </c>
      <c r="AH594">
        <v>0</v>
      </c>
      <c r="AI594">
        <v>7.07</v>
      </c>
      <c r="AJ594">
        <v>1</v>
      </c>
      <c r="AK594">
        <v>1</v>
      </c>
      <c r="AL594">
        <v>1</v>
      </c>
      <c r="AN594">
        <v>0</v>
      </c>
      <c r="AO594">
        <v>1</v>
      </c>
      <c r="AP594">
        <v>0</v>
      </c>
      <c r="AQ594">
        <v>0</v>
      </c>
      <c r="AR594">
        <v>0</v>
      </c>
      <c r="AS594" t="s">
        <v>420</v>
      </c>
      <c r="AT594">
        <v>0.38</v>
      </c>
      <c r="AU594" t="s">
        <v>420</v>
      </c>
      <c r="AV594">
        <v>0</v>
      </c>
      <c r="AW594">
        <v>2</v>
      </c>
      <c r="AX594">
        <v>28187271</v>
      </c>
      <c r="AY594">
        <v>1</v>
      </c>
      <c r="AZ594">
        <v>0</v>
      </c>
      <c r="BA594">
        <v>617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CX594">
        <f>Y594*Source!I159</f>
        <v>0.19</v>
      </c>
      <c r="CY594">
        <f>AA594</f>
        <v>4405.18</v>
      </c>
      <c r="CZ594">
        <f>AE594</f>
        <v>623.08000000000004</v>
      </c>
      <c r="DA594">
        <f>AI594</f>
        <v>7.07</v>
      </c>
      <c r="DB594">
        <f t="shared" si="164"/>
        <v>236.77</v>
      </c>
      <c r="DC594">
        <f t="shared" si="165"/>
        <v>0</v>
      </c>
    </row>
    <row r="595" spans="1:107" x14ac:dyDescent="0.2">
      <c r="A595">
        <f>ROW(Source!A162)</f>
        <v>162</v>
      </c>
      <c r="B595">
        <v>28185840</v>
      </c>
      <c r="C595">
        <v>28187274</v>
      </c>
      <c r="D595">
        <v>27431213</v>
      </c>
      <c r="E595">
        <v>1</v>
      </c>
      <c r="F595">
        <v>1</v>
      </c>
      <c r="G595">
        <v>1</v>
      </c>
      <c r="H595">
        <v>1</v>
      </c>
      <c r="I595" t="s">
        <v>830</v>
      </c>
      <c r="J595" t="s">
        <v>420</v>
      </c>
      <c r="K595" t="s">
        <v>831</v>
      </c>
      <c r="L595">
        <v>1191</v>
      </c>
      <c r="N595">
        <v>1013</v>
      </c>
      <c r="O595" t="s">
        <v>817</v>
      </c>
      <c r="P595" t="s">
        <v>817</v>
      </c>
      <c r="Q595">
        <v>1</v>
      </c>
      <c r="W595">
        <v>0</v>
      </c>
      <c r="X595">
        <v>1777410698</v>
      </c>
      <c r="Y595">
        <v>12.92</v>
      </c>
      <c r="AA595">
        <v>0</v>
      </c>
      <c r="AB595">
        <v>0</v>
      </c>
      <c r="AC595">
        <v>0</v>
      </c>
      <c r="AD595">
        <v>7.61</v>
      </c>
      <c r="AE595">
        <v>0</v>
      </c>
      <c r="AF595">
        <v>0</v>
      </c>
      <c r="AG595">
        <v>0</v>
      </c>
      <c r="AH595">
        <v>7.61</v>
      </c>
      <c r="AI595">
        <v>1</v>
      </c>
      <c r="AJ595">
        <v>1</v>
      </c>
      <c r="AK595">
        <v>1</v>
      </c>
      <c r="AL595">
        <v>1</v>
      </c>
      <c r="AN595">
        <v>0</v>
      </c>
      <c r="AO595">
        <v>1</v>
      </c>
      <c r="AP595">
        <v>1</v>
      </c>
      <c r="AQ595">
        <v>0</v>
      </c>
      <c r="AR595">
        <v>0</v>
      </c>
      <c r="AS595" t="s">
        <v>420</v>
      </c>
      <c r="AT595">
        <v>12.92</v>
      </c>
      <c r="AU595" t="s">
        <v>420</v>
      </c>
      <c r="AV595">
        <v>1</v>
      </c>
      <c r="AW595">
        <v>2</v>
      </c>
      <c r="AX595">
        <v>28187286</v>
      </c>
      <c r="AY595">
        <v>1</v>
      </c>
      <c r="AZ595">
        <v>0</v>
      </c>
      <c r="BA595">
        <v>619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CX595">
        <f>Y595*Source!I162</f>
        <v>457.36799999999999</v>
      </c>
      <c r="CY595">
        <f>AD595</f>
        <v>7.61</v>
      </c>
      <c r="CZ595">
        <f>AH595</f>
        <v>7.61</v>
      </c>
      <c r="DA595">
        <f>AL595</f>
        <v>1</v>
      </c>
      <c r="DB595">
        <f t="shared" si="164"/>
        <v>98.32</v>
      </c>
      <c r="DC595">
        <f t="shared" si="165"/>
        <v>0</v>
      </c>
    </row>
    <row r="596" spans="1:107" x14ac:dyDescent="0.2">
      <c r="A596">
        <f>ROW(Source!A162)</f>
        <v>162</v>
      </c>
      <c r="B596">
        <v>28185840</v>
      </c>
      <c r="C596">
        <v>28187274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818</v>
      </c>
      <c r="J596" t="s">
        <v>420</v>
      </c>
      <c r="K596" t="s">
        <v>819</v>
      </c>
      <c r="L596">
        <v>1191</v>
      </c>
      <c r="N596">
        <v>1013</v>
      </c>
      <c r="O596" t="s">
        <v>817</v>
      </c>
      <c r="P596" t="s">
        <v>817</v>
      </c>
      <c r="Q596">
        <v>1</v>
      </c>
      <c r="W596">
        <v>0</v>
      </c>
      <c r="X596">
        <v>-383101862</v>
      </c>
      <c r="Y596">
        <v>3.35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1</v>
      </c>
      <c r="AJ596">
        <v>1</v>
      </c>
      <c r="AK596">
        <v>1</v>
      </c>
      <c r="AL596">
        <v>1</v>
      </c>
      <c r="AN596">
        <v>0</v>
      </c>
      <c r="AO596">
        <v>1</v>
      </c>
      <c r="AP596">
        <v>0</v>
      </c>
      <c r="AQ596">
        <v>0</v>
      </c>
      <c r="AR596">
        <v>0</v>
      </c>
      <c r="AS596" t="s">
        <v>420</v>
      </c>
      <c r="AT596">
        <v>3.35</v>
      </c>
      <c r="AU596" t="s">
        <v>420</v>
      </c>
      <c r="AV596">
        <v>2</v>
      </c>
      <c r="AW596">
        <v>2</v>
      </c>
      <c r="AX596">
        <v>28187287</v>
      </c>
      <c r="AY596">
        <v>1</v>
      </c>
      <c r="AZ596">
        <v>0</v>
      </c>
      <c r="BA596">
        <v>620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CX596">
        <f>Y596*Source!I162</f>
        <v>118.59</v>
      </c>
      <c r="CY596">
        <f>AD596</f>
        <v>0</v>
      </c>
      <c r="CZ596">
        <f>AH596</f>
        <v>0</v>
      </c>
      <c r="DA596">
        <f>AL596</f>
        <v>1</v>
      </c>
      <c r="DB596">
        <f t="shared" si="164"/>
        <v>0</v>
      </c>
      <c r="DC596">
        <f t="shared" si="165"/>
        <v>0</v>
      </c>
    </row>
    <row r="597" spans="1:107" x14ac:dyDescent="0.2">
      <c r="A597">
        <f>ROW(Source!A162)</f>
        <v>162</v>
      </c>
      <c r="B597">
        <v>28185840</v>
      </c>
      <c r="C597">
        <v>28187274</v>
      </c>
      <c r="D597">
        <v>27347989</v>
      </c>
      <c r="E597">
        <v>1</v>
      </c>
      <c r="F597">
        <v>1</v>
      </c>
      <c r="G597">
        <v>1</v>
      </c>
      <c r="H597">
        <v>2</v>
      </c>
      <c r="I597" t="s">
        <v>218</v>
      </c>
      <c r="J597" t="s">
        <v>219</v>
      </c>
      <c r="K597" t="s">
        <v>220</v>
      </c>
      <c r="L597">
        <v>1368</v>
      </c>
      <c r="N597">
        <v>1011</v>
      </c>
      <c r="O597" t="s">
        <v>823</v>
      </c>
      <c r="P597" t="s">
        <v>823</v>
      </c>
      <c r="Q597">
        <v>1</v>
      </c>
      <c r="W597">
        <v>0</v>
      </c>
      <c r="X597">
        <v>-1504427992</v>
      </c>
      <c r="Y597">
        <v>1.54</v>
      </c>
      <c r="AA597">
        <v>0</v>
      </c>
      <c r="AB597">
        <v>5.53</v>
      </c>
      <c r="AC597">
        <v>0</v>
      </c>
      <c r="AD597">
        <v>0</v>
      </c>
      <c r="AE597">
        <v>0</v>
      </c>
      <c r="AF597">
        <v>5.53</v>
      </c>
      <c r="AG597">
        <v>0</v>
      </c>
      <c r="AH597">
        <v>0</v>
      </c>
      <c r="AI597">
        <v>1</v>
      </c>
      <c r="AJ597">
        <v>1</v>
      </c>
      <c r="AK597">
        <v>1</v>
      </c>
      <c r="AL597">
        <v>1</v>
      </c>
      <c r="AN597">
        <v>0</v>
      </c>
      <c r="AO597">
        <v>1</v>
      </c>
      <c r="AP597">
        <v>1</v>
      </c>
      <c r="AQ597">
        <v>0</v>
      </c>
      <c r="AR597">
        <v>0</v>
      </c>
      <c r="AS597" t="s">
        <v>420</v>
      </c>
      <c r="AT597">
        <v>1.54</v>
      </c>
      <c r="AU597" t="s">
        <v>420</v>
      </c>
      <c r="AV597">
        <v>0</v>
      </c>
      <c r="AW597">
        <v>2</v>
      </c>
      <c r="AX597">
        <v>28187288</v>
      </c>
      <c r="AY597">
        <v>1</v>
      </c>
      <c r="AZ597">
        <v>0</v>
      </c>
      <c r="BA597">
        <v>621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CX597">
        <f>Y597*Source!I162</f>
        <v>54.515999999999998</v>
      </c>
      <c r="CY597">
        <f t="shared" ref="CY597:CY603" si="166">AB597</f>
        <v>5.53</v>
      </c>
      <c r="CZ597">
        <f t="shared" ref="CZ597:CZ603" si="167">AF597</f>
        <v>5.53</v>
      </c>
      <c r="DA597">
        <f t="shared" ref="DA597:DA603" si="168">AJ597</f>
        <v>1</v>
      </c>
      <c r="DB597">
        <f t="shared" si="164"/>
        <v>8.52</v>
      </c>
      <c r="DC597">
        <f t="shared" si="165"/>
        <v>0</v>
      </c>
    </row>
    <row r="598" spans="1:107" x14ac:dyDescent="0.2">
      <c r="A598">
        <f>ROW(Source!A162)</f>
        <v>162</v>
      </c>
      <c r="B598">
        <v>28185840</v>
      </c>
      <c r="C598">
        <v>28187274</v>
      </c>
      <c r="D598">
        <v>27348145</v>
      </c>
      <c r="E598">
        <v>1</v>
      </c>
      <c r="F598">
        <v>1</v>
      </c>
      <c r="G598">
        <v>1</v>
      </c>
      <c r="H598">
        <v>2</v>
      </c>
      <c r="I598" t="s">
        <v>820</v>
      </c>
      <c r="J598" t="s">
        <v>821</v>
      </c>
      <c r="K598" t="s">
        <v>822</v>
      </c>
      <c r="L598">
        <v>1368</v>
      </c>
      <c r="N598">
        <v>1011</v>
      </c>
      <c r="O598" t="s">
        <v>823</v>
      </c>
      <c r="P598" t="s">
        <v>823</v>
      </c>
      <c r="Q598">
        <v>1</v>
      </c>
      <c r="W598">
        <v>0</v>
      </c>
      <c r="X598">
        <v>1884583504</v>
      </c>
      <c r="Y598">
        <v>0.7</v>
      </c>
      <c r="AA598">
        <v>0</v>
      </c>
      <c r="AB598">
        <v>66.16</v>
      </c>
      <c r="AC598">
        <v>8.82</v>
      </c>
      <c r="AD598">
        <v>0</v>
      </c>
      <c r="AE598">
        <v>0</v>
      </c>
      <c r="AF598">
        <v>66.16</v>
      </c>
      <c r="AG598">
        <v>8.82</v>
      </c>
      <c r="AH598">
        <v>0</v>
      </c>
      <c r="AI598">
        <v>1</v>
      </c>
      <c r="AJ598">
        <v>1</v>
      </c>
      <c r="AK598">
        <v>1</v>
      </c>
      <c r="AL598">
        <v>1</v>
      </c>
      <c r="AN598">
        <v>0</v>
      </c>
      <c r="AO598">
        <v>1</v>
      </c>
      <c r="AP598">
        <v>1</v>
      </c>
      <c r="AQ598">
        <v>0</v>
      </c>
      <c r="AR598">
        <v>0</v>
      </c>
      <c r="AS598" t="s">
        <v>420</v>
      </c>
      <c r="AT598">
        <v>0.7</v>
      </c>
      <c r="AU598" t="s">
        <v>420</v>
      </c>
      <c r="AV598">
        <v>0</v>
      </c>
      <c r="AW598">
        <v>2</v>
      </c>
      <c r="AX598">
        <v>28187289</v>
      </c>
      <c r="AY598">
        <v>1</v>
      </c>
      <c r="AZ598">
        <v>0</v>
      </c>
      <c r="BA598">
        <v>622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CX598">
        <f>Y598*Source!I162</f>
        <v>24.779999999999998</v>
      </c>
      <c r="CY598">
        <f t="shared" si="166"/>
        <v>66.16</v>
      </c>
      <c r="CZ598">
        <f t="shared" si="167"/>
        <v>66.16</v>
      </c>
      <c r="DA598">
        <f t="shared" si="168"/>
        <v>1</v>
      </c>
      <c r="DB598">
        <f t="shared" si="164"/>
        <v>46.31</v>
      </c>
      <c r="DC598">
        <f t="shared" si="165"/>
        <v>6.17</v>
      </c>
    </row>
    <row r="599" spans="1:107" x14ac:dyDescent="0.2">
      <c r="A599">
        <f>ROW(Source!A162)</f>
        <v>162</v>
      </c>
      <c r="B599">
        <v>28185840</v>
      </c>
      <c r="C599">
        <v>28187274</v>
      </c>
      <c r="D599">
        <v>27348210</v>
      </c>
      <c r="E599">
        <v>1</v>
      </c>
      <c r="F599">
        <v>1</v>
      </c>
      <c r="G599">
        <v>1</v>
      </c>
      <c r="H599">
        <v>2</v>
      </c>
      <c r="I599" t="s">
        <v>832</v>
      </c>
      <c r="J599" t="s">
        <v>0</v>
      </c>
      <c r="K599" t="s">
        <v>1</v>
      </c>
      <c r="L599">
        <v>1368</v>
      </c>
      <c r="N599">
        <v>1011</v>
      </c>
      <c r="O599" t="s">
        <v>823</v>
      </c>
      <c r="P599" t="s">
        <v>823</v>
      </c>
      <c r="Q599">
        <v>1</v>
      </c>
      <c r="W599">
        <v>0</v>
      </c>
      <c r="X599">
        <v>-1700234874</v>
      </c>
      <c r="Y599">
        <v>0.2</v>
      </c>
      <c r="AA599">
        <v>0</v>
      </c>
      <c r="AB599">
        <v>93.73</v>
      </c>
      <c r="AC599">
        <v>8.82</v>
      </c>
      <c r="AD599">
        <v>0</v>
      </c>
      <c r="AE599">
        <v>0</v>
      </c>
      <c r="AF599">
        <v>93.73</v>
      </c>
      <c r="AG599">
        <v>8.82</v>
      </c>
      <c r="AH599">
        <v>0</v>
      </c>
      <c r="AI599">
        <v>1</v>
      </c>
      <c r="AJ599">
        <v>1</v>
      </c>
      <c r="AK599">
        <v>1</v>
      </c>
      <c r="AL599">
        <v>1</v>
      </c>
      <c r="AN599">
        <v>0</v>
      </c>
      <c r="AO599">
        <v>1</v>
      </c>
      <c r="AP599">
        <v>1</v>
      </c>
      <c r="AQ599">
        <v>0</v>
      </c>
      <c r="AR599">
        <v>0</v>
      </c>
      <c r="AS599" t="s">
        <v>420</v>
      </c>
      <c r="AT599">
        <v>0.2</v>
      </c>
      <c r="AU599" t="s">
        <v>420</v>
      </c>
      <c r="AV599">
        <v>0</v>
      </c>
      <c r="AW599">
        <v>2</v>
      </c>
      <c r="AX599">
        <v>28187290</v>
      </c>
      <c r="AY599">
        <v>1</v>
      </c>
      <c r="AZ599">
        <v>0</v>
      </c>
      <c r="BA599">
        <v>623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CX599">
        <f>Y599*Source!I162</f>
        <v>7.08</v>
      </c>
      <c r="CY599">
        <f t="shared" si="166"/>
        <v>93.73</v>
      </c>
      <c r="CZ599">
        <f t="shared" si="167"/>
        <v>93.73</v>
      </c>
      <c r="DA599">
        <f t="shared" si="168"/>
        <v>1</v>
      </c>
      <c r="DB599">
        <f t="shared" si="164"/>
        <v>18.75</v>
      </c>
      <c r="DC599">
        <f t="shared" si="165"/>
        <v>1.76</v>
      </c>
    </row>
    <row r="600" spans="1:107" x14ac:dyDescent="0.2">
      <c r="A600">
        <f>ROW(Source!A162)</f>
        <v>162</v>
      </c>
      <c r="B600">
        <v>28185840</v>
      </c>
      <c r="C600">
        <v>28187274</v>
      </c>
      <c r="D600">
        <v>27348306</v>
      </c>
      <c r="E600">
        <v>1</v>
      </c>
      <c r="F600">
        <v>1</v>
      </c>
      <c r="G600">
        <v>1</v>
      </c>
      <c r="H600">
        <v>2</v>
      </c>
      <c r="I600" t="s">
        <v>221</v>
      </c>
      <c r="J600" t="s">
        <v>328</v>
      </c>
      <c r="K600" t="s">
        <v>329</v>
      </c>
      <c r="L600">
        <v>1368</v>
      </c>
      <c r="N600">
        <v>1011</v>
      </c>
      <c r="O600" t="s">
        <v>823</v>
      </c>
      <c r="P600" t="s">
        <v>823</v>
      </c>
      <c r="Q600">
        <v>1</v>
      </c>
      <c r="W600">
        <v>0</v>
      </c>
      <c r="X600">
        <v>-693668345</v>
      </c>
      <c r="Y600">
        <v>0.1</v>
      </c>
      <c r="AA600">
        <v>0</v>
      </c>
      <c r="AB600">
        <v>6.61</v>
      </c>
      <c r="AC600">
        <v>0</v>
      </c>
      <c r="AD600">
        <v>0</v>
      </c>
      <c r="AE600">
        <v>0</v>
      </c>
      <c r="AF600">
        <v>6.61</v>
      </c>
      <c r="AG600">
        <v>0</v>
      </c>
      <c r="AH600">
        <v>0</v>
      </c>
      <c r="AI600">
        <v>1</v>
      </c>
      <c r="AJ600">
        <v>1</v>
      </c>
      <c r="AK600">
        <v>1</v>
      </c>
      <c r="AL600">
        <v>1</v>
      </c>
      <c r="AN600">
        <v>0</v>
      </c>
      <c r="AO600">
        <v>1</v>
      </c>
      <c r="AP600">
        <v>1</v>
      </c>
      <c r="AQ600">
        <v>0</v>
      </c>
      <c r="AR600">
        <v>0</v>
      </c>
      <c r="AS600" t="s">
        <v>420</v>
      </c>
      <c r="AT600">
        <v>0.1</v>
      </c>
      <c r="AU600" t="s">
        <v>420</v>
      </c>
      <c r="AV600">
        <v>0</v>
      </c>
      <c r="AW600">
        <v>2</v>
      </c>
      <c r="AX600">
        <v>28187291</v>
      </c>
      <c r="AY600">
        <v>1</v>
      </c>
      <c r="AZ600">
        <v>0</v>
      </c>
      <c r="BA600">
        <v>624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CX600">
        <f>Y600*Source!I162</f>
        <v>3.54</v>
      </c>
      <c r="CY600">
        <f t="shared" si="166"/>
        <v>6.61</v>
      </c>
      <c r="CZ600">
        <f t="shared" si="167"/>
        <v>6.61</v>
      </c>
      <c r="DA600">
        <f t="shared" si="168"/>
        <v>1</v>
      </c>
      <c r="DB600">
        <f t="shared" si="164"/>
        <v>0.66</v>
      </c>
      <c r="DC600">
        <f t="shared" si="165"/>
        <v>0</v>
      </c>
    </row>
    <row r="601" spans="1:107" x14ac:dyDescent="0.2">
      <c r="A601">
        <f>ROW(Source!A162)</f>
        <v>162</v>
      </c>
      <c r="B601">
        <v>28185840</v>
      </c>
      <c r="C601">
        <v>28187274</v>
      </c>
      <c r="D601">
        <v>27348404</v>
      </c>
      <c r="E601">
        <v>1</v>
      </c>
      <c r="F601">
        <v>1</v>
      </c>
      <c r="G601">
        <v>1</v>
      </c>
      <c r="H601">
        <v>2</v>
      </c>
      <c r="I601" t="s">
        <v>330</v>
      </c>
      <c r="J601" t="s">
        <v>331</v>
      </c>
      <c r="K601" t="s">
        <v>332</v>
      </c>
      <c r="L601">
        <v>1368</v>
      </c>
      <c r="N601">
        <v>1011</v>
      </c>
      <c r="O601" t="s">
        <v>823</v>
      </c>
      <c r="P601" t="s">
        <v>823</v>
      </c>
      <c r="Q601">
        <v>1</v>
      </c>
      <c r="W601">
        <v>0</v>
      </c>
      <c r="X601">
        <v>-1029098584</v>
      </c>
      <c r="Y601">
        <v>0.05</v>
      </c>
      <c r="AA601">
        <v>0</v>
      </c>
      <c r="AB601">
        <v>17.16</v>
      </c>
      <c r="AC601">
        <v>7.83</v>
      </c>
      <c r="AD601">
        <v>0</v>
      </c>
      <c r="AE601">
        <v>0</v>
      </c>
      <c r="AF601">
        <v>17.16</v>
      </c>
      <c r="AG601">
        <v>7.83</v>
      </c>
      <c r="AH601">
        <v>0</v>
      </c>
      <c r="AI601">
        <v>1</v>
      </c>
      <c r="AJ601">
        <v>1</v>
      </c>
      <c r="AK601">
        <v>1</v>
      </c>
      <c r="AL601">
        <v>1</v>
      </c>
      <c r="AN601">
        <v>0</v>
      </c>
      <c r="AO601">
        <v>1</v>
      </c>
      <c r="AP601">
        <v>1</v>
      </c>
      <c r="AQ601">
        <v>0</v>
      </c>
      <c r="AR601">
        <v>0</v>
      </c>
      <c r="AS601" t="s">
        <v>420</v>
      </c>
      <c r="AT601">
        <v>0.05</v>
      </c>
      <c r="AU601" t="s">
        <v>420</v>
      </c>
      <c r="AV601">
        <v>0</v>
      </c>
      <c r="AW601">
        <v>2</v>
      </c>
      <c r="AX601">
        <v>28187292</v>
      </c>
      <c r="AY601">
        <v>1</v>
      </c>
      <c r="AZ601">
        <v>0</v>
      </c>
      <c r="BA601">
        <v>625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0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0</v>
      </c>
      <c r="CX601">
        <f>Y601*Source!I162</f>
        <v>1.77</v>
      </c>
      <c r="CY601">
        <f t="shared" si="166"/>
        <v>17.16</v>
      </c>
      <c r="CZ601">
        <f t="shared" si="167"/>
        <v>17.16</v>
      </c>
      <c r="DA601">
        <f t="shared" si="168"/>
        <v>1</v>
      </c>
      <c r="DB601">
        <f t="shared" si="164"/>
        <v>0.86</v>
      </c>
      <c r="DC601">
        <f t="shared" si="165"/>
        <v>0.39</v>
      </c>
    </row>
    <row r="602" spans="1:107" x14ac:dyDescent="0.2">
      <c r="A602">
        <f>ROW(Source!A162)</f>
        <v>162</v>
      </c>
      <c r="B602">
        <v>28185840</v>
      </c>
      <c r="C602">
        <v>28187274</v>
      </c>
      <c r="D602">
        <v>27349168</v>
      </c>
      <c r="E602">
        <v>1</v>
      </c>
      <c r="F602">
        <v>1</v>
      </c>
      <c r="G602">
        <v>1</v>
      </c>
      <c r="H602">
        <v>2</v>
      </c>
      <c r="I602" t="s">
        <v>2</v>
      </c>
      <c r="J602" t="s">
        <v>3</v>
      </c>
      <c r="K602" t="s">
        <v>4</v>
      </c>
      <c r="L602">
        <v>1368</v>
      </c>
      <c r="N602">
        <v>1011</v>
      </c>
      <c r="O602" t="s">
        <v>823</v>
      </c>
      <c r="P602" t="s">
        <v>823</v>
      </c>
      <c r="Q602">
        <v>1</v>
      </c>
      <c r="W602">
        <v>0</v>
      </c>
      <c r="X602">
        <v>1820267133</v>
      </c>
      <c r="Y602">
        <v>2.37</v>
      </c>
      <c r="AA602">
        <v>0</v>
      </c>
      <c r="AB602">
        <v>102.48</v>
      </c>
      <c r="AC602">
        <v>11.84</v>
      </c>
      <c r="AD602">
        <v>0</v>
      </c>
      <c r="AE602">
        <v>0</v>
      </c>
      <c r="AF602">
        <v>102.48</v>
      </c>
      <c r="AG602">
        <v>11.84</v>
      </c>
      <c r="AH602">
        <v>0</v>
      </c>
      <c r="AI602">
        <v>1</v>
      </c>
      <c r="AJ602">
        <v>1</v>
      </c>
      <c r="AK602">
        <v>1</v>
      </c>
      <c r="AL602">
        <v>1</v>
      </c>
      <c r="AN602">
        <v>0</v>
      </c>
      <c r="AO602">
        <v>1</v>
      </c>
      <c r="AP602">
        <v>1</v>
      </c>
      <c r="AQ602">
        <v>0</v>
      </c>
      <c r="AR602">
        <v>0</v>
      </c>
      <c r="AS602" t="s">
        <v>420</v>
      </c>
      <c r="AT602">
        <v>2.37</v>
      </c>
      <c r="AU602" t="s">
        <v>420</v>
      </c>
      <c r="AV602">
        <v>0</v>
      </c>
      <c r="AW602">
        <v>2</v>
      </c>
      <c r="AX602">
        <v>28187293</v>
      </c>
      <c r="AY602">
        <v>1</v>
      </c>
      <c r="AZ602">
        <v>0</v>
      </c>
      <c r="BA602">
        <v>626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0</v>
      </c>
      <c r="CX602">
        <f>Y602*Source!I162</f>
        <v>83.897999999999996</v>
      </c>
      <c r="CY602">
        <f t="shared" si="166"/>
        <v>102.48</v>
      </c>
      <c r="CZ602">
        <f t="shared" si="167"/>
        <v>102.48</v>
      </c>
      <c r="DA602">
        <f t="shared" si="168"/>
        <v>1</v>
      </c>
      <c r="DB602">
        <f t="shared" si="164"/>
        <v>242.88</v>
      </c>
      <c r="DC602">
        <f t="shared" si="165"/>
        <v>28.06</v>
      </c>
    </row>
    <row r="603" spans="1:107" x14ac:dyDescent="0.2">
      <c r="A603">
        <f>ROW(Source!A162)</f>
        <v>162</v>
      </c>
      <c r="B603">
        <v>28185840</v>
      </c>
      <c r="C603">
        <v>28187274</v>
      </c>
      <c r="D603">
        <v>27350098</v>
      </c>
      <c r="E603">
        <v>1</v>
      </c>
      <c r="F603">
        <v>1</v>
      </c>
      <c r="G603">
        <v>1</v>
      </c>
      <c r="H603">
        <v>2</v>
      </c>
      <c r="I603" t="s">
        <v>162</v>
      </c>
      <c r="J603" t="s">
        <v>163</v>
      </c>
      <c r="K603" t="s">
        <v>164</v>
      </c>
      <c r="L603">
        <v>1368</v>
      </c>
      <c r="N603">
        <v>1011</v>
      </c>
      <c r="O603" t="s">
        <v>823</v>
      </c>
      <c r="P603" t="s">
        <v>823</v>
      </c>
      <c r="Q603">
        <v>1</v>
      </c>
      <c r="W603">
        <v>0</v>
      </c>
      <c r="X603">
        <v>102642092</v>
      </c>
      <c r="Y603">
        <v>0.03</v>
      </c>
      <c r="AA603">
        <v>0</v>
      </c>
      <c r="AB603">
        <v>18.46</v>
      </c>
      <c r="AC603">
        <v>11.84</v>
      </c>
      <c r="AD603">
        <v>0</v>
      </c>
      <c r="AE603">
        <v>0</v>
      </c>
      <c r="AF603">
        <v>18.46</v>
      </c>
      <c r="AG603">
        <v>11.84</v>
      </c>
      <c r="AH603">
        <v>0</v>
      </c>
      <c r="AI603">
        <v>1</v>
      </c>
      <c r="AJ603">
        <v>1</v>
      </c>
      <c r="AK603">
        <v>1</v>
      </c>
      <c r="AL603">
        <v>1</v>
      </c>
      <c r="AN603">
        <v>0</v>
      </c>
      <c r="AO603">
        <v>1</v>
      </c>
      <c r="AP603">
        <v>1</v>
      </c>
      <c r="AQ603">
        <v>0</v>
      </c>
      <c r="AR603">
        <v>0</v>
      </c>
      <c r="AS603" t="s">
        <v>420</v>
      </c>
      <c r="AT603">
        <v>0.03</v>
      </c>
      <c r="AU603" t="s">
        <v>420</v>
      </c>
      <c r="AV603">
        <v>0</v>
      </c>
      <c r="AW603">
        <v>2</v>
      </c>
      <c r="AX603">
        <v>28187294</v>
      </c>
      <c r="AY603">
        <v>1</v>
      </c>
      <c r="AZ603">
        <v>0</v>
      </c>
      <c r="BA603">
        <v>627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0</v>
      </c>
      <c r="CX603">
        <f>Y603*Source!I162</f>
        <v>1.0619999999999998</v>
      </c>
      <c r="CY603">
        <f t="shared" si="166"/>
        <v>18.46</v>
      </c>
      <c r="CZ603">
        <f t="shared" si="167"/>
        <v>18.46</v>
      </c>
      <c r="DA603">
        <f t="shared" si="168"/>
        <v>1</v>
      </c>
      <c r="DB603">
        <f t="shared" si="164"/>
        <v>0.55000000000000004</v>
      </c>
      <c r="DC603">
        <f t="shared" si="165"/>
        <v>0.36</v>
      </c>
    </row>
    <row r="604" spans="1:107" x14ac:dyDescent="0.2">
      <c r="A604">
        <f>ROW(Source!A162)</f>
        <v>162</v>
      </c>
      <c r="B604">
        <v>28185840</v>
      </c>
      <c r="C604">
        <v>28187274</v>
      </c>
      <c r="D604">
        <v>27264507</v>
      </c>
      <c r="E604">
        <v>1</v>
      </c>
      <c r="F604">
        <v>1</v>
      </c>
      <c r="G604">
        <v>1</v>
      </c>
      <c r="H604">
        <v>3</v>
      </c>
      <c r="I604" t="s">
        <v>165</v>
      </c>
      <c r="J604" t="s">
        <v>166</v>
      </c>
      <c r="K604" t="s">
        <v>167</v>
      </c>
      <c r="L604">
        <v>1339</v>
      </c>
      <c r="N604">
        <v>1007</v>
      </c>
      <c r="O604" t="s">
        <v>444</v>
      </c>
      <c r="P604" t="s">
        <v>444</v>
      </c>
      <c r="Q604">
        <v>1</v>
      </c>
      <c r="W604">
        <v>0</v>
      </c>
      <c r="X604">
        <v>82350058</v>
      </c>
      <c r="Y604">
        <v>0.01</v>
      </c>
      <c r="AA604">
        <v>2.44</v>
      </c>
      <c r="AB604">
        <v>0</v>
      </c>
      <c r="AC604">
        <v>0</v>
      </c>
      <c r="AD604">
        <v>0</v>
      </c>
      <c r="AE604">
        <v>2.44</v>
      </c>
      <c r="AF604">
        <v>0</v>
      </c>
      <c r="AG604">
        <v>0</v>
      </c>
      <c r="AH604">
        <v>0</v>
      </c>
      <c r="AI604">
        <v>1</v>
      </c>
      <c r="AJ604">
        <v>1</v>
      </c>
      <c r="AK604">
        <v>1</v>
      </c>
      <c r="AL604">
        <v>1</v>
      </c>
      <c r="AN604">
        <v>0</v>
      </c>
      <c r="AO604">
        <v>1</v>
      </c>
      <c r="AP604">
        <v>0</v>
      </c>
      <c r="AQ604">
        <v>0</v>
      </c>
      <c r="AR604">
        <v>0</v>
      </c>
      <c r="AS604" t="s">
        <v>420</v>
      </c>
      <c r="AT604">
        <v>0.01</v>
      </c>
      <c r="AU604" t="s">
        <v>420</v>
      </c>
      <c r="AV604">
        <v>0</v>
      </c>
      <c r="AW604">
        <v>2</v>
      </c>
      <c r="AX604">
        <v>28187295</v>
      </c>
      <c r="AY604">
        <v>1</v>
      </c>
      <c r="AZ604">
        <v>0</v>
      </c>
      <c r="BA604">
        <v>628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CX604">
        <f>Y604*Source!I162</f>
        <v>0.35399999999999998</v>
      </c>
      <c r="CY604">
        <f>AA604</f>
        <v>2.44</v>
      </c>
      <c r="CZ604">
        <f>AE604</f>
        <v>2.44</v>
      </c>
      <c r="DA604">
        <f>AI604</f>
        <v>1</v>
      </c>
      <c r="DB604">
        <f t="shared" si="164"/>
        <v>0.02</v>
      </c>
      <c r="DC604">
        <f t="shared" si="165"/>
        <v>0</v>
      </c>
    </row>
    <row r="605" spans="1:107" x14ac:dyDescent="0.2">
      <c r="A605">
        <f>ROW(Source!A162)</f>
        <v>162</v>
      </c>
      <c r="B605">
        <v>28185840</v>
      </c>
      <c r="C605">
        <v>28187274</v>
      </c>
      <c r="D605">
        <v>27270544</v>
      </c>
      <c r="E605">
        <v>1</v>
      </c>
      <c r="F605">
        <v>1</v>
      </c>
      <c r="G605">
        <v>1</v>
      </c>
      <c r="H605">
        <v>3</v>
      </c>
      <c r="I605" t="s">
        <v>333</v>
      </c>
      <c r="J605" t="s">
        <v>334</v>
      </c>
      <c r="K605" t="s">
        <v>335</v>
      </c>
      <c r="L605">
        <v>1339</v>
      </c>
      <c r="N605">
        <v>1007</v>
      </c>
      <c r="O605" t="s">
        <v>444</v>
      </c>
      <c r="P605" t="s">
        <v>444</v>
      </c>
      <c r="Q605">
        <v>1</v>
      </c>
      <c r="W605">
        <v>0</v>
      </c>
      <c r="X605">
        <v>-1546223911</v>
      </c>
      <c r="Y605">
        <v>0.22</v>
      </c>
      <c r="AA605">
        <v>757.46</v>
      </c>
      <c r="AB605">
        <v>0</v>
      </c>
      <c r="AC605">
        <v>0</v>
      </c>
      <c r="AD605">
        <v>0</v>
      </c>
      <c r="AE605">
        <v>757.46</v>
      </c>
      <c r="AF605">
        <v>0</v>
      </c>
      <c r="AG605">
        <v>0</v>
      </c>
      <c r="AH605">
        <v>0</v>
      </c>
      <c r="AI605">
        <v>1</v>
      </c>
      <c r="AJ605">
        <v>1</v>
      </c>
      <c r="AK605">
        <v>1</v>
      </c>
      <c r="AL605">
        <v>1</v>
      </c>
      <c r="AN605">
        <v>0</v>
      </c>
      <c r="AO605">
        <v>1</v>
      </c>
      <c r="AP605">
        <v>0</v>
      </c>
      <c r="AQ605">
        <v>0</v>
      </c>
      <c r="AR605">
        <v>0</v>
      </c>
      <c r="AS605" t="s">
        <v>420</v>
      </c>
      <c r="AT605">
        <v>0.22</v>
      </c>
      <c r="AU605" t="s">
        <v>420</v>
      </c>
      <c r="AV605">
        <v>0</v>
      </c>
      <c r="AW605">
        <v>2</v>
      </c>
      <c r="AX605">
        <v>28187296</v>
      </c>
      <c r="AY605">
        <v>1</v>
      </c>
      <c r="AZ605">
        <v>0</v>
      </c>
      <c r="BA605">
        <v>629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0</v>
      </c>
      <c r="CX605">
        <f>Y605*Source!I162</f>
        <v>7.7879999999999994</v>
      </c>
      <c r="CY605">
        <f>AA605</f>
        <v>757.46</v>
      </c>
      <c r="CZ605">
        <f>AE605</f>
        <v>757.46</v>
      </c>
      <c r="DA605">
        <f>AI605</f>
        <v>1</v>
      </c>
      <c r="DB605">
        <f t="shared" si="164"/>
        <v>166.64</v>
      </c>
      <c r="DC605">
        <f t="shared" si="165"/>
        <v>0</v>
      </c>
    </row>
    <row r="606" spans="1:107" x14ac:dyDescent="0.2">
      <c r="A606">
        <f>ROW(Source!A163)</f>
        <v>163</v>
      </c>
      <c r="B606">
        <v>28185841</v>
      </c>
      <c r="C606">
        <v>28187274</v>
      </c>
      <c r="D606">
        <v>27431213</v>
      </c>
      <c r="E606">
        <v>1</v>
      </c>
      <c r="F606">
        <v>1</v>
      </c>
      <c r="G606">
        <v>1</v>
      </c>
      <c r="H606">
        <v>1</v>
      </c>
      <c r="I606" t="s">
        <v>830</v>
      </c>
      <c r="J606" t="s">
        <v>420</v>
      </c>
      <c r="K606" t="s">
        <v>831</v>
      </c>
      <c r="L606">
        <v>1191</v>
      </c>
      <c r="N606">
        <v>1013</v>
      </c>
      <c r="O606" t="s">
        <v>817</v>
      </c>
      <c r="P606" t="s">
        <v>817</v>
      </c>
      <c r="Q606">
        <v>1</v>
      </c>
      <c r="W606">
        <v>0</v>
      </c>
      <c r="X606">
        <v>1777410698</v>
      </c>
      <c r="Y606">
        <v>12.92</v>
      </c>
      <c r="AA606">
        <v>0</v>
      </c>
      <c r="AB606">
        <v>0</v>
      </c>
      <c r="AC606">
        <v>0</v>
      </c>
      <c r="AD606">
        <v>53.8</v>
      </c>
      <c r="AE606">
        <v>0</v>
      </c>
      <c r="AF606">
        <v>0</v>
      </c>
      <c r="AG606">
        <v>0</v>
      </c>
      <c r="AH606">
        <v>7.61</v>
      </c>
      <c r="AI606">
        <v>1</v>
      </c>
      <c r="AJ606">
        <v>1</v>
      </c>
      <c r="AK606">
        <v>1</v>
      </c>
      <c r="AL606">
        <v>7.07</v>
      </c>
      <c r="AN606">
        <v>0</v>
      </c>
      <c r="AO606">
        <v>1</v>
      </c>
      <c r="AP606">
        <v>1</v>
      </c>
      <c r="AQ606">
        <v>0</v>
      </c>
      <c r="AR606">
        <v>0</v>
      </c>
      <c r="AS606" t="s">
        <v>420</v>
      </c>
      <c r="AT606">
        <v>12.92</v>
      </c>
      <c r="AU606" t="s">
        <v>420</v>
      </c>
      <c r="AV606">
        <v>1</v>
      </c>
      <c r="AW606">
        <v>2</v>
      </c>
      <c r="AX606">
        <v>28187286</v>
      </c>
      <c r="AY606">
        <v>1</v>
      </c>
      <c r="AZ606">
        <v>0</v>
      </c>
      <c r="BA606">
        <v>631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CX606">
        <f>Y606*Source!I163</f>
        <v>457.36799999999999</v>
      </c>
      <c r="CY606">
        <f>AD606</f>
        <v>53.8</v>
      </c>
      <c r="CZ606">
        <f>AH606</f>
        <v>7.61</v>
      </c>
      <c r="DA606">
        <f>AL606</f>
        <v>7.07</v>
      </c>
      <c r="DB606">
        <f t="shared" si="164"/>
        <v>98.32</v>
      </c>
      <c r="DC606">
        <f t="shared" si="165"/>
        <v>0</v>
      </c>
    </row>
    <row r="607" spans="1:107" x14ac:dyDescent="0.2">
      <c r="A607">
        <f>ROW(Source!A163)</f>
        <v>163</v>
      </c>
      <c r="B607">
        <v>28185841</v>
      </c>
      <c r="C607">
        <v>28187274</v>
      </c>
      <c r="D607">
        <v>27430841</v>
      </c>
      <c r="E607">
        <v>1</v>
      </c>
      <c r="F607">
        <v>1</v>
      </c>
      <c r="G607">
        <v>1</v>
      </c>
      <c r="H607">
        <v>1</v>
      </c>
      <c r="I607" t="s">
        <v>818</v>
      </c>
      <c r="J607" t="s">
        <v>420</v>
      </c>
      <c r="K607" t="s">
        <v>819</v>
      </c>
      <c r="L607">
        <v>1191</v>
      </c>
      <c r="N607">
        <v>1013</v>
      </c>
      <c r="O607" t="s">
        <v>817</v>
      </c>
      <c r="P607" t="s">
        <v>817</v>
      </c>
      <c r="Q607">
        <v>1</v>
      </c>
      <c r="W607">
        <v>0</v>
      </c>
      <c r="X607">
        <v>-383101862</v>
      </c>
      <c r="Y607">
        <v>3.35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1</v>
      </c>
      <c r="AJ607">
        <v>1</v>
      </c>
      <c r="AK607">
        <v>7.07</v>
      </c>
      <c r="AL607">
        <v>1</v>
      </c>
      <c r="AN607">
        <v>0</v>
      </c>
      <c r="AO607">
        <v>1</v>
      </c>
      <c r="AP607">
        <v>0</v>
      </c>
      <c r="AQ607">
        <v>0</v>
      </c>
      <c r="AR607">
        <v>0</v>
      </c>
      <c r="AS607" t="s">
        <v>420</v>
      </c>
      <c r="AT607">
        <v>3.35</v>
      </c>
      <c r="AU607" t="s">
        <v>420</v>
      </c>
      <c r="AV607">
        <v>2</v>
      </c>
      <c r="AW607">
        <v>2</v>
      </c>
      <c r="AX607">
        <v>28187287</v>
      </c>
      <c r="AY607">
        <v>1</v>
      </c>
      <c r="AZ607">
        <v>0</v>
      </c>
      <c r="BA607">
        <v>632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CX607">
        <f>Y607*Source!I163</f>
        <v>118.59</v>
      </c>
      <c r="CY607">
        <f>AD607</f>
        <v>0</v>
      </c>
      <c r="CZ607">
        <f>AH607</f>
        <v>0</v>
      </c>
      <c r="DA607">
        <f>AL607</f>
        <v>1</v>
      </c>
      <c r="DB607">
        <f t="shared" si="164"/>
        <v>0</v>
      </c>
      <c r="DC607">
        <f t="shared" si="165"/>
        <v>0</v>
      </c>
    </row>
    <row r="608" spans="1:107" x14ac:dyDescent="0.2">
      <c r="A608">
        <f>ROW(Source!A163)</f>
        <v>163</v>
      </c>
      <c r="B608">
        <v>28185841</v>
      </c>
      <c r="C608">
        <v>28187274</v>
      </c>
      <c r="D608">
        <v>27347989</v>
      </c>
      <c r="E608">
        <v>1</v>
      </c>
      <c r="F608">
        <v>1</v>
      </c>
      <c r="G608">
        <v>1</v>
      </c>
      <c r="H608">
        <v>2</v>
      </c>
      <c r="I608" t="s">
        <v>218</v>
      </c>
      <c r="J608" t="s">
        <v>219</v>
      </c>
      <c r="K608" t="s">
        <v>220</v>
      </c>
      <c r="L608">
        <v>1368</v>
      </c>
      <c r="N608">
        <v>1011</v>
      </c>
      <c r="O608" t="s">
        <v>823</v>
      </c>
      <c r="P608" t="s">
        <v>823</v>
      </c>
      <c r="Q608">
        <v>1</v>
      </c>
      <c r="W608">
        <v>0</v>
      </c>
      <c r="X608">
        <v>-1504427992</v>
      </c>
      <c r="Y608">
        <v>1.54</v>
      </c>
      <c r="AA608">
        <v>0</v>
      </c>
      <c r="AB608">
        <v>39.1</v>
      </c>
      <c r="AC608">
        <v>0</v>
      </c>
      <c r="AD608">
        <v>0</v>
      </c>
      <c r="AE608">
        <v>0</v>
      </c>
      <c r="AF608">
        <v>5.53</v>
      </c>
      <c r="AG608">
        <v>0</v>
      </c>
      <c r="AH608">
        <v>0</v>
      </c>
      <c r="AI608">
        <v>1</v>
      </c>
      <c r="AJ608">
        <v>7.07</v>
      </c>
      <c r="AK608">
        <v>1</v>
      </c>
      <c r="AL608">
        <v>1</v>
      </c>
      <c r="AN608">
        <v>0</v>
      </c>
      <c r="AO608">
        <v>1</v>
      </c>
      <c r="AP608">
        <v>1</v>
      </c>
      <c r="AQ608">
        <v>0</v>
      </c>
      <c r="AR608">
        <v>0</v>
      </c>
      <c r="AS608" t="s">
        <v>420</v>
      </c>
      <c r="AT608">
        <v>1.54</v>
      </c>
      <c r="AU608" t="s">
        <v>420</v>
      </c>
      <c r="AV608">
        <v>0</v>
      </c>
      <c r="AW608">
        <v>2</v>
      </c>
      <c r="AX608">
        <v>28187288</v>
      </c>
      <c r="AY608">
        <v>1</v>
      </c>
      <c r="AZ608">
        <v>0</v>
      </c>
      <c r="BA608">
        <v>633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CX608">
        <f>Y608*Source!I163</f>
        <v>54.515999999999998</v>
      </c>
      <c r="CY608">
        <f t="shared" ref="CY608:CY614" si="169">AB608</f>
        <v>39.1</v>
      </c>
      <c r="CZ608">
        <f t="shared" ref="CZ608:CZ614" si="170">AF608</f>
        <v>5.53</v>
      </c>
      <c r="DA608">
        <f t="shared" ref="DA608:DA614" si="171">AJ608</f>
        <v>7.07</v>
      </c>
      <c r="DB608">
        <f t="shared" si="164"/>
        <v>8.52</v>
      </c>
      <c r="DC608">
        <f t="shared" si="165"/>
        <v>0</v>
      </c>
    </row>
    <row r="609" spans="1:107" x14ac:dyDescent="0.2">
      <c r="A609">
        <f>ROW(Source!A163)</f>
        <v>163</v>
      </c>
      <c r="B609">
        <v>28185841</v>
      </c>
      <c r="C609">
        <v>28187274</v>
      </c>
      <c r="D609">
        <v>27348145</v>
      </c>
      <c r="E609">
        <v>1</v>
      </c>
      <c r="F609">
        <v>1</v>
      </c>
      <c r="G609">
        <v>1</v>
      </c>
      <c r="H609">
        <v>2</v>
      </c>
      <c r="I609" t="s">
        <v>820</v>
      </c>
      <c r="J609" t="s">
        <v>821</v>
      </c>
      <c r="K609" t="s">
        <v>822</v>
      </c>
      <c r="L609">
        <v>1368</v>
      </c>
      <c r="N609">
        <v>1011</v>
      </c>
      <c r="O609" t="s">
        <v>823</v>
      </c>
      <c r="P609" t="s">
        <v>823</v>
      </c>
      <c r="Q609">
        <v>1</v>
      </c>
      <c r="W609">
        <v>0</v>
      </c>
      <c r="X609">
        <v>1884583504</v>
      </c>
      <c r="Y609">
        <v>0.7</v>
      </c>
      <c r="AA609">
        <v>0</v>
      </c>
      <c r="AB609">
        <v>467.75</v>
      </c>
      <c r="AC609">
        <v>8.82</v>
      </c>
      <c r="AD609">
        <v>0</v>
      </c>
      <c r="AE609">
        <v>0</v>
      </c>
      <c r="AF609">
        <v>66.16</v>
      </c>
      <c r="AG609">
        <v>8.82</v>
      </c>
      <c r="AH609">
        <v>0</v>
      </c>
      <c r="AI609">
        <v>1</v>
      </c>
      <c r="AJ609">
        <v>7.07</v>
      </c>
      <c r="AK609">
        <v>1</v>
      </c>
      <c r="AL609">
        <v>1</v>
      </c>
      <c r="AN609">
        <v>0</v>
      </c>
      <c r="AO609">
        <v>1</v>
      </c>
      <c r="AP609">
        <v>1</v>
      </c>
      <c r="AQ609">
        <v>0</v>
      </c>
      <c r="AR609">
        <v>0</v>
      </c>
      <c r="AS609" t="s">
        <v>420</v>
      </c>
      <c r="AT609">
        <v>0.7</v>
      </c>
      <c r="AU609" t="s">
        <v>420</v>
      </c>
      <c r="AV609">
        <v>0</v>
      </c>
      <c r="AW609">
        <v>2</v>
      </c>
      <c r="AX609">
        <v>28187289</v>
      </c>
      <c r="AY609">
        <v>1</v>
      </c>
      <c r="AZ609">
        <v>0</v>
      </c>
      <c r="BA609">
        <v>634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0</v>
      </c>
      <c r="BU609">
        <v>0</v>
      </c>
      <c r="BV609">
        <v>0</v>
      </c>
      <c r="BW609">
        <v>0</v>
      </c>
      <c r="CX609">
        <f>Y609*Source!I163</f>
        <v>24.779999999999998</v>
      </c>
      <c r="CY609">
        <f t="shared" si="169"/>
        <v>467.75</v>
      </c>
      <c r="CZ609">
        <f t="shared" si="170"/>
        <v>66.16</v>
      </c>
      <c r="DA609">
        <f t="shared" si="171"/>
        <v>7.07</v>
      </c>
      <c r="DB609">
        <f t="shared" si="164"/>
        <v>46.31</v>
      </c>
      <c r="DC609">
        <f t="shared" si="165"/>
        <v>6.17</v>
      </c>
    </row>
    <row r="610" spans="1:107" x14ac:dyDescent="0.2">
      <c r="A610">
        <f>ROW(Source!A163)</f>
        <v>163</v>
      </c>
      <c r="B610">
        <v>28185841</v>
      </c>
      <c r="C610">
        <v>28187274</v>
      </c>
      <c r="D610">
        <v>27348210</v>
      </c>
      <c r="E610">
        <v>1</v>
      </c>
      <c r="F610">
        <v>1</v>
      </c>
      <c r="G610">
        <v>1</v>
      </c>
      <c r="H610">
        <v>2</v>
      </c>
      <c r="I610" t="s">
        <v>832</v>
      </c>
      <c r="J610" t="s">
        <v>0</v>
      </c>
      <c r="K610" t="s">
        <v>1</v>
      </c>
      <c r="L610">
        <v>1368</v>
      </c>
      <c r="N610">
        <v>1011</v>
      </c>
      <c r="O610" t="s">
        <v>823</v>
      </c>
      <c r="P610" t="s">
        <v>823</v>
      </c>
      <c r="Q610">
        <v>1</v>
      </c>
      <c r="W610">
        <v>0</v>
      </c>
      <c r="X610">
        <v>-1700234874</v>
      </c>
      <c r="Y610">
        <v>0.2</v>
      </c>
      <c r="AA610">
        <v>0</v>
      </c>
      <c r="AB610">
        <v>662.67</v>
      </c>
      <c r="AC610">
        <v>8.82</v>
      </c>
      <c r="AD610">
        <v>0</v>
      </c>
      <c r="AE610">
        <v>0</v>
      </c>
      <c r="AF610">
        <v>93.73</v>
      </c>
      <c r="AG610">
        <v>8.82</v>
      </c>
      <c r="AH610">
        <v>0</v>
      </c>
      <c r="AI610">
        <v>1</v>
      </c>
      <c r="AJ610">
        <v>7.07</v>
      </c>
      <c r="AK610">
        <v>1</v>
      </c>
      <c r="AL610">
        <v>1</v>
      </c>
      <c r="AN610">
        <v>0</v>
      </c>
      <c r="AO610">
        <v>1</v>
      </c>
      <c r="AP610">
        <v>1</v>
      </c>
      <c r="AQ610">
        <v>0</v>
      </c>
      <c r="AR610">
        <v>0</v>
      </c>
      <c r="AS610" t="s">
        <v>420</v>
      </c>
      <c r="AT610">
        <v>0.2</v>
      </c>
      <c r="AU610" t="s">
        <v>420</v>
      </c>
      <c r="AV610">
        <v>0</v>
      </c>
      <c r="AW610">
        <v>2</v>
      </c>
      <c r="AX610">
        <v>28187290</v>
      </c>
      <c r="AY610">
        <v>1</v>
      </c>
      <c r="AZ610">
        <v>0</v>
      </c>
      <c r="BA610">
        <v>635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CX610">
        <f>Y610*Source!I163</f>
        <v>7.08</v>
      </c>
      <c r="CY610">
        <f t="shared" si="169"/>
        <v>662.67</v>
      </c>
      <c r="CZ610">
        <f t="shared" si="170"/>
        <v>93.73</v>
      </c>
      <c r="DA610">
        <f t="shared" si="171"/>
        <v>7.07</v>
      </c>
      <c r="DB610">
        <f t="shared" si="164"/>
        <v>18.75</v>
      </c>
      <c r="DC610">
        <f t="shared" si="165"/>
        <v>1.76</v>
      </c>
    </row>
    <row r="611" spans="1:107" x14ac:dyDescent="0.2">
      <c r="A611">
        <f>ROW(Source!A163)</f>
        <v>163</v>
      </c>
      <c r="B611">
        <v>28185841</v>
      </c>
      <c r="C611">
        <v>28187274</v>
      </c>
      <c r="D611">
        <v>27348306</v>
      </c>
      <c r="E611">
        <v>1</v>
      </c>
      <c r="F611">
        <v>1</v>
      </c>
      <c r="G611">
        <v>1</v>
      </c>
      <c r="H611">
        <v>2</v>
      </c>
      <c r="I611" t="s">
        <v>221</v>
      </c>
      <c r="J611" t="s">
        <v>328</v>
      </c>
      <c r="K611" t="s">
        <v>329</v>
      </c>
      <c r="L611">
        <v>1368</v>
      </c>
      <c r="N611">
        <v>1011</v>
      </c>
      <c r="O611" t="s">
        <v>823</v>
      </c>
      <c r="P611" t="s">
        <v>823</v>
      </c>
      <c r="Q611">
        <v>1</v>
      </c>
      <c r="W611">
        <v>0</v>
      </c>
      <c r="X611">
        <v>-693668345</v>
      </c>
      <c r="Y611">
        <v>0.1</v>
      </c>
      <c r="AA611">
        <v>0</v>
      </c>
      <c r="AB611">
        <v>46.73</v>
      </c>
      <c r="AC611">
        <v>0</v>
      </c>
      <c r="AD611">
        <v>0</v>
      </c>
      <c r="AE611">
        <v>0</v>
      </c>
      <c r="AF611">
        <v>6.61</v>
      </c>
      <c r="AG611">
        <v>0</v>
      </c>
      <c r="AH611">
        <v>0</v>
      </c>
      <c r="AI611">
        <v>1</v>
      </c>
      <c r="AJ611">
        <v>7.07</v>
      </c>
      <c r="AK611">
        <v>1</v>
      </c>
      <c r="AL611">
        <v>1</v>
      </c>
      <c r="AN611">
        <v>0</v>
      </c>
      <c r="AO611">
        <v>1</v>
      </c>
      <c r="AP611">
        <v>1</v>
      </c>
      <c r="AQ611">
        <v>0</v>
      </c>
      <c r="AR611">
        <v>0</v>
      </c>
      <c r="AS611" t="s">
        <v>420</v>
      </c>
      <c r="AT611">
        <v>0.1</v>
      </c>
      <c r="AU611" t="s">
        <v>420</v>
      </c>
      <c r="AV611">
        <v>0</v>
      </c>
      <c r="AW611">
        <v>2</v>
      </c>
      <c r="AX611">
        <v>28187291</v>
      </c>
      <c r="AY611">
        <v>1</v>
      </c>
      <c r="AZ611">
        <v>0</v>
      </c>
      <c r="BA611">
        <v>636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CX611">
        <f>Y611*Source!I163</f>
        <v>3.54</v>
      </c>
      <c r="CY611">
        <f t="shared" si="169"/>
        <v>46.73</v>
      </c>
      <c r="CZ611">
        <f t="shared" si="170"/>
        <v>6.61</v>
      </c>
      <c r="DA611">
        <f t="shared" si="171"/>
        <v>7.07</v>
      </c>
      <c r="DB611">
        <f t="shared" si="164"/>
        <v>0.66</v>
      </c>
      <c r="DC611">
        <f t="shared" si="165"/>
        <v>0</v>
      </c>
    </row>
    <row r="612" spans="1:107" x14ac:dyDescent="0.2">
      <c r="A612">
        <f>ROW(Source!A163)</f>
        <v>163</v>
      </c>
      <c r="B612">
        <v>28185841</v>
      </c>
      <c r="C612">
        <v>28187274</v>
      </c>
      <c r="D612">
        <v>27348404</v>
      </c>
      <c r="E612">
        <v>1</v>
      </c>
      <c r="F612">
        <v>1</v>
      </c>
      <c r="G612">
        <v>1</v>
      </c>
      <c r="H612">
        <v>2</v>
      </c>
      <c r="I612" t="s">
        <v>330</v>
      </c>
      <c r="J612" t="s">
        <v>331</v>
      </c>
      <c r="K612" t="s">
        <v>332</v>
      </c>
      <c r="L612">
        <v>1368</v>
      </c>
      <c r="N612">
        <v>1011</v>
      </c>
      <c r="O612" t="s">
        <v>823</v>
      </c>
      <c r="P612" t="s">
        <v>823</v>
      </c>
      <c r="Q612">
        <v>1</v>
      </c>
      <c r="W612">
        <v>0</v>
      </c>
      <c r="X612">
        <v>-1029098584</v>
      </c>
      <c r="Y612">
        <v>0.05</v>
      </c>
      <c r="AA612">
        <v>0</v>
      </c>
      <c r="AB612">
        <v>121.32</v>
      </c>
      <c r="AC612">
        <v>7.83</v>
      </c>
      <c r="AD612">
        <v>0</v>
      </c>
      <c r="AE612">
        <v>0</v>
      </c>
      <c r="AF612">
        <v>17.16</v>
      </c>
      <c r="AG612">
        <v>7.83</v>
      </c>
      <c r="AH612">
        <v>0</v>
      </c>
      <c r="AI612">
        <v>1</v>
      </c>
      <c r="AJ612">
        <v>7.07</v>
      </c>
      <c r="AK612">
        <v>1</v>
      </c>
      <c r="AL612">
        <v>1</v>
      </c>
      <c r="AN612">
        <v>0</v>
      </c>
      <c r="AO612">
        <v>1</v>
      </c>
      <c r="AP612">
        <v>1</v>
      </c>
      <c r="AQ612">
        <v>0</v>
      </c>
      <c r="AR612">
        <v>0</v>
      </c>
      <c r="AS612" t="s">
        <v>420</v>
      </c>
      <c r="AT612">
        <v>0.05</v>
      </c>
      <c r="AU612" t="s">
        <v>420</v>
      </c>
      <c r="AV612">
        <v>0</v>
      </c>
      <c r="AW612">
        <v>2</v>
      </c>
      <c r="AX612">
        <v>28187292</v>
      </c>
      <c r="AY612">
        <v>1</v>
      </c>
      <c r="AZ612">
        <v>0</v>
      </c>
      <c r="BA612">
        <v>637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CX612">
        <f>Y612*Source!I163</f>
        <v>1.77</v>
      </c>
      <c r="CY612">
        <f t="shared" si="169"/>
        <v>121.32</v>
      </c>
      <c r="CZ612">
        <f t="shared" si="170"/>
        <v>17.16</v>
      </c>
      <c r="DA612">
        <f t="shared" si="171"/>
        <v>7.07</v>
      </c>
      <c r="DB612">
        <f t="shared" si="164"/>
        <v>0.86</v>
      </c>
      <c r="DC612">
        <f t="shared" si="165"/>
        <v>0.39</v>
      </c>
    </row>
    <row r="613" spans="1:107" x14ac:dyDescent="0.2">
      <c r="A613">
        <f>ROW(Source!A163)</f>
        <v>163</v>
      </c>
      <c r="B613">
        <v>28185841</v>
      </c>
      <c r="C613">
        <v>28187274</v>
      </c>
      <c r="D613">
        <v>27349168</v>
      </c>
      <c r="E613">
        <v>1</v>
      </c>
      <c r="F613">
        <v>1</v>
      </c>
      <c r="G613">
        <v>1</v>
      </c>
      <c r="H613">
        <v>2</v>
      </c>
      <c r="I613" t="s">
        <v>2</v>
      </c>
      <c r="J613" t="s">
        <v>3</v>
      </c>
      <c r="K613" t="s">
        <v>4</v>
      </c>
      <c r="L613">
        <v>1368</v>
      </c>
      <c r="N613">
        <v>1011</v>
      </c>
      <c r="O613" t="s">
        <v>823</v>
      </c>
      <c r="P613" t="s">
        <v>823</v>
      </c>
      <c r="Q613">
        <v>1</v>
      </c>
      <c r="W613">
        <v>0</v>
      </c>
      <c r="X613">
        <v>1820267133</v>
      </c>
      <c r="Y613">
        <v>2.37</v>
      </c>
      <c r="AA613">
        <v>0</v>
      </c>
      <c r="AB613">
        <v>724.53</v>
      </c>
      <c r="AC613">
        <v>11.84</v>
      </c>
      <c r="AD613">
        <v>0</v>
      </c>
      <c r="AE613">
        <v>0</v>
      </c>
      <c r="AF613">
        <v>102.48</v>
      </c>
      <c r="AG613">
        <v>11.84</v>
      </c>
      <c r="AH613">
        <v>0</v>
      </c>
      <c r="AI613">
        <v>1</v>
      </c>
      <c r="AJ613">
        <v>7.07</v>
      </c>
      <c r="AK613">
        <v>1</v>
      </c>
      <c r="AL613">
        <v>1</v>
      </c>
      <c r="AN613">
        <v>0</v>
      </c>
      <c r="AO613">
        <v>1</v>
      </c>
      <c r="AP613">
        <v>1</v>
      </c>
      <c r="AQ613">
        <v>0</v>
      </c>
      <c r="AR613">
        <v>0</v>
      </c>
      <c r="AS613" t="s">
        <v>420</v>
      </c>
      <c r="AT613">
        <v>2.37</v>
      </c>
      <c r="AU613" t="s">
        <v>420</v>
      </c>
      <c r="AV613">
        <v>0</v>
      </c>
      <c r="AW613">
        <v>2</v>
      </c>
      <c r="AX613">
        <v>28187293</v>
      </c>
      <c r="AY613">
        <v>1</v>
      </c>
      <c r="AZ613">
        <v>0</v>
      </c>
      <c r="BA613">
        <v>638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CX613">
        <f>Y613*Source!I163</f>
        <v>83.897999999999996</v>
      </c>
      <c r="CY613">
        <f t="shared" si="169"/>
        <v>724.53</v>
      </c>
      <c r="CZ613">
        <f t="shared" si="170"/>
        <v>102.48</v>
      </c>
      <c r="DA613">
        <f t="shared" si="171"/>
        <v>7.07</v>
      </c>
      <c r="DB613">
        <f t="shared" si="164"/>
        <v>242.88</v>
      </c>
      <c r="DC613">
        <f t="shared" si="165"/>
        <v>28.06</v>
      </c>
    </row>
    <row r="614" spans="1:107" x14ac:dyDescent="0.2">
      <c r="A614">
        <f>ROW(Source!A163)</f>
        <v>163</v>
      </c>
      <c r="B614">
        <v>28185841</v>
      </c>
      <c r="C614">
        <v>28187274</v>
      </c>
      <c r="D614">
        <v>27350098</v>
      </c>
      <c r="E614">
        <v>1</v>
      </c>
      <c r="F614">
        <v>1</v>
      </c>
      <c r="G614">
        <v>1</v>
      </c>
      <c r="H614">
        <v>2</v>
      </c>
      <c r="I614" t="s">
        <v>162</v>
      </c>
      <c r="J614" t="s">
        <v>163</v>
      </c>
      <c r="K614" t="s">
        <v>164</v>
      </c>
      <c r="L614">
        <v>1368</v>
      </c>
      <c r="N614">
        <v>1011</v>
      </c>
      <c r="O614" t="s">
        <v>823</v>
      </c>
      <c r="P614" t="s">
        <v>823</v>
      </c>
      <c r="Q614">
        <v>1</v>
      </c>
      <c r="W614">
        <v>0</v>
      </c>
      <c r="X614">
        <v>102642092</v>
      </c>
      <c r="Y614">
        <v>0.03</v>
      </c>
      <c r="AA614">
        <v>0</v>
      </c>
      <c r="AB614">
        <v>130.51</v>
      </c>
      <c r="AC614">
        <v>11.84</v>
      </c>
      <c r="AD614">
        <v>0</v>
      </c>
      <c r="AE614">
        <v>0</v>
      </c>
      <c r="AF614">
        <v>18.46</v>
      </c>
      <c r="AG614">
        <v>11.84</v>
      </c>
      <c r="AH614">
        <v>0</v>
      </c>
      <c r="AI614">
        <v>1</v>
      </c>
      <c r="AJ614">
        <v>7.07</v>
      </c>
      <c r="AK614">
        <v>1</v>
      </c>
      <c r="AL614">
        <v>1</v>
      </c>
      <c r="AN614">
        <v>0</v>
      </c>
      <c r="AO614">
        <v>1</v>
      </c>
      <c r="AP614">
        <v>1</v>
      </c>
      <c r="AQ614">
        <v>0</v>
      </c>
      <c r="AR614">
        <v>0</v>
      </c>
      <c r="AS614" t="s">
        <v>420</v>
      </c>
      <c r="AT614">
        <v>0.03</v>
      </c>
      <c r="AU614" t="s">
        <v>420</v>
      </c>
      <c r="AV614">
        <v>0</v>
      </c>
      <c r="AW614">
        <v>2</v>
      </c>
      <c r="AX614">
        <v>28187294</v>
      </c>
      <c r="AY614">
        <v>1</v>
      </c>
      <c r="AZ614">
        <v>0</v>
      </c>
      <c r="BA614">
        <v>639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0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CX614">
        <f>Y614*Source!I163</f>
        <v>1.0619999999999998</v>
      </c>
      <c r="CY614">
        <f t="shared" si="169"/>
        <v>130.51</v>
      </c>
      <c r="CZ614">
        <f t="shared" si="170"/>
        <v>18.46</v>
      </c>
      <c r="DA614">
        <f t="shared" si="171"/>
        <v>7.07</v>
      </c>
      <c r="DB614">
        <f t="shared" si="164"/>
        <v>0.55000000000000004</v>
      </c>
      <c r="DC614">
        <f t="shared" si="165"/>
        <v>0.36</v>
      </c>
    </row>
    <row r="615" spans="1:107" x14ac:dyDescent="0.2">
      <c r="A615">
        <f>ROW(Source!A163)</f>
        <v>163</v>
      </c>
      <c r="B615">
        <v>28185841</v>
      </c>
      <c r="C615">
        <v>28187274</v>
      </c>
      <c r="D615">
        <v>27264507</v>
      </c>
      <c r="E615">
        <v>1</v>
      </c>
      <c r="F615">
        <v>1</v>
      </c>
      <c r="G615">
        <v>1</v>
      </c>
      <c r="H615">
        <v>3</v>
      </c>
      <c r="I615" t="s">
        <v>165</v>
      </c>
      <c r="J615" t="s">
        <v>166</v>
      </c>
      <c r="K615" t="s">
        <v>167</v>
      </c>
      <c r="L615">
        <v>1339</v>
      </c>
      <c r="N615">
        <v>1007</v>
      </c>
      <c r="O615" t="s">
        <v>444</v>
      </c>
      <c r="P615" t="s">
        <v>444</v>
      </c>
      <c r="Q615">
        <v>1</v>
      </c>
      <c r="W615">
        <v>0</v>
      </c>
      <c r="X615">
        <v>82350058</v>
      </c>
      <c r="Y615">
        <v>0.01</v>
      </c>
      <c r="AA615">
        <v>17.25</v>
      </c>
      <c r="AB615">
        <v>0</v>
      </c>
      <c r="AC615">
        <v>0</v>
      </c>
      <c r="AD615">
        <v>0</v>
      </c>
      <c r="AE615">
        <v>2.44</v>
      </c>
      <c r="AF615">
        <v>0</v>
      </c>
      <c r="AG615">
        <v>0</v>
      </c>
      <c r="AH615">
        <v>0</v>
      </c>
      <c r="AI615">
        <v>7.07</v>
      </c>
      <c r="AJ615">
        <v>1</v>
      </c>
      <c r="AK615">
        <v>1</v>
      </c>
      <c r="AL615">
        <v>1</v>
      </c>
      <c r="AN615">
        <v>0</v>
      </c>
      <c r="AO615">
        <v>1</v>
      </c>
      <c r="AP615">
        <v>0</v>
      </c>
      <c r="AQ615">
        <v>0</v>
      </c>
      <c r="AR615">
        <v>0</v>
      </c>
      <c r="AS615" t="s">
        <v>420</v>
      </c>
      <c r="AT615">
        <v>0.01</v>
      </c>
      <c r="AU615" t="s">
        <v>420</v>
      </c>
      <c r="AV615">
        <v>0</v>
      </c>
      <c r="AW615">
        <v>2</v>
      </c>
      <c r="AX615">
        <v>28187295</v>
      </c>
      <c r="AY615">
        <v>1</v>
      </c>
      <c r="AZ615">
        <v>0</v>
      </c>
      <c r="BA615">
        <v>640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CX615">
        <f>Y615*Source!I163</f>
        <v>0.35399999999999998</v>
      </c>
      <c r="CY615">
        <f>AA615</f>
        <v>17.25</v>
      </c>
      <c r="CZ615">
        <f>AE615</f>
        <v>2.44</v>
      </c>
      <c r="DA615">
        <f>AI615</f>
        <v>7.07</v>
      </c>
      <c r="DB615">
        <f t="shared" si="164"/>
        <v>0.02</v>
      </c>
      <c r="DC615">
        <f t="shared" si="165"/>
        <v>0</v>
      </c>
    </row>
    <row r="616" spans="1:107" x14ac:dyDescent="0.2">
      <c r="A616">
        <f>ROW(Source!A163)</f>
        <v>163</v>
      </c>
      <c r="B616">
        <v>28185841</v>
      </c>
      <c r="C616">
        <v>28187274</v>
      </c>
      <c r="D616">
        <v>27270544</v>
      </c>
      <c r="E616">
        <v>1</v>
      </c>
      <c r="F616">
        <v>1</v>
      </c>
      <c r="G616">
        <v>1</v>
      </c>
      <c r="H616">
        <v>3</v>
      </c>
      <c r="I616" t="s">
        <v>333</v>
      </c>
      <c r="J616" t="s">
        <v>334</v>
      </c>
      <c r="K616" t="s">
        <v>335</v>
      </c>
      <c r="L616">
        <v>1339</v>
      </c>
      <c r="N616">
        <v>1007</v>
      </c>
      <c r="O616" t="s">
        <v>444</v>
      </c>
      <c r="P616" t="s">
        <v>444</v>
      </c>
      <c r="Q616">
        <v>1</v>
      </c>
      <c r="W616">
        <v>0</v>
      </c>
      <c r="X616">
        <v>-1546223911</v>
      </c>
      <c r="Y616">
        <v>0.22</v>
      </c>
      <c r="AA616">
        <v>5355.24</v>
      </c>
      <c r="AB616">
        <v>0</v>
      </c>
      <c r="AC616">
        <v>0</v>
      </c>
      <c r="AD616">
        <v>0</v>
      </c>
      <c r="AE616">
        <v>757.46</v>
      </c>
      <c r="AF616">
        <v>0</v>
      </c>
      <c r="AG616">
        <v>0</v>
      </c>
      <c r="AH616">
        <v>0</v>
      </c>
      <c r="AI616">
        <v>7.07</v>
      </c>
      <c r="AJ616">
        <v>1</v>
      </c>
      <c r="AK616">
        <v>1</v>
      </c>
      <c r="AL616">
        <v>1</v>
      </c>
      <c r="AN616">
        <v>0</v>
      </c>
      <c r="AO616">
        <v>1</v>
      </c>
      <c r="AP616">
        <v>0</v>
      </c>
      <c r="AQ616">
        <v>0</v>
      </c>
      <c r="AR616">
        <v>0</v>
      </c>
      <c r="AS616" t="s">
        <v>420</v>
      </c>
      <c r="AT616">
        <v>0.22</v>
      </c>
      <c r="AU616" t="s">
        <v>420</v>
      </c>
      <c r="AV616">
        <v>0</v>
      </c>
      <c r="AW616">
        <v>2</v>
      </c>
      <c r="AX616">
        <v>28187296</v>
      </c>
      <c r="AY616">
        <v>1</v>
      </c>
      <c r="AZ616">
        <v>0</v>
      </c>
      <c r="BA616">
        <v>641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CX616">
        <f>Y616*Source!I163</f>
        <v>7.7879999999999994</v>
      </c>
      <c r="CY616">
        <f>AA616</f>
        <v>5355.24</v>
      </c>
      <c r="CZ616">
        <f>AE616</f>
        <v>757.46</v>
      </c>
      <c r="DA616">
        <f>AI616</f>
        <v>7.07</v>
      </c>
      <c r="DB616">
        <f t="shared" si="164"/>
        <v>166.64</v>
      </c>
      <c r="DC616">
        <f t="shared" si="165"/>
        <v>0</v>
      </c>
    </row>
    <row r="617" spans="1:107" x14ac:dyDescent="0.2">
      <c r="A617">
        <f>ROW(Source!A166)</f>
        <v>166</v>
      </c>
      <c r="B617">
        <v>28185840</v>
      </c>
      <c r="C617">
        <v>28187299</v>
      </c>
      <c r="D617">
        <v>27446928</v>
      </c>
      <c r="E617">
        <v>1</v>
      </c>
      <c r="F617">
        <v>1</v>
      </c>
      <c r="G617">
        <v>1</v>
      </c>
      <c r="H617">
        <v>1</v>
      </c>
      <c r="I617" t="s">
        <v>336</v>
      </c>
      <c r="J617" t="s">
        <v>420</v>
      </c>
      <c r="K617" t="s">
        <v>337</v>
      </c>
      <c r="L617">
        <v>1191</v>
      </c>
      <c r="N617">
        <v>1013</v>
      </c>
      <c r="O617" t="s">
        <v>817</v>
      </c>
      <c r="P617" t="s">
        <v>817</v>
      </c>
      <c r="Q617">
        <v>1</v>
      </c>
      <c r="W617">
        <v>0</v>
      </c>
      <c r="X617">
        <v>399944022</v>
      </c>
      <c r="Y617">
        <v>5.9</v>
      </c>
      <c r="AA617">
        <v>0</v>
      </c>
      <c r="AB617">
        <v>0</v>
      </c>
      <c r="AC617">
        <v>0</v>
      </c>
      <c r="AD617">
        <v>10.55</v>
      </c>
      <c r="AE617">
        <v>0</v>
      </c>
      <c r="AF617">
        <v>0</v>
      </c>
      <c r="AG617">
        <v>0</v>
      </c>
      <c r="AH617">
        <v>10.55</v>
      </c>
      <c r="AI617">
        <v>1</v>
      </c>
      <c r="AJ617">
        <v>1</v>
      </c>
      <c r="AK617">
        <v>1</v>
      </c>
      <c r="AL617">
        <v>1</v>
      </c>
      <c r="AN617">
        <v>0</v>
      </c>
      <c r="AO617">
        <v>1</v>
      </c>
      <c r="AP617">
        <v>1</v>
      </c>
      <c r="AQ617">
        <v>0</v>
      </c>
      <c r="AR617">
        <v>0</v>
      </c>
      <c r="AS617" t="s">
        <v>420</v>
      </c>
      <c r="AT617">
        <v>5.9</v>
      </c>
      <c r="AU617" t="s">
        <v>420</v>
      </c>
      <c r="AV617">
        <v>1</v>
      </c>
      <c r="AW617">
        <v>2</v>
      </c>
      <c r="AX617">
        <v>28187308</v>
      </c>
      <c r="AY617">
        <v>1</v>
      </c>
      <c r="AZ617">
        <v>0</v>
      </c>
      <c r="BA617">
        <v>643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CX617">
        <f>Y617*Source!I166</f>
        <v>4.13</v>
      </c>
      <c r="CY617">
        <f>AD617</f>
        <v>10.55</v>
      </c>
      <c r="CZ617">
        <f>AH617</f>
        <v>10.55</v>
      </c>
      <c r="DA617">
        <f>AL617</f>
        <v>1</v>
      </c>
      <c r="DB617">
        <f t="shared" si="164"/>
        <v>62.25</v>
      </c>
      <c r="DC617">
        <f t="shared" si="165"/>
        <v>0</v>
      </c>
    </row>
    <row r="618" spans="1:107" x14ac:dyDescent="0.2">
      <c r="A618">
        <f>ROW(Source!A166)</f>
        <v>166</v>
      </c>
      <c r="B618">
        <v>28185840</v>
      </c>
      <c r="C618">
        <v>28187299</v>
      </c>
      <c r="D618">
        <v>27430841</v>
      </c>
      <c r="E618">
        <v>1</v>
      </c>
      <c r="F618">
        <v>1</v>
      </c>
      <c r="G618">
        <v>1</v>
      </c>
      <c r="H618">
        <v>1</v>
      </c>
      <c r="I618" t="s">
        <v>818</v>
      </c>
      <c r="J618" t="s">
        <v>420</v>
      </c>
      <c r="K618" t="s">
        <v>819</v>
      </c>
      <c r="L618">
        <v>1191</v>
      </c>
      <c r="N618">
        <v>1013</v>
      </c>
      <c r="O618" t="s">
        <v>817</v>
      </c>
      <c r="P618" t="s">
        <v>817</v>
      </c>
      <c r="Q618">
        <v>1</v>
      </c>
      <c r="W618">
        <v>0</v>
      </c>
      <c r="X618">
        <v>-383101862</v>
      </c>
      <c r="Y618">
        <v>3.08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1</v>
      </c>
      <c r="AJ618">
        <v>1</v>
      </c>
      <c r="AK618">
        <v>1</v>
      </c>
      <c r="AL618">
        <v>1</v>
      </c>
      <c r="AN618">
        <v>0</v>
      </c>
      <c r="AO618">
        <v>1</v>
      </c>
      <c r="AP618">
        <v>0</v>
      </c>
      <c r="AQ618">
        <v>0</v>
      </c>
      <c r="AR618">
        <v>0</v>
      </c>
      <c r="AS618" t="s">
        <v>420</v>
      </c>
      <c r="AT618">
        <v>3.08</v>
      </c>
      <c r="AU618" t="s">
        <v>420</v>
      </c>
      <c r="AV618">
        <v>2</v>
      </c>
      <c r="AW618">
        <v>2</v>
      </c>
      <c r="AX618">
        <v>28187309</v>
      </c>
      <c r="AY618">
        <v>1</v>
      </c>
      <c r="AZ618">
        <v>0</v>
      </c>
      <c r="BA618">
        <v>644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0</v>
      </c>
      <c r="BU618">
        <v>0</v>
      </c>
      <c r="BV618">
        <v>0</v>
      </c>
      <c r="BW618">
        <v>0</v>
      </c>
      <c r="CX618">
        <f>Y618*Source!I166</f>
        <v>2.1559999999999997</v>
      </c>
      <c r="CY618">
        <f>AD618</f>
        <v>0</v>
      </c>
      <c r="CZ618">
        <f>AH618</f>
        <v>0</v>
      </c>
      <c r="DA618">
        <f>AL618</f>
        <v>1</v>
      </c>
      <c r="DB618">
        <f t="shared" si="164"/>
        <v>0</v>
      </c>
      <c r="DC618">
        <f t="shared" si="165"/>
        <v>0</v>
      </c>
    </row>
    <row r="619" spans="1:107" x14ac:dyDescent="0.2">
      <c r="A619">
        <f>ROW(Source!A166)</f>
        <v>166</v>
      </c>
      <c r="B619">
        <v>28185840</v>
      </c>
      <c r="C619">
        <v>28187299</v>
      </c>
      <c r="D619">
        <v>27348210</v>
      </c>
      <c r="E619">
        <v>1</v>
      </c>
      <c r="F619">
        <v>1</v>
      </c>
      <c r="G619">
        <v>1</v>
      </c>
      <c r="H619">
        <v>2</v>
      </c>
      <c r="I619" t="s">
        <v>832</v>
      </c>
      <c r="J619" t="s">
        <v>0</v>
      </c>
      <c r="K619" t="s">
        <v>1</v>
      </c>
      <c r="L619">
        <v>1368</v>
      </c>
      <c r="N619">
        <v>1011</v>
      </c>
      <c r="O619" t="s">
        <v>823</v>
      </c>
      <c r="P619" t="s">
        <v>823</v>
      </c>
      <c r="Q619">
        <v>1</v>
      </c>
      <c r="W619">
        <v>0</v>
      </c>
      <c r="X619">
        <v>-1700234874</v>
      </c>
      <c r="Y619">
        <v>1.38</v>
      </c>
      <c r="AA619">
        <v>0</v>
      </c>
      <c r="AB619">
        <v>93.73</v>
      </c>
      <c r="AC619">
        <v>8.82</v>
      </c>
      <c r="AD619">
        <v>0</v>
      </c>
      <c r="AE619">
        <v>0</v>
      </c>
      <c r="AF619">
        <v>93.73</v>
      </c>
      <c r="AG619">
        <v>8.82</v>
      </c>
      <c r="AH619">
        <v>0</v>
      </c>
      <c r="AI619">
        <v>1</v>
      </c>
      <c r="AJ619">
        <v>1</v>
      </c>
      <c r="AK619">
        <v>1</v>
      </c>
      <c r="AL619">
        <v>1</v>
      </c>
      <c r="AN619">
        <v>0</v>
      </c>
      <c r="AO619">
        <v>1</v>
      </c>
      <c r="AP619">
        <v>1</v>
      </c>
      <c r="AQ619">
        <v>0</v>
      </c>
      <c r="AR619">
        <v>0</v>
      </c>
      <c r="AS619" t="s">
        <v>420</v>
      </c>
      <c r="AT619">
        <v>1.38</v>
      </c>
      <c r="AU619" t="s">
        <v>420</v>
      </c>
      <c r="AV619">
        <v>0</v>
      </c>
      <c r="AW619">
        <v>2</v>
      </c>
      <c r="AX619">
        <v>28187310</v>
      </c>
      <c r="AY619">
        <v>1</v>
      </c>
      <c r="AZ619">
        <v>0</v>
      </c>
      <c r="BA619">
        <v>645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0</v>
      </c>
      <c r="CX619">
        <f>Y619*Source!I166</f>
        <v>0.96599999999999986</v>
      </c>
      <c r="CY619">
        <f>AB619</f>
        <v>93.73</v>
      </c>
      <c r="CZ619">
        <f>AF619</f>
        <v>93.73</v>
      </c>
      <c r="DA619">
        <f>AJ619</f>
        <v>1</v>
      </c>
      <c r="DB619">
        <f t="shared" si="164"/>
        <v>129.35</v>
      </c>
      <c r="DC619">
        <f t="shared" si="165"/>
        <v>12.17</v>
      </c>
    </row>
    <row r="620" spans="1:107" x14ac:dyDescent="0.2">
      <c r="A620">
        <f>ROW(Source!A166)</f>
        <v>166</v>
      </c>
      <c r="B620">
        <v>28185840</v>
      </c>
      <c r="C620">
        <v>28187299</v>
      </c>
      <c r="D620">
        <v>27348404</v>
      </c>
      <c r="E620">
        <v>1</v>
      </c>
      <c r="F620">
        <v>1</v>
      </c>
      <c r="G620">
        <v>1</v>
      </c>
      <c r="H620">
        <v>2</v>
      </c>
      <c r="I620" t="s">
        <v>330</v>
      </c>
      <c r="J620" t="s">
        <v>331</v>
      </c>
      <c r="K620" t="s">
        <v>332</v>
      </c>
      <c r="L620">
        <v>1368</v>
      </c>
      <c r="N620">
        <v>1011</v>
      </c>
      <c r="O620" t="s">
        <v>823</v>
      </c>
      <c r="P620" t="s">
        <v>823</v>
      </c>
      <c r="Q620">
        <v>1</v>
      </c>
      <c r="W620">
        <v>0</v>
      </c>
      <c r="X620">
        <v>-1029098584</v>
      </c>
      <c r="Y620">
        <v>0.06</v>
      </c>
      <c r="AA620">
        <v>0</v>
      </c>
      <c r="AB620">
        <v>17.16</v>
      </c>
      <c r="AC620">
        <v>7.83</v>
      </c>
      <c r="AD620">
        <v>0</v>
      </c>
      <c r="AE620">
        <v>0</v>
      </c>
      <c r="AF620">
        <v>17.16</v>
      </c>
      <c r="AG620">
        <v>7.83</v>
      </c>
      <c r="AH620">
        <v>0</v>
      </c>
      <c r="AI620">
        <v>1</v>
      </c>
      <c r="AJ620">
        <v>1</v>
      </c>
      <c r="AK620">
        <v>1</v>
      </c>
      <c r="AL620">
        <v>1</v>
      </c>
      <c r="AN620">
        <v>0</v>
      </c>
      <c r="AO620">
        <v>1</v>
      </c>
      <c r="AP620">
        <v>1</v>
      </c>
      <c r="AQ620">
        <v>0</v>
      </c>
      <c r="AR620">
        <v>0</v>
      </c>
      <c r="AS620" t="s">
        <v>420</v>
      </c>
      <c r="AT620">
        <v>0.06</v>
      </c>
      <c r="AU620" t="s">
        <v>420</v>
      </c>
      <c r="AV620">
        <v>0</v>
      </c>
      <c r="AW620">
        <v>2</v>
      </c>
      <c r="AX620">
        <v>28187311</v>
      </c>
      <c r="AY620">
        <v>1</v>
      </c>
      <c r="AZ620">
        <v>0</v>
      </c>
      <c r="BA620">
        <v>646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CX620">
        <f>Y620*Source!I166</f>
        <v>4.1999999999999996E-2</v>
      </c>
      <c r="CY620">
        <f>AB620</f>
        <v>17.16</v>
      </c>
      <c r="CZ620">
        <f>AF620</f>
        <v>17.16</v>
      </c>
      <c r="DA620">
        <f>AJ620</f>
        <v>1</v>
      </c>
      <c r="DB620">
        <f t="shared" si="164"/>
        <v>1.03</v>
      </c>
      <c r="DC620">
        <f t="shared" si="165"/>
        <v>0.47</v>
      </c>
    </row>
    <row r="621" spans="1:107" x14ac:dyDescent="0.2">
      <c r="A621">
        <f>ROW(Source!A166)</f>
        <v>166</v>
      </c>
      <c r="B621">
        <v>28185840</v>
      </c>
      <c r="C621">
        <v>28187299</v>
      </c>
      <c r="D621">
        <v>27348410</v>
      </c>
      <c r="E621">
        <v>1</v>
      </c>
      <c r="F621">
        <v>1</v>
      </c>
      <c r="G621">
        <v>1</v>
      </c>
      <c r="H621">
        <v>2</v>
      </c>
      <c r="I621" t="s">
        <v>159</v>
      </c>
      <c r="J621" t="s">
        <v>160</v>
      </c>
      <c r="K621" t="s">
        <v>161</v>
      </c>
      <c r="L621">
        <v>1368</v>
      </c>
      <c r="N621">
        <v>1011</v>
      </c>
      <c r="O621" t="s">
        <v>823</v>
      </c>
      <c r="P621" t="s">
        <v>823</v>
      </c>
      <c r="Q621">
        <v>1</v>
      </c>
      <c r="W621">
        <v>0</v>
      </c>
      <c r="X621">
        <v>-566827484</v>
      </c>
      <c r="Y621">
        <v>0.24</v>
      </c>
      <c r="AA621">
        <v>0</v>
      </c>
      <c r="AB621">
        <v>4.1100000000000003</v>
      </c>
      <c r="AC621">
        <v>0</v>
      </c>
      <c r="AD621">
        <v>0</v>
      </c>
      <c r="AE621">
        <v>0</v>
      </c>
      <c r="AF621">
        <v>4.1100000000000003</v>
      </c>
      <c r="AG621">
        <v>0</v>
      </c>
      <c r="AH621">
        <v>0</v>
      </c>
      <c r="AI621">
        <v>1</v>
      </c>
      <c r="AJ621">
        <v>1</v>
      </c>
      <c r="AK621">
        <v>1</v>
      </c>
      <c r="AL621">
        <v>1</v>
      </c>
      <c r="AN621">
        <v>0</v>
      </c>
      <c r="AO621">
        <v>1</v>
      </c>
      <c r="AP621">
        <v>1</v>
      </c>
      <c r="AQ621">
        <v>0</v>
      </c>
      <c r="AR621">
        <v>0</v>
      </c>
      <c r="AS621" t="s">
        <v>420</v>
      </c>
      <c r="AT621">
        <v>0.24</v>
      </c>
      <c r="AU621" t="s">
        <v>420</v>
      </c>
      <c r="AV621">
        <v>0</v>
      </c>
      <c r="AW621">
        <v>2</v>
      </c>
      <c r="AX621">
        <v>28187312</v>
      </c>
      <c r="AY621">
        <v>1</v>
      </c>
      <c r="AZ621">
        <v>0</v>
      </c>
      <c r="BA621">
        <v>647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CX621">
        <f>Y621*Source!I166</f>
        <v>0.16799999999999998</v>
      </c>
      <c r="CY621">
        <f>AB621</f>
        <v>4.1100000000000003</v>
      </c>
      <c r="CZ621">
        <f>AF621</f>
        <v>4.1100000000000003</v>
      </c>
      <c r="DA621">
        <f>AJ621</f>
        <v>1</v>
      </c>
      <c r="DB621">
        <f t="shared" si="164"/>
        <v>0.99</v>
      </c>
      <c r="DC621">
        <f t="shared" si="165"/>
        <v>0</v>
      </c>
    </row>
    <row r="622" spans="1:107" x14ac:dyDescent="0.2">
      <c r="A622">
        <f>ROW(Source!A166)</f>
        <v>166</v>
      </c>
      <c r="B622">
        <v>28185840</v>
      </c>
      <c r="C622">
        <v>28187299</v>
      </c>
      <c r="D622">
        <v>27349168</v>
      </c>
      <c r="E622">
        <v>1</v>
      </c>
      <c r="F622">
        <v>1</v>
      </c>
      <c r="G622">
        <v>1</v>
      </c>
      <c r="H622">
        <v>2</v>
      </c>
      <c r="I622" t="s">
        <v>2</v>
      </c>
      <c r="J622" t="s">
        <v>3</v>
      </c>
      <c r="K622" t="s">
        <v>4</v>
      </c>
      <c r="L622">
        <v>1368</v>
      </c>
      <c r="N622">
        <v>1011</v>
      </c>
      <c r="O622" t="s">
        <v>823</v>
      </c>
      <c r="P622" t="s">
        <v>823</v>
      </c>
      <c r="Q622">
        <v>1</v>
      </c>
      <c r="W622">
        <v>0</v>
      </c>
      <c r="X622">
        <v>1820267133</v>
      </c>
      <c r="Y622">
        <v>1.64</v>
      </c>
      <c r="AA622">
        <v>0</v>
      </c>
      <c r="AB622">
        <v>102.48</v>
      </c>
      <c r="AC622">
        <v>11.84</v>
      </c>
      <c r="AD622">
        <v>0</v>
      </c>
      <c r="AE622">
        <v>0</v>
      </c>
      <c r="AF622">
        <v>102.48</v>
      </c>
      <c r="AG622">
        <v>11.84</v>
      </c>
      <c r="AH622">
        <v>0</v>
      </c>
      <c r="AI622">
        <v>1</v>
      </c>
      <c r="AJ622">
        <v>1</v>
      </c>
      <c r="AK622">
        <v>1</v>
      </c>
      <c r="AL622">
        <v>1</v>
      </c>
      <c r="AN622">
        <v>0</v>
      </c>
      <c r="AO622">
        <v>1</v>
      </c>
      <c r="AP622">
        <v>1</v>
      </c>
      <c r="AQ622">
        <v>0</v>
      </c>
      <c r="AR622">
        <v>0</v>
      </c>
      <c r="AS622" t="s">
        <v>420</v>
      </c>
      <c r="AT622">
        <v>1.64</v>
      </c>
      <c r="AU622" t="s">
        <v>420</v>
      </c>
      <c r="AV622">
        <v>0</v>
      </c>
      <c r="AW622">
        <v>2</v>
      </c>
      <c r="AX622">
        <v>28187313</v>
      </c>
      <c r="AY622">
        <v>1</v>
      </c>
      <c r="AZ622">
        <v>0</v>
      </c>
      <c r="BA622">
        <v>648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CX622">
        <f>Y622*Source!I166</f>
        <v>1.1479999999999999</v>
      </c>
      <c r="CY622">
        <f>AB622</f>
        <v>102.48</v>
      </c>
      <c r="CZ622">
        <f>AF622</f>
        <v>102.48</v>
      </c>
      <c r="DA622">
        <f>AJ622</f>
        <v>1</v>
      </c>
      <c r="DB622">
        <f t="shared" si="164"/>
        <v>168.07</v>
      </c>
      <c r="DC622">
        <f t="shared" si="165"/>
        <v>19.420000000000002</v>
      </c>
    </row>
    <row r="623" spans="1:107" x14ac:dyDescent="0.2">
      <c r="A623">
        <f>ROW(Source!A166)</f>
        <v>166</v>
      </c>
      <c r="B623">
        <v>28185840</v>
      </c>
      <c r="C623">
        <v>28187299</v>
      </c>
      <c r="D623">
        <v>27269305</v>
      </c>
      <c r="E623">
        <v>1</v>
      </c>
      <c r="F623">
        <v>1</v>
      </c>
      <c r="G623">
        <v>1</v>
      </c>
      <c r="H623">
        <v>3</v>
      </c>
      <c r="I623" t="s">
        <v>338</v>
      </c>
      <c r="J623" t="s">
        <v>339</v>
      </c>
      <c r="K623" t="s">
        <v>340</v>
      </c>
      <c r="L623">
        <v>1339</v>
      </c>
      <c r="N623">
        <v>1007</v>
      </c>
      <c r="O623" t="s">
        <v>444</v>
      </c>
      <c r="P623" t="s">
        <v>444</v>
      </c>
      <c r="Q623">
        <v>1</v>
      </c>
      <c r="W623">
        <v>0</v>
      </c>
      <c r="X623">
        <v>-757315023</v>
      </c>
      <c r="Y623">
        <v>0.12</v>
      </c>
      <c r="AA623">
        <v>149.47999999999999</v>
      </c>
      <c r="AB623">
        <v>0</v>
      </c>
      <c r="AC623">
        <v>0</v>
      </c>
      <c r="AD623">
        <v>0</v>
      </c>
      <c r="AE623">
        <v>149.47999999999999</v>
      </c>
      <c r="AF623">
        <v>0</v>
      </c>
      <c r="AG623">
        <v>0</v>
      </c>
      <c r="AH623">
        <v>0</v>
      </c>
      <c r="AI623">
        <v>1</v>
      </c>
      <c r="AJ623">
        <v>1</v>
      </c>
      <c r="AK623">
        <v>1</v>
      </c>
      <c r="AL623">
        <v>1</v>
      </c>
      <c r="AN623">
        <v>0</v>
      </c>
      <c r="AO623">
        <v>1</v>
      </c>
      <c r="AP623">
        <v>0</v>
      </c>
      <c r="AQ623">
        <v>0</v>
      </c>
      <c r="AR623">
        <v>0</v>
      </c>
      <c r="AS623" t="s">
        <v>420</v>
      </c>
      <c r="AT623">
        <v>0.12</v>
      </c>
      <c r="AU623" t="s">
        <v>420</v>
      </c>
      <c r="AV623">
        <v>0</v>
      </c>
      <c r="AW623">
        <v>2</v>
      </c>
      <c r="AX623">
        <v>28187314</v>
      </c>
      <c r="AY623">
        <v>1</v>
      </c>
      <c r="AZ623">
        <v>0</v>
      </c>
      <c r="BA623">
        <v>649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CX623">
        <f>Y623*Source!I166</f>
        <v>8.3999999999999991E-2</v>
      </c>
      <c r="CY623">
        <f>AA623</f>
        <v>149.47999999999999</v>
      </c>
      <c r="CZ623">
        <f>AE623</f>
        <v>149.47999999999999</v>
      </c>
      <c r="DA623">
        <f>AI623</f>
        <v>1</v>
      </c>
      <c r="DB623">
        <f t="shared" si="164"/>
        <v>17.940000000000001</v>
      </c>
      <c r="DC623">
        <f t="shared" si="165"/>
        <v>0</v>
      </c>
    </row>
    <row r="624" spans="1:107" x14ac:dyDescent="0.2">
      <c r="A624">
        <f>ROW(Source!A166)</f>
        <v>166</v>
      </c>
      <c r="B624">
        <v>28185840</v>
      </c>
      <c r="C624">
        <v>28187299</v>
      </c>
      <c r="D624">
        <v>27308517</v>
      </c>
      <c r="E624">
        <v>1</v>
      </c>
      <c r="F624">
        <v>1</v>
      </c>
      <c r="G624">
        <v>1</v>
      </c>
      <c r="H624">
        <v>3</v>
      </c>
      <c r="I624" t="s">
        <v>215</v>
      </c>
      <c r="J624" t="s">
        <v>216</v>
      </c>
      <c r="K624" t="s">
        <v>217</v>
      </c>
      <c r="L624">
        <v>1348</v>
      </c>
      <c r="N624">
        <v>1009</v>
      </c>
      <c r="O624" t="s">
        <v>476</v>
      </c>
      <c r="P624" t="s">
        <v>476</v>
      </c>
      <c r="Q624">
        <v>1000</v>
      </c>
      <c r="W624">
        <v>0</v>
      </c>
      <c r="X624">
        <v>-1732028039</v>
      </c>
      <c r="Y624">
        <v>0.19</v>
      </c>
      <c r="AA624">
        <v>623.08000000000004</v>
      </c>
      <c r="AB624">
        <v>0</v>
      </c>
      <c r="AC624">
        <v>0</v>
      </c>
      <c r="AD624">
        <v>0</v>
      </c>
      <c r="AE624">
        <v>623.08000000000004</v>
      </c>
      <c r="AF624">
        <v>0</v>
      </c>
      <c r="AG624">
        <v>0</v>
      </c>
      <c r="AH624">
        <v>0</v>
      </c>
      <c r="AI624">
        <v>1</v>
      </c>
      <c r="AJ624">
        <v>1</v>
      </c>
      <c r="AK624">
        <v>1</v>
      </c>
      <c r="AL624">
        <v>1</v>
      </c>
      <c r="AN624">
        <v>0</v>
      </c>
      <c r="AO624">
        <v>1</v>
      </c>
      <c r="AP624">
        <v>0</v>
      </c>
      <c r="AQ624">
        <v>0</v>
      </c>
      <c r="AR624">
        <v>0</v>
      </c>
      <c r="AS624" t="s">
        <v>420</v>
      </c>
      <c r="AT624">
        <v>0.19</v>
      </c>
      <c r="AU624" t="s">
        <v>420</v>
      </c>
      <c r="AV624">
        <v>0</v>
      </c>
      <c r="AW624">
        <v>2</v>
      </c>
      <c r="AX624">
        <v>28187316</v>
      </c>
      <c r="AY624">
        <v>1</v>
      </c>
      <c r="AZ624">
        <v>0</v>
      </c>
      <c r="BA624">
        <v>651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CX624">
        <f>Y624*Source!I166</f>
        <v>0.13299999999999998</v>
      </c>
      <c r="CY624">
        <f>AA624</f>
        <v>623.08000000000004</v>
      </c>
      <c r="CZ624">
        <f>AE624</f>
        <v>623.08000000000004</v>
      </c>
      <c r="DA624">
        <f>AI624</f>
        <v>1</v>
      </c>
      <c r="DB624">
        <f t="shared" si="164"/>
        <v>118.39</v>
      </c>
      <c r="DC624">
        <f t="shared" si="165"/>
        <v>0</v>
      </c>
    </row>
    <row r="625" spans="1:107" x14ac:dyDescent="0.2">
      <c r="A625">
        <f>ROW(Source!A167)</f>
        <v>167</v>
      </c>
      <c r="B625">
        <v>28185841</v>
      </c>
      <c r="C625">
        <v>28187299</v>
      </c>
      <c r="D625">
        <v>27446928</v>
      </c>
      <c r="E625">
        <v>1</v>
      </c>
      <c r="F625">
        <v>1</v>
      </c>
      <c r="G625">
        <v>1</v>
      </c>
      <c r="H625">
        <v>1</v>
      </c>
      <c r="I625" t="s">
        <v>336</v>
      </c>
      <c r="J625" t="s">
        <v>420</v>
      </c>
      <c r="K625" t="s">
        <v>337</v>
      </c>
      <c r="L625">
        <v>1191</v>
      </c>
      <c r="N625">
        <v>1013</v>
      </c>
      <c r="O625" t="s">
        <v>817</v>
      </c>
      <c r="P625" t="s">
        <v>817</v>
      </c>
      <c r="Q625">
        <v>1</v>
      </c>
      <c r="W625">
        <v>0</v>
      </c>
      <c r="X625">
        <v>399944022</v>
      </c>
      <c r="Y625">
        <v>5.9</v>
      </c>
      <c r="AA625">
        <v>0</v>
      </c>
      <c r="AB625">
        <v>0</v>
      </c>
      <c r="AC625">
        <v>0</v>
      </c>
      <c r="AD625">
        <v>74.59</v>
      </c>
      <c r="AE625">
        <v>0</v>
      </c>
      <c r="AF625">
        <v>0</v>
      </c>
      <c r="AG625">
        <v>0</v>
      </c>
      <c r="AH625">
        <v>10.55</v>
      </c>
      <c r="AI625">
        <v>1</v>
      </c>
      <c r="AJ625">
        <v>1</v>
      </c>
      <c r="AK625">
        <v>1</v>
      </c>
      <c r="AL625">
        <v>7.07</v>
      </c>
      <c r="AN625">
        <v>0</v>
      </c>
      <c r="AO625">
        <v>1</v>
      </c>
      <c r="AP625">
        <v>1</v>
      </c>
      <c r="AQ625">
        <v>0</v>
      </c>
      <c r="AR625">
        <v>0</v>
      </c>
      <c r="AS625" t="s">
        <v>420</v>
      </c>
      <c r="AT625">
        <v>5.9</v>
      </c>
      <c r="AU625" t="s">
        <v>420</v>
      </c>
      <c r="AV625">
        <v>1</v>
      </c>
      <c r="AW625">
        <v>2</v>
      </c>
      <c r="AX625">
        <v>28187308</v>
      </c>
      <c r="AY625">
        <v>1</v>
      </c>
      <c r="AZ625">
        <v>0</v>
      </c>
      <c r="BA625">
        <v>652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0</v>
      </c>
      <c r="BP625">
        <v>0</v>
      </c>
      <c r="BQ625">
        <v>0</v>
      </c>
      <c r="BR625">
        <v>0</v>
      </c>
      <c r="BS625">
        <v>0</v>
      </c>
      <c r="BT625">
        <v>0</v>
      </c>
      <c r="BU625">
        <v>0</v>
      </c>
      <c r="BV625">
        <v>0</v>
      </c>
      <c r="BW625">
        <v>0</v>
      </c>
      <c r="CX625">
        <f>Y625*Source!I167</f>
        <v>4.13</v>
      </c>
      <c r="CY625">
        <f>AD625</f>
        <v>74.59</v>
      </c>
      <c r="CZ625">
        <f>AH625</f>
        <v>10.55</v>
      </c>
      <c r="DA625">
        <f>AL625</f>
        <v>7.07</v>
      </c>
      <c r="DB625">
        <f t="shared" si="164"/>
        <v>62.25</v>
      </c>
      <c r="DC625">
        <f t="shared" si="165"/>
        <v>0</v>
      </c>
    </row>
    <row r="626" spans="1:107" x14ac:dyDescent="0.2">
      <c r="A626">
        <f>ROW(Source!A167)</f>
        <v>167</v>
      </c>
      <c r="B626">
        <v>28185841</v>
      </c>
      <c r="C626">
        <v>28187299</v>
      </c>
      <c r="D626">
        <v>27430841</v>
      </c>
      <c r="E626">
        <v>1</v>
      </c>
      <c r="F626">
        <v>1</v>
      </c>
      <c r="G626">
        <v>1</v>
      </c>
      <c r="H626">
        <v>1</v>
      </c>
      <c r="I626" t="s">
        <v>818</v>
      </c>
      <c r="J626" t="s">
        <v>420</v>
      </c>
      <c r="K626" t="s">
        <v>819</v>
      </c>
      <c r="L626">
        <v>1191</v>
      </c>
      <c r="N626">
        <v>1013</v>
      </c>
      <c r="O626" t="s">
        <v>817</v>
      </c>
      <c r="P626" t="s">
        <v>817</v>
      </c>
      <c r="Q626">
        <v>1</v>
      </c>
      <c r="W626">
        <v>0</v>
      </c>
      <c r="X626">
        <v>-383101862</v>
      </c>
      <c r="Y626">
        <v>3.08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1</v>
      </c>
      <c r="AK626">
        <v>7.07</v>
      </c>
      <c r="AL626">
        <v>1</v>
      </c>
      <c r="AN626">
        <v>0</v>
      </c>
      <c r="AO626">
        <v>1</v>
      </c>
      <c r="AP626">
        <v>0</v>
      </c>
      <c r="AQ626">
        <v>0</v>
      </c>
      <c r="AR626">
        <v>0</v>
      </c>
      <c r="AS626" t="s">
        <v>420</v>
      </c>
      <c r="AT626">
        <v>3.08</v>
      </c>
      <c r="AU626" t="s">
        <v>420</v>
      </c>
      <c r="AV626">
        <v>2</v>
      </c>
      <c r="AW626">
        <v>2</v>
      </c>
      <c r="AX626">
        <v>28187309</v>
      </c>
      <c r="AY626">
        <v>1</v>
      </c>
      <c r="AZ626">
        <v>0</v>
      </c>
      <c r="BA626">
        <v>653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0</v>
      </c>
      <c r="BU626">
        <v>0</v>
      </c>
      <c r="BV626">
        <v>0</v>
      </c>
      <c r="BW626">
        <v>0</v>
      </c>
      <c r="CX626">
        <f>Y626*Source!I167</f>
        <v>2.1559999999999997</v>
      </c>
      <c r="CY626">
        <f>AD626</f>
        <v>0</v>
      </c>
      <c r="CZ626">
        <f>AH626</f>
        <v>0</v>
      </c>
      <c r="DA626">
        <f>AL626</f>
        <v>1</v>
      </c>
      <c r="DB626">
        <f t="shared" si="164"/>
        <v>0</v>
      </c>
      <c r="DC626">
        <f t="shared" si="165"/>
        <v>0</v>
      </c>
    </row>
    <row r="627" spans="1:107" x14ac:dyDescent="0.2">
      <c r="A627">
        <f>ROW(Source!A167)</f>
        <v>167</v>
      </c>
      <c r="B627">
        <v>28185841</v>
      </c>
      <c r="C627">
        <v>28187299</v>
      </c>
      <c r="D627">
        <v>27348210</v>
      </c>
      <c r="E627">
        <v>1</v>
      </c>
      <c r="F627">
        <v>1</v>
      </c>
      <c r="G627">
        <v>1</v>
      </c>
      <c r="H627">
        <v>2</v>
      </c>
      <c r="I627" t="s">
        <v>832</v>
      </c>
      <c r="J627" t="s">
        <v>0</v>
      </c>
      <c r="K627" t="s">
        <v>1</v>
      </c>
      <c r="L627">
        <v>1368</v>
      </c>
      <c r="N627">
        <v>1011</v>
      </c>
      <c r="O627" t="s">
        <v>823</v>
      </c>
      <c r="P627" t="s">
        <v>823</v>
      </c>
      <c r="Q627">
        <v>1</v>
      </c>
      <c r="W627">
        <v>0</v>
      </c>
      <c r="X627">
        <v>-1700234874</v>
      </c>
      <c r="Y627">
        <v>1.38</v>
      </c>
      <c r="AA627">
        <v>0</v>
      </c>
      <c r="AB627">
        <v>662.67</v>
      </c>
      <c r="AC627">
        <v>8.82</v>
      </c>
      <c r="AD627">
        <v>0</v>
      </c>
      <c r="AE627">
        <v>0</v>
      </c>
      <c r="AF627">
        <v>93.73</v>
      </c>
      <c r="AG627">
        <v>8.82</v>
      </c>
      <c r="AH627">
        <v>0</v>
      </c>
      <c r="AI627">
        <v>1</v>
      </c>
      <c r="AJ627">
        <v>7.07</v>
      </c>
      <c r="AK627">
        <v>1</v>
      </c>
      <c r="AL627">
        <v>1</v>
      </c>
      <c r="AN627">
        <v>0</v>
      </c>
      <c r="AO627">
        <v>1</v>
      </c>
      <c r="AP627">
        <v>1</v>
      </c>
      <c r="AQ627">
        <v>0</v>
      </c>
      <c r="AR627">
        <v>0</v>
      </c>
      <c r="AS627" t="s">
        <v>420</v>
      </c>
      <c r="AT627">
        <v>1.38</v>
      </c>
      <c r="AU627" t="s">
        <v>420</v>
      </c>
      <c r="AV627">
        <v>0</v>
      </c>
      <c r="AW627">
        <v>2</v>
      </c>
      <c r="AX627">
        <v>28187310</v>
      </c>
      <c r="AY627">
        <v>1</v>
      </c>
      <c r="AZ627">
        <v>0</v>
      </c>
      <c r="BA627">
        <v>654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CX627">
        <f>Y627*Source!I167</f>
        <v>0.96599999999999986</v>
      </c>
      <c r="CY627">
        <f>AB627</f>
        <v>662.67</v>
      </c>
      <c r="CZ627">
        <f>AF627</f>
        <v>93.73</v>
      </c>
      <c r="DA627">
        <f>AJ627</f>
        <v>7.07</v>
      </c>
      <c r="DB627">
        <f t="shared" si="164"/>
        <v>129.35</v>
      </c>
      <c r="DC627">
        <f t="shared" si="165"/>
        <v>12.17</v>
      </c>
    </row>
    <row r="628" spans="1:107" x14ac:dyDescent="0.2">
      <c r="A628">
        <f>ROW(Source!A167)</f>
        <v>167</v>
      </c>
      <c r="B628">
        <v>28185841</v>
      </c>
      <c r="C628">
        <v>28187299</v>
      </c>
      <c r="D628">
        <v>27348404</v>
      </c>
      <c r="E628">
        <v>1</v>
      </c>
      <c r="F628">
        <v>1</v>
      </c>
      <c r="G628">
        <v>1</v>
      </c>
      <c r="H628">
        <v>2</v>
      </c>
      <c r="I628" t="s">
        <v>330</v>
      </c>
      <c r="J628" t="s">
        <v>331</v>
      </c>
      <c r="K628" t="s">
        <v>332</v>
      </c>
      <c r="L628">
        <v>1368</v>
      </c>
      <c r="N628">
        <v>1011</v>
      </c>
      <c r="O628" t="s">
        <v>823</v>
      </c>
      <c r="P628" t="s">
        <v>823</v>
      </c>
      <c r="Q628">
        <v>1</v>
      </c>
      <c r="W628">
        <v>0</v>
      </c>
      <c r="X628">
        <v>-1029098584</v>
      </c>
      <c r="Y628">
        <v>0.06</v>
      </c>
      <c r="AA628">
        <v>0</v>
      </c>
      <c r="AB628">
        <v>121.32</v>
      </c>
      <c r="AC628">
        <v>7.83</v>
      </c>
      <c r="AD628">
        <v>0</v>
      </c>
      <c r="AE628">
        <v>0</v>
      </c>
      <c r="AF628">
        <v>17.16</v>
      </c>
      <c r="AG628">
        <v>7.83</v>
      </c>
      <c r="AH628">
        <v>0</v>
      </c>
      <c r="AI628">
        <v>1</v>
      </c>
      <c r="AJ628">
        <v>7.07</v>
      </c>
      <c r="AK628">
        <v>1</v>
      </c>
      <c r="AL628">
        <v>1</v>
      </c>
      <c r="AN628">
        <v>0</v>
      </c>
      <c r="AO628">
        <v>1</v>
      </c>
      <c r="AP628">
        <v>1</v>
      </c>
      <c r="AQ628">
        <v>0</v>
      </c>
      <c r="AR628">
        <v>0</v>
      </c>
      <c r="AS628" t="s">
        <v>420</v>
      </c>
      <c r="AT628">
        <v>0.06</v>
      </c>
      <c r="AU628" t="s">
        <v>420</v>
      </c>
      <c r="AV628">
        <v>0</v>
      </c>
      <c r="AW628">
        <v>2</v>
      </c>
      <c r="AX628">
        <v>28187311</v>
      </c>
      <c r="AY628">
        <v>1</v>
      </c>
      <c r="AZ628">
        <v>0</v>
      </c>
      <c r="BA628">
        <v>655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CX628">
        <f>Y628*Source!I167</f>
        <v>4.1999999999999996E-2</v>
      </c>
      <c r="CY628">
        <f>AB628</f>
        <v>121.32</v>
      </c>
      <c r="CZ628">
        <f>AF628</f>
        <v>17.16</v>
      </c>
      <c r="DA628">
        <f>AJ628</f>
        <v>7.07</v>
      </c>
      <c r="DB628">
        <f t="shared" si="164"/>
        <v>1.03</v>
      </c>
      <c r="DC628">
        <f t="shared" si="165"/>
        <v>0.47</v>
      </c>
    </row>
    <row r="629" spans="1:107" x14ac:dyDescent="0.2">
      <c r="A629">
        <f>ROW(Source!A167)</f>
        <v>167</v>
      </c>
      <c r="B629">
        <v>28185841</v>
      </c>
      <c r="C629">
        <v>28187299</v>
      </c>
      <c r="D629">
        <v>27348410</v>
      </c>
      <c r="E629">
        <v>1</v>
      </c>
      <c r="F629">
        <v>1</v>
      </c>
      <c r="G629">
        <v>1</v>
      </c>
      <c r="H629">
        <v>2</v>
      </c>
      <c r="I629" t="s">
        <v>159</v>
      </c>
      <c r="J629" t="s">
        <v>160</v>
      </c>
      <c r="K629" t="s">
        <v>161</v>
      </c>
      <c r="L629">
        <v>1368</v>
      </c>
      <c r="N629">
        <v>1011</v>
      </c>
      <c r="O629" t="s">
        <v>823</v>
      </c>
      <c r="P629" t="s">
        <v>823</v>
      </c>
      <c r="Q629">
        <v>1</v>
      </c>
      <c r="W629">
        <v>0</v>
      </c>
      <c r="X629">
        <v>-566827484</v>
      </c>
      <c r="Y629">
        <v>0.24</v>
      </c>
      <c r="AA629">
        <v>0</v>
      </c>
      <c r="AB629">
        <v>29.06</v>
      </c>
      <c r="AC629">
        <v>0</v>
      </c>
      <c r="AD629">
        <v>0</v>
      </c>
      <c r="AE629">
        <v>0</v>
      </c>
      <c r="AF629">
        <v>4.1100000000000003</v>
      </c>
      <c r="AG629">
        <v>0</v>
      </c>
      <c r="AH629">
        <v>0</v>
      </c>
      <c r="AI629">
        <v>1</v>
      </c>
      <c r="AJ629">
        <v>7.07</v>
      </c>
      <c r="AK629">
        <v>1</v>
      </c>
      <c r="AL629">
        <v>1</v>
      </c>
      <c r="AN629">
        <v>0</v>
      </c>
      <c r="AO629">
        <v>1</v>
      </c>
      <c r="AP629">
        <v>1</v>
      </c>
      <c r="AQ629">
        <v>0</v>
      </c>
      <c r="AR629">
        <v>0</v>
      </c>
      <c r="AS629" t="s">
        <v>420</v>
      </c>
      <c r="AT629">
        <v>0.24</v>
      </c>
      <c r="AU629" t="s">
        <v>420</v>
      </c>
      <c r="AV629">
        <v>0</v>
      </c>
      <c r="AW629">
        <v>2</v>
      </c>
      <c r="AX629">
        <v>28187312</v>
      </c>
      <c r="AY629">
        <v>1</v>
      </c>
      <c r="AZ629">
        <v>0</v>
      </c>
      <c r="BA629">
        <v>656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CX629">
        <f>Y629*Source!I167</f>
        <v>0.16799999999999998</v>
      </c>
      <c r="CY629">
        <f>AB629</f>
        <v>29.06</v>
      </c>
      <c r="CZ629">
        <f>AF629</f>
        <v>4.1100000000000003</v>
      </c>
      <c r="DA629">
        <f>AJ629</f>
        <v>7.07</v>
      </c>
      <c r="DB629">
        <f t="shared" si="164"/>
        <v>0.99</v>
      </c>
      <c r="DC629">
        <f t="shared" si="165"/>
        <v>0</v>
      </c>
    </row>
    <row r="630" spans="1:107" x14ac:dyDescent="0.2">
      <c r="A630">
        <f>ROW(Source!A167)</f>
        <v>167</v>
      </c>
      <c r="B630">
        <v>28185841</v>
      </c>
      <c r="C630">
        <v>28187299</v>
      </c>
      <c r="D630">
        <v>27349168</v>
      </c>
      <c r="E630">
        <v>1</v>
      </c>
      <c r="F630">
        <v>1</v>
      </c>
      <c r="G630">
        <v>1</v>
      </c>
      <c r="H630">
        <v>2</v>
      </c>
      <c r="I630" t="s">
        <v>2</v>
      </c>
      <c r="J630" t="s">
        <v>3</v>
      </c>
      <c r="K630" t="s">
        <v>4</v>
      </c>
      <c r="L630">
        <v>1368</v>
      </c>
      <c r="N630">
        <v>1011</v>
      </c>
      <c r="O630" t="s">
        <v>823</v>
      </c>
      <c r="P630" t="s">
        <v>823</v>
      </c>
      <c r="Q630">
        <v>1</v>
      </c>
      <c r="W630">
        <v>0</v>
      </c>
      <c r="X630">
        <v>1820267133</v>
      </c>
      <c r="Y630">
        <v>1.64</v>
      </c>
      <c r="AA630">
        <v>0</v>
      </c>
      <c r="AB630">
        <v>724.53</v>
      </c>
      <c r="AC630">
        <v>11.84</v>
      </c>
      <c r="AD630">
        <v>0</v>
      </c>
      <c r="AE630">
        <v>0</v>
      </c>
      <c r="AF630">
        <v>102.48</v>
      </c>
      <c r="AG630">
        <v>11.84</v>
      </c>
      <c r="AH630">
        <v>0</v>
      </c>
      <c r="AI630">
        <v>1</v>
      </c>
      <c r="AJ630">
        <v>7.07</v>
      </c>
      <c r="AK630">
        <v>1</v>
      </c>
      <c r="AL630">
        <v>1</v>
      </c>
      <c r="AN630">
        <v>0</v>
      </c>
      <c r="AO630">
        <v>1</v>
      </c>
      <c r="AP630">
        <v>1</v>
      </c>
      <c r="AQ630">
        <v>0</v>
      </c>
      <c r="AR630">
        <v>0</v>
      </c>
      <c r="AS630" t="s">
        <v>420</v>
      </c>
      <c r="AT630">
        <v>1.64</v>
      </c>
      <c r="AU630" t="s">
        <v>420</v>
      </c>
      <c r="AV630">
        <v>0</v>
      </c>
      <c r="AW630">
        <v>2</v>
      </c>
      <c r="AX630">
        <v>28187313</v>
      </c>
      <c r="AY630">
        <v>1</v>
      </c>
      <c r="AZ630">
        <v>0</v>
      </c>
      <c r="BA630">
        <v>657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CX630">
        <f>Y630*Source!I167</f>
        <v>1.1479999999999999</v>
      </c>
      <c r="CY630">
        <f>AB630</f>
        <v>724.53</v>
      </c>
      <c r="CZ630">
        <f>AF630</f>
        <v>102.48</v>
      </c>
      <c r="DA630">
        <f>AJ630</f>
        <v>7.07</v>
      </c>
      <c r="DB630">
        <f t="shared" si="164"/>
        <v>168.07</v>
      </c>
      <c r="DC630">
        <f t="shared" si="165"/>
        <v>19.420000000000002</v>
      </c>
    </row>
    <row r="631" spans="1:107" x14ac:dyDescent="0.2">
      <c r="A631">
        <f>ROW(Source!A167)</f>
        <v>167</v>
      </c>
      <c r="B631">
        <v>28185841</v>
      </c>
      <c r="C631">
        <v>28187299</v>
      </c>
      <c r="D631">
        <v>27269305</v>
      </c>
      <c r="E631">
        <v>1</v>
      </c>
      <c r="F631">
        <v>1</v>
      </c>
      <c r="G631">
        <v>1</v>
      </c>
      <c r="H631">
        <v>3</v>
      </c>
      <c r="I631" t="s">
        <v>338</v>
      </c>
      <c r="J631" t="s">
        <v>339</v>
      </c>
      <c r="K631" t="s">
        <v>340</v>
      </c>
      <c r="L631">
        <v>1339</v>
      </c>
      <c r="N631">
        <v>1007</v>
      </c>
      <c r="O631" t="s">
        <v>444</v>
      </c>
      <c r="P631" t="s">
        <v>444</v>
      </c>
      <c r="Q631">
        <v>1</v>
      </c>
      <c r="W631">
        <v>0</v>
      </c>
      <c r="X631">
        <v>-757315023</v>
      </c>
      <c r="Y631">
        <v>0.12</v>
      </c>
      <c r="AA631">
        <v>1056.82</v>
      </c>
      <c r="AB631">
        <v>0</v>
      </c>
      <c r="AC631">
        <v>0</v>
      </c>
      <c r="AD631">
        <v>0</v>
      </c>
      <c r="AE631">
        <v>149.47999999999999</v>
      </c>
      <c r="AF631">
        <v>0</v>
      </c>
      <c r="AG631">
        <v>0</v>
      </c>
      <c r="AH631">
        <v>0</v>
      </c>
      <c r="AI631">
        <v>7.07</v>
      </c>
      <c r="AJ631">
        <v>1</v>
      </c>
      <c r="AK631">
        <v>1</v>
      </c>
      <c r="AL631">
        <v>1</v>
      </c>
      <c r="AN631">
        <v>0</v>
      </c>
      <c r="AO631">
        <v>1</v>
      </c>
      <c r="AP631">
        <v>0</v>
      </c>
      <c r="AQ631">
        <v>0</v>
      </c>
      <c r="AR631">
        <v>0</v>
      </c>
      <c r="AS631" t="s">
        <v>420</v>
      </c>
      <c r="AT631">
        <v>0.12</v>
      </c>
      <c r="AU631" t="s">
        <v>420</v>
      </c>
      <c r="AV631">
        <v>0</v>
      </c>
      <c r="AW631">
        <v>2</v>
      </c>
      <c r="AX631">
        <v>28187314</v>
      </c>
      <c r="AY631">
        <v>1</v>
      </c>
      <c r="AZ631">
        <v>0</v>
      </c>
      <c r="BA631">
        <v>658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0</v>
      </c>
      <c r="BW631">
        <v>0</v>
      </c>
      <c r="CX631">
        <f>Y631*Source!I167</f>
        <v>8.3999999999999991E-2</v>
      </c>
      <c r="CY631">
        <f>AA631</f>
        <v>1056.82</v>
      </c>
      <c r="CZ631">
        <f>AE631</f>
        <v>149.47999999999999</v>
      </c>
      <c r="DA631">
        <f>AI631</f>
        <v>7.07</v>
      </c>
      <c r="DB631">
        <f t="shared" si="164"/>
        <v>17.940000000000001</v>
      </c>
      <c r="DC631">
        <f t="shared" si="165"/>
        <v>0</v>
      </c>
    </row>
    <row r="632" spans="1:107" x14ac:dyDescent="0.2">
      <c r="A632">
        <f>ROW(Source!A167)</f>
        <v>167</v>
      </c>
      <c r="B632">
        <v>28185841</v>
      </c>
      <c r="C632">
        <v>28187299</v>
      </c>
      <c r="D632">
        <v>27308517</v>
      </c>
      <c r="E632">
        <v>1</v>
      </c>
      <c r="F632">
        <v>1</v>
      </c>
      <c r="G632">
        <v>1</v>
      </c>
      <c r="H632">
        <v>3</v>
      </c>
      <c r="I632" t="s">
        <v>215</v>
      </c>
      <c r="J632" t="s">
        <v>216</v>
      </c>
      <c r="K632" t="s">
        <v>217</v>
      </c>
      <c r="L632">
        <v>1348</v>
      </c>
      <c r="N632">
        <v>1009</v>
      </c>
      <c r="O632" t="s">
        <v>476</v>
      </c>
      <c r="P632" t="s">
        <v>476</v>
      </c>
      <c r="Q632">
        <v>1000</v>
      </c>
      <c r="W632">
        <v>0</v>
      </c>
      <c r="X632">
        <v>-1732028039</v>
      </c>
      <c r="Y632">
        <v>0.19</v>
      </c>
      <c r="AA632">
        <v>4405.18</v>
      </c>
      <c r="AB632">
        <v>0</v>
      </c>
      <c r="AC632">
        <v>0</v>
      </c>
      <c r="AD632">
        <v>0</v>
      </c>
      <c r="AE632">
        <v>623.08000000000004</v>
      </c>
      <c r="AF632">
        <v>0</v>
      </c>
      <c r="AG632">
        <v>0</v>
      </c>
      <c r="AH632">
        <v>0</v>
      </c>
      <c r="AI632">
        <v>7.07</v>
      </c>
      <c r="AJ632">
        <v>1</v>
      </c>
      <c r="AK632">
        <v>1</v>
      </c>
      <c r="AL632">
        <v>1</v>
      </c>
      <c r="AN632">
        <v>0</v>
      </c>
      <c r="AO632">
        <v>1</v>
      </c>
      <c r="AP632">
        <v>0</v>
      </c>
      <c r="AQ632">
        <v>0</v>
      </c>
      <c r="AR632">
        <v>0</v>
      </c>
      <c r="AS632" t="s">
        <v>420</v>
      </c>
      <c r="AT632">
        <v>0.19</v>
      </c>
      <c r="AU632" t="s">
        <v>420</v>
      </c>
      <c r="AV632">
        <v>0</v>
      </c>
      <c r="AW632">
        <v>2</v>
      </c>
      <c r="AX632">
        <v>28187316</v>
      </c>
      <c r="AY632">
        <v>1</v>
      </c>
      <c r="AZ632">
        <v>0</v>
      </c>
      <c r="BA632">
        <v>660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CX632">
        <f>Y632*Source!I167</f>
        <v>0.13299999999999998</v>
      </c>
      <c r="CY632">
        <f>AA632</f>
        <v>4405.18</v>
      </c>
      <c r="CZ632">
        <f>AE632</f>
        <v>623.08000000000004</v>
      </c>
      <c r="DA632">
        <f>AI632</f>
        <v>7.07</v>
      </c>
      <c r="DB632">
        <f t="shared" si="164"/>
        <v>118.39</v>
      </c>
      <c r="DC632">
        <f t="shared" si="165"/>
        <v>0</v>
      </c>
    </row>
    <row r="633" spans="1:107" x14ac:dyDescent="0.2">
      <c r="A633">
        <f>ROW(Source!A170)</f>
        <v>170</v>
      </c>
      <c r="B633">
        <v>28185840</v>
      </c>
      <c r="C633">
        <v>28187318</v>
      </c>
      <c r="D633">
        <v>27446928</v>
      </c>
      <c r="E633">
        <v>1</v>
      </c>
      <c r="F633">
        <v>1</v>
      </c>
      <c r="G633">
        <v>1</v>
      </c>
      <c r="H633">
        <v>1</v>
      </c>
      <c r="I633" t="s">
        <v>336</v>
      </c>
      <c r="J633" t="s">
        <v>420</v>
      </c>
      <c r="K633" t="s">
        <v>337</v>
      </c>
      <c r="L633">
        <v>1191</v>
      </c>
      <c r="N633">
        <v>1013</v>
      </c>
      <c r="O633" t="s">
        <v>817</v>
      </c>
      <c r="P633" t="s">
        <v>817</v>
      </c>
      <c r="Q633">
        <v>1</v>
      </c>
      <c r="W633">
        <v>0</v>
      </c>
      <c r="X633">
        <v>399944022</v>
      </c>
      <c r="Y633">
        <v>5.89</v>
      </c>
      <c r="AA633">
        <v>0</v>
      </c>
      <c r="AB633">
        <v>0</v>
      </c>
      <c r="AC633">
        <v>0</v>
      </c>
      <c r="AD633">
        <v>10.55</v>
      </c>
      <c r="AE633">
        <v>0</v>
      </c>
      <c r="AF633">
        <v>0</v>
      </c>
      <c r="AG633">
        <v>0</v>
      </c>
      <c r="AH633">
        <v>10.55</v>
      </c>
      <c r="AI633">
        <v>1</v>
      </c>
      <c r="AJ633">
        <v>1</v>
      </c>
      <c r="AK633">
        <v>1</v>
      </c>
      <c r="AL633">
        <v>1</v>
      </c>
      <c r="AN633">
        <v>0</v>
      </c>
      <c r="AO633">
        <v>1</v>
      </c>
      <c r="AP633">
        <v>1</v>
      </c>
      <c r="AQ633">
        <v>0</v>
      </c>
      <c r="AR633">
        <v>0</v>
      </c>
      <c r="AS633" t="s">
        <v>420</v>
      </c>
      <c r="AT633">
        <v>5.89</v>
      </c>
      <c r="AU633" t="s">
        <v>420</v>
      </c>
      <c r="AV633">
        <v>1</v>
      </c>
      <c r="AW633">
        <v>2</v>
      </c>
      <c r="AX633">
        <v>28187327</v>
      </c>
      <c r="AY633">
        <v>1</v>
      </c>
      <c r="AZ633">
        <v>0</v>
      </c>
      <c r="BA633">
        <v>661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CX633">
        <f>Y633*Source!I170</f>
        <v>2.9449999999999998</v>
      </c>
      <c r="CY633">
        <f>AD633</f>
        <v>10.55</v>
      </c>
      <c r="CZ633">
        <f>AH633</f>
        <v>10.55</v>
      </c>
      <c r="DA633">
        <f>AL633</f>
        <v>1</v>
      </c>
      <c r="DB633">
        <f t="shared" si="164"/>
        <v>62.14</v>
      </c>
      <c r="DC633">
        <f t="shared" si="165"/>
        <v>0</v>
      </c>
    </row>
    <row r="634" spans="1:107" x14ac:dyDescent="0.2">
      <c r="A634">
        <f>ROW(Source!A170)</f>
        <v>170</v>
      </c>
      <c r="B634">
        <v>28185840</v>
      </c>
      <c r="C634">
        <v>28187318</v>
      </c>
      <c r="D634">
        <v>27430841</v>
      </c>
      <c r="E634">
        <v>1</v>
      </c>
      <c r="F634">
        <v>1</v>
      </c>
      <c r="G634">
        <v>1</v>
      </c>
      <c r="H634">
        <v>1</v>
      </c>
      <c r="I634" t="s">
        <v>818</v>
      </c>
      <c r="J634" t="s">
        <v>420</v>
      </c>
      <c r="K634" t="s">
        <v>819</v>
      </c>
      <c r="L634">
        <v>1191</v>
      </c>
      <c r="N634">
        <v>1013</v>
      </c>
      <c r="O634" t="s">
        <v>817</v>
      </c>
      <c r="P634" t="s">
        <v>817</v>
      </c>
      <c r="Q634">
        <v>1</v>
      </c>
      <c r="W634">
        <v>0</v>
      </c>
      <c r="X634">
        <v>-383101862</v>
      </c>
      <c r="Y634">
        <v>3.04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1</v>
      </c>
      <c r="AJ634">
        <v>1</v>
      </c>
      <c r="AK634">
        <v>1</v>
      </c>
      <c r="AL634">
        <v>1</v>
      </c>
      <c r="AN634">
        <v>0</v>
      </c>
      <c r="AO634">
        <v>1</v>
      </c>
      <c r="AP634">
        <v>0</v>
      </c>
      <c r="AQ634">
        <v>0</v>
      </c>
      <c r="AR634">
        <v>0</v>
      </c>
      <c r="AS634" t="s">
        <v>420</v>
      </c>
      <c r="AT634">
        <v>3.04</v>
      </c>
      <c r="AU634" t="s">
        <v>420</v>
      </c>
      <c r="AV634">
        <v>2</v>
      </c>
      <c r="AW634">
        <v>2</v>
      </c>
      <c r="AX634">
        <v>28187328</v>
      </c>
      <c r="AY634">
        <v>1</v>
      </c>
      <c r="AZ634">
        <v>0</v>
      </c>
      <c r="BA634">
        <v>662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CX634">
        <f>Y634*Source!I170</f>
        <v>1.52</v>
      </c>
      <c r="CY634">
        <f>AD634</f>
        <v>0</v>
      </c>
      <c r="CZ634">
        <f>AH634</f>
        <v>0</v>
      </c>
      <c r="DA634">
        <f>AL634</f>
        <v>1</v>
      </c>
      <c r="DB634">
        <f t="shared" si="164"/>
        <v>0</v>
      </c>
      <c r="DC634">
        <f t="shared" si="165"/>
        <v>0</v>
      </c>
    </row>
    <row r="635" spans="1:107" x14ac:dyDescent="0.2">
      <c r="A635">
        <f>ROW(Source!A170)</f>
        <v>170</v>
      </c>
      <c r="B635">
        <v>28185840</v>
      </c>
      <c r="C635">
        <v>28187318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832</v>
      </c>
      <c r="J635" t="s">
        <v>0</v>
      </c>
      <c r="K635" t="s">
        <v>1</v>
      </c>
      <c r="L635">
        <v>1368</v>
      </c>
      <c r="N635">
        <v>1011</v>
      </c>
      <c r="O635" t="s">
        <v>823</v>
      </c>
      <c r="P635" t="s">
        <v>823</v>
      </c>
      <c r="Q635">
        <v>1</v>
      </c>
      <c r="W635">
        <v>0</v>
      </c>
      <c r="X635">
        <v>-1700234874</v>
      </c>
      <c r="Y635">
        <v>1.37</v>
      </c>
      <c r="AA635">
        <v>0</v>
      </c>
      <c r="AB635">
        <v>93.73</v>
      </c>
      <c r="AC635">
        <v>8.82</v>
      </c>
      <c r="AD635">
        <v>0</v>
      </c>
      <c r="AE635">
        <v>0</v>
      </c>
      <c r="AF635">
        <v>93.73</v>
      </c>
      <c r="AG635">
        <v>8.82</v>
      </c>
      <c r="AH635">
        <v>0</v>
      </c>
      <c r="AI635">
        <v>1</v>
      </c>
      <c r="AJ635">
        <v>1</v>
      </c>
      <c r="AK635">
        <v>1</v>
      </c>
      <c r="AL635">
        <v>1</v>
      </c>
      <c r="AN635">
        <v>0</v>
      </c>
      <c r="AO635">
        <v>1</v>
      </c>
      <c r="AP635">
        <v>1</v>
      </c>
      <c r="AQ635">
        <v>0</v>
      </c>
      <c r="AR635">
        <v>0</v>
      </c>
      <c r="AS635" t="s">
        <v>420</v>
      </c>
      <c r="AT635">
        <v>1.37</v>
      </c>
      <c r="AU635" t="s">
        <v>420</v>
      </c>
      <c r="AV635">
        <v>0</v>
      </c>
      <c r="AW635">
        <v>2</v>
      </c>
      <c r="AX635">
        <v>28187329</v>
      </c>
      <c r="AY635">
        <v>1</v>
      </c>
      <c r="AZ635">
        <v>0</v>
      </c>
      <c r="BA635">
        <v>663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0</v>
      </c>
      <c r="CX635">
        <f>Y635*Source!I170</f>
        <v>0.68500000000000005</v>
      </c>
      <c r="CY635">
        <f>AB635</f>
        <v>93.73</v>
      </c>
      <c r="CZ635">
        <f>AF635</f>
        <v>93.73</v>
      </c>
      <c r="DA635">
        <f>AJ635</f>
        <v>1</v>
      </c>
      <c r="DB635">
        <f t="shared" si="164"/>
        <v>128.41</v>
      </c>
      <c r="DC635">
        <f t="shared" si="165"/>
        <v>12.08</v>
      </c>
    </row>
    <row r="636" spans="1:107" x14ac:dyDescent="0.2">
      <c r="A636">
        <f>ROW(Source!A170)</f>
        <v>170</v>
      </c>
      <c r="B636">
        <v>28185840</v>
      </c>
      <c r="C636">
        <v>28187318</v>
      </c>
      <c r="D636">
        <v>27348404</v>
      </c>
      <c r="E636">
        <v>1</v>
      </c>
      <c r="F636">
        <v>1</v>
      </c>
      <c r="G636">
        <v>1</v>
      </c>
      <c r="H636">
        <v>2</v>
      </c>
      <c r="I636" t="s">
        <v>330</v>
      </c>
      <c r="J636" t="s">
        <v>331</v>
      </c>
      <c r="K636" t="s">
        <v>332</v>
      </c>
      <c r="L636">
        <v>1368</v>
      </c>
      <c r="N636">
        <v>1011</v>
      </c>
      <c r="O636" t="s">
        <v>823</v>
      </c>
      <c r="P636" t="s">
        <v>823</v>
      </c>
      <c r="Q636">
        <v>1</v>
      </c>
      <c r="W636">
        <v>0</v>
      </c>
      <c r="X636">
        <v>-1029098584</v>
      </c>
      <c r="Y636">
        <v>0.03</v>
      </c>
      <c r="AA636">
        <v>0</v>
      </c>
      <c r="AB636">
        <v>17.16</v>
      </c>
      <c r="AC636">
        <v>7.83</v>
      </c>
      <c r="AD636">
        <v>0</v>
      </c>
      <c r="AE636">
        <v>0</v>
      </c>
      <c r="AF636">
        <v>17.16</v>
      </c>
      <c r="AG636">
        <v>7.83</v>
      </c>
      <c r="AH636">
        <v>0</v>
      </c>
      <c r="AI636">
        <v>1</v>
      </c>
      <c r="AJ636">
        <v>1</v>
      </c>
      <c r="AK636">
        <v>1</v>
      </c>
      <c r="AL636">
        <v>1</v>
      </c>
      <c r="AN636">
        <v>0</v>
      </c>
      <c r="AO636">
        <v>1</v>
      </c>
      <c r="AP636">
        <v>1</v>
      </c>
      <c r="AQ636">
        <v>0</v>
      </c>
      <c r="AR636">
        <v>0</v>
      </c>
      <c r="AS636" t="s">
        <v>420</v>
      </c>
      <c r="AT636">
        <v>0.03</v>
      </c>
      <c r="AU636" t="s">
        <v>420</v>
      </c>
      <c r="AV636">
        <v>0</v>
      </c>
      <c r="AW636">
        <v>2</v>
      </c>
      <c r="AX636">
        <v>28187330</v>
      </c>
      <c r="AY636">
        <v>1</v>
      </c>
      <c r="AZ636">
        <v>0</v>
      </c>
      <c r="BA636">
        <v>664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CX636">
        <f>Y636*Source!I170</f>
        <v>1.4999999999999999E-2</v>
      </c>
      <c r="CY636">
        <f>AB636</f>
        <v>17.16</v>
      </c>
      <c r="CZ636">
        <f>AF636</f>
        <v>17.16</v>
      </c>
      <c r="DA636">
        <f>AJ636</f>
        <v>1</v>
      </c>
      <c r="DB636">
        <f t="shared" si="164"/>
        <v>0.51</v>
      </c>
      <c r="DC636">
        <f t="shared" si="165"/>
        <v>0.23</v>
      </c>
    </row>
    <row r="637" spans="1:107" x14ac:dyDescent="0.2">
      <c r="A637">
        <f>ROW(Source!A170)</f>
        <v>170</v>
      </c>
      <c r="B637">
        <v>28185840</v>
      </c>
      <c r="C637">
        <v>28187318</v>
      </c>
      <c r="D637">
        <v>27348410</v>
      </c>
      <c r="E637">
        <v>1</v>
      </c>
      <c r="F637">
        <v>1</v>
      </c>
      <c r="G637">
        <v>1</v>
      </c>
      <c r="H637">
        <v>2</v>
      </c>
      <c r="I637" t="s">
        <v>159</v>
      </c>
      <c r="J637" t="s">
        <v>160</v>
      </c>
      <c r="K637" t="s">
        <v>161</v>
      </c>
      <c r="L637">
        <v>1368</v>
      </c>
      <c r="N637">
        <v>1011</v>
      </c>
      <c r="O637" t="s">
        <v>823</v>
      </c>
      <c r="P637" t="s">
        <v>823</v>
      </c>
      <c r="Q637">
        <v>1</v>
      </c>
      <c r="W637">
        <v>0</v>
      </c>
      <c r="X637">
        <v>-566827484</v>
      </c>
      <c r="Y637">
        <v>0.28999999999999998</v>
      </c>
      <c r="AA637">
        <v>0</v>
      </c>
      <c r="AB637">
        <v>4.1100000000000003</v>
      </c>
      <c r="AC637">
        <v>0</v>
      </c>
      <c r="AD637">
        <v>0</v>
      </c>
      <c r="AE637">
        <v>0</v>
      </c>
      <c r="AF637">
        <v>4.1100000000000003</v>
      </c>
      <c r="AG637">
        <v>0</v>
      </c>
      <c r="AH637">
        <v>0</v>
      </c>
      <c r="AI637">
        <v>1</v>
      </c>
      <c r="AJ637">
        <v>1</v>
      </c>
      <c r="AK637">
        <v>1</v>
      </c>
      <c r="AL637">
        <v>1</v>
      </c>
      <c r="AN637">
        <v>0</v>
      </c>
      <c r="AO637">
        <v>1</v>
      </c>
      <c r="AP637">
        <v>1</v>
      </c>
      <c r="AQ637">
        <v>0</v>
      </c>
      <c r="AR637">
        <v>0</v>
      </c>
      <c r="AS637" t="s">
        <v>420</v>
      </c>
      <c r="AT637">
        <v>0.28999999999999998</v>
      </c>
      <c r="AU637" t="s">
        <v>420</v>
      </c>
      <c r="AV637">
        <v>0</v>
      </c>
      <c r="AW637">
        <v>2</v>
      </c>
      <c r="AX637">
        <v>28187331</v>
      </c>
      <c r="AY637">
        <v>1</v>
      </c>
      <c r="AZ637">
        <v>0</v>
      </c>
      <c r="BA637">
        <v>665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CX637">
        <f>Y637*Source!I170</f>
        <v>0.14499999999999999</v>
      </c>
      <c r="CY637">
        <f>AB637</f>
        <v>4.1100000000000003</v>
      </c>
      <c r="CZ637">
        <f>AF637</f>
        <v>4.1100000000000003</v>
      </c>
      <c r="DA637">
        <f>AJ637</f>
        <v>1</v>
      </c>
      <c r="DB637">
        <f t="shared" si="164"/>
        <v>1.19</v>
      </c>
      <c r="DC637">
        <f t="shared" si="165"/>
        <v>0</v>
      </c>
    </row>
    <row r="638" spans="1:107" x14ac:dyDescent="0.2">
      <c r="A638">
        <f>ROW(Source!A170)</f>
        <v>170</v>
      </c>
      <c r="B638">
        <v>28185840</v>
      </c>
      <c r="C638">
        <v>28187318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2</v>
      </c>
      <c r="J638" t="s">
        <v>3</v>
      </c>
      <c r="K638" t="s">
        <v>4</v>
      </c>
      <c r="L638">
        <v>1368</v>
      </c>
      <c r="N638">
        <v>1011</v>
      </c>
      <c r="O638" t="s">
        <v>823</v>
      </c>
      <c r="P638" t="s">
        <v>823</v>
      </c>
      <c r="Q638">
        <v>1</v>
      </c>
      <c r="W638">
        <v>0</v>
      </c>
      <c r="X638">
        <v>1820267133</v>
      </c>
      <c r="Y638">
        <v>1.64</v>
      </c>
      <c r="AA638">
        <v>0</v>
      </c>
      <c r="AB638">
        <v>102.48</v>
      </c>
      <c r="AC638">
        <v>11.84</v>
      </c>
      <c r="AD638">
        <v>0</v>
      </c>
      <c r="AE638">
        <v>0</v>
      </c>
      <c r="AF638">
        <v>102.48</v>
      </c>
      <c r="AG638">
        <v>11.84</v>
      </c>
      <c r="AH638">
        <v>0</v>
      </c>
      <c r="AI638">
        <v>1</v>
      </c>
      <c r="AJ638">
        <v>1</v>
      </c>
      <c r="AK638">
        <v>1</v>
      </c>
      <c r="AL638">
        <v>1</v>
      </c>
      <c r="AN638">
        <v>0</v>
      </c>
      <c r="AO638">
        <v>1</v>
      </c>
      <c r="AP638">
        <v>1</v>
      </c>
      <c r="AQ638">
        <v>0</v>
      </c>
      <c r="AR638">
        <v>0</v>
      </c>
      <c r="AS638" t="s">
        <v>420</v>
      </c>
      <c r="AT638">
        <v>1.64</v>
      </c>
      <c r="AU638" t="s">
        <v>420</v>
      </c>
      <c r="AV638">
        <v>0</v>
      </c>
      <c r="AW638">
        <v>2</v>
      </c>
      <c r="AX638">
        <v>28187332</v>
      </c>
      <c r="AY638">
        <v>1</v>
      </c>
      <c r="AZ638">
        <v>0</v>
      </c>
      <c r="BA638">
        <v>666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CX638">
        <f>Y638*Source!I170</f>
        <v>0.82</v>
      </c>
      <c r="CY638">
        <f>AB638</f>
        <v>102.48</v>
      </c>
      <c r="CZ638">
        <f>AF638</f>
        <v>102.48</v>
      </c>
      <c r="DA638">
        <f>AJ638</f>
        <v>1</v>
      </c>
      <c r="DB638">
        <f t="shared" si="164"/>
        <v>168.07</v>
      </c>
      <c r="DC638">
        <f t="shared" si="165"/>
        <v>19.420000000000002</v>
      </c>
    </row>
    <row r="639" spans="1:107" x14ac:dyDescent="0.2">
      <c r="A639">
        <f>ROW(Source!A170)</f>
        <v>170</v>
      </c>
      <c r="B639">
        <v>28185840</v>
      </c>
      <c r="C639">
        <v>28187318</v>
      </c>
      <c r="D639">
        <v>27305764</v>
      </c>
      <c r="E639">
        <v>1</v>
      </c>
      <c r="F639">
        <v>1</v>
      </c>
      <c r="G639">
        <v>1</v>
      </c>
      <c r="H639">
        <v>3</v>
      </c>
      <c r="I639" t="s">
        <v>341</v>
      </c>
      <c r="J639" t="s">
        <v>342</v>
      </c>
      <c r="K639" t="s">
        <v>343</v>
      </c>
      <c r="L639">
        <v>1348</v>
      </c>
      <c r="N639">
        <v>1009</v>
      </c>
      <c r="O639" t="s">
        <v>476</v>
      </c>
      <c r="P639" t="s">
        <v>476</v>
      </c>
      <c r="Q639">
        <v>1000</v>
      </c>
      <c r="W639">
        <v>0</v>
      </c>
      <c r="X639">
        <v>1525148268</v>
      </c>
      <c r="Y639">
        <v>1.7</v>
      </c>
      <c r="AA639">
        <v>634.21</v>
      </c>
      <c r="AB639">
        <v>0</v>
      </c>
      <c r="AC639">
        <v>0</v>
      </c>
      <c r="AD639">
        <v>0</v>
      </c>
      <c r="AE639">
        <v>634.21</v>
      </c>
      <c r="AF639">
        <v>0</v>
      </c>
      <c r="AG639">
        <v>0</v>
      </c>
      <c r="AH639">
        <v>0</v>
      </c>
      <c r="AI639">
        <v>1</v>
      </c>
      <c r="AJ639">
        <v>1</v>
      </c>
      <c r="AK639">
        <v>1</v>
      </c>
      <c r="AL639">
        <v>1</v>
      </c>
      <c r="AN639">
        <v>0</v>
      </c>
      <c r="AO639">
        <v>1</v>
      </c>
      <c r="AP639">
        <v>0</v>
      </c>
      <c r="AQ639">
        <v>0</v>
      </c>
      <c r="AR639">
        <v>0</v>
      </c>
      <c r="AS639" t="s">
        <v>420</v>
      </c>
      <c r="AT639">
        <v>1.7</v>
      </c>
      <c r="AU639" t="s">
        <v>420</v>
      </c>
      <c r="AV639">
        <v>0</v>
      </c>
      <c r="AW639">
        <v>2</v>
      </c>
      <c r="AX639">
        <v>28187333</v>
      </c>
      <c r="AY639">
        <v>1</v>
      </c>
      <c r="AZ639">
        <v>0</v>
      </c>
      <c r="BA639">
        <v>667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CX639">
        <f>Y639*Source!I170</f>
        <v>0.85</v>
      </c>
      <c r="CY639">
        <f>AA639</f>
        <v>634.21</v>
      </c>
      <c r="CZ639">
        <f>AE639</f>
        <v>634.21</v>
      </c>
      <c r="DA639">
        <f>AI639</f>
        <v>1</v>
      </c>
      <c r="DB639">
        <f t="shared" si="164"/>
        <v>1078.1600000000001</v>
      </c>
      <c r="DC639">
        <f t="shared" si="165"/>
        <v>0</v>
      </c>
    </row>
    <row r="640" spans="1:107" x14ac:dyDescent="0.2">
      <c r="A640">
        <f>ROW(Source!A170)</f>
        <v>170</v>
      </c>
      <c r="B640">
        <v>28185840</v>
      </c>
      <c r="C640">
        <v>28187318</v>
      </c>
      <c r="D640">
        <v>27308469</v>
      </c>
      <c r="E640">
        <v>1</v>
      </c>
      <c r="F640">
        <v>1</v>
      </c>
      <c r="G640">
        <v>1</v>
      </c>
      <c r="H640">
        <v>3</v>
      </c>
      <c r="I640" t="s">
        <v>344</v>
      </c>
      <c r="J640" t="s">
        <v>345</v>
      </c>
      <c r="K640" t="s">
        <v>346</v>
      </c>
      <c r="L640">
        <v>1348</v>
      </c>
      <c r="N640">
        <v>1009</v>
      </c>
      <c r="O640" t="s">
        <v>476</v>
      </c>
      <c r="P640" t="s">
        <v>476</v>
      </c>
      <c r="Q640">
        <v>1000</v>
      </c>
      <c r="W640">
        <v>0</v>
      </c>
      <c r="X640">
        <v>-521072852</v>
      </c>
      <c r="Y640">
        <v>0.25</v>
      </c>
      <c r="AA640">
        <v>1029.26</v>
      </c>
      <c r="AB640">
        <v>0</v>
      </c>
      <c r="AC640">
        <v>0</v>
      </c>
      <c r="AD640">
        <v>0</v>
      </c>
      <c r="AE640">
        <v>1029.26</v>
      </c>
      <c r="AF640">
        <v>0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1</v>
      </c>
      <c r="AN640">
        <v>0</v>
      </c>
      <c r="AO640">
        <v>1</v>
      </c>
      <c r="AP640">
        <v>0</v>
      </c>
      <c r="AQ640">
        <v>0</v>
      </c>
      <c r="AR640">
        <v>0</v>
      </c>
      <c r="AS640" t="s">
        <v>420</v>
      </c>
      <c r="AT640">
        <v>0.25</v>
      </c>
      <c r="AU640" t="s">
        <v>420</v>
      </c>
      <c r="AV640">
        <v>0</v>
      </c>
      <c r="AW640">
        <v>2</v>
      </c>
      <c r="AX640">
        <v>28187334</v>
      </c>
      <c r="AY640">
        <v>1</v>
      </c>
      <c r="AZ640">
        <v>0</v>
      </c>
      <c r="BA640">
        <v>668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CX640">
        <f>Y640*Source!I170</f>
        <v>0.125</v>
      </c>
      <c r="CY640">
        <f>AA640</f>
        <v>1029.26</v>
      </c>
      <c r="CZ640">
        <f>AE640</f>
        <v>1029.26</v>
      </c>
      <c r="DA640">
        <f>AI640</f>
        <v>1</v>
      </c>
      <c r="DB640">
        <f t="shared" si="164"/>
        <v>257.32</v>
      </c>
      <c r="DC640">
        <f t="shared" si="165"/>
        <v>0</v>
      </c>
    </row>
    <row r="641" spans="1:107" x14ac:dyDescent="0.2">
      <c r="A641">
        <f>ROW(Source!A171)</f>
        <v>171</v>
      </c>
      <c r="B641">
        <v>28185841</v>
      </c>
      <c r="C641">
        <v>28187318</v>
      </c>
      <c r="D641">
        <v>27446928</v>
      </c>
      <c r="E641">
        <v>1</v>
      </c>
      <c r="F641">
        <v>1</v>
      </c>
      <c r="G641">
        <v>1</v>
      </c>
      <c r="H641">
        <v>1</v>
      </c>
      <c r="I641" t="s">
        <v>336</v>
      </c>
      <c r="J641" t="s">
        <v>420</v>
      </c>
      <c r="K641" t="s">
        <v>337</v>
      </c>
      <c r="L641">
        <v>1191</v>
      </c>
      <c r="N641">
        <v>1013</v>
      </c>
      <c r="O641" t="s">
        <v>817</v>
      </c>
      <c r="P641" t="s">
        <v>817</v>
      </c>
      <c r="Q641">
        <v>1</v>
      </c>
      <c r="W641">
        <v>0</v>
      </c>
      <c r="X641">
        <v>399944022</v>
      </c>
      <c r="Y641">
        <v>5.89</v>
      </c>
      <c r="AA641">
        <v>0</v>
      </c>
      <c r="AB641">
        <v>0</v>
      </c>
      <c r="AC641">
        <v>0</v>
      </c>
      <c r="AD641">
        <v>74.59</v>
      </c>
      <c r="AE641">
        <v>0</v>
      </c>
      <c r="AF641">
        <v>0</v>
      </c>
      <c r="AG641">
        <v>0</v>
      </c>
      <c r="AH641">
        <v>10.55</v>
      </c>
      <c r="AI641">
        <v>1</v>
      </c>
      <c r="AJ641">
        <v>1</v>
      </c>
      <c r="AK641">
        <v>1</v>
      </c>
      <c r="AL641">
        <v>7.07</v>
      </c>
      <c r="AN641">
        <v>0</v>
      </c>
      <c r="AO641">
        <v>1</v>
      </c>
      <c r="AP641">
        <v>1</v>
      </c>
      <c r="AQ641">
        <v>0</v>
      </c>
      <c r="AR641">
        <v>0</v>
      </c>
      <c r="AS641" t="s">
        <v>420</v>
      </c>
      <c r="AT641">
        <v>5.89</v>
      </c>
      <c r="AU641" t="s">
        <v>420</v>
      </c>
      <c r="AV641">
        <v>1</v>
      </c>
      <c r="AW641">
        <v>2</v>
      </c>
      <c r="AX641">
        <v>28187327</v>
      </c>
      <c r="AY641">
        <v>1</v>
      </c>
      <c r="AZ641">
        <v>0</v>
      </c>
      <c r="BA641">
        <v>669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0</v>
      </c>
      <c r="BU641">
        <v>0</v>
      </c>
      <c r="BV641">
        <v>0</v>
      </c>
      <c r="BW641">
        <v>0</v>
      </c>
      <c r="CX641">
        <f>Y641*Source!I171</f>
        <v>2.9449999999999998</v>
      </c>
      <c r="CY641">
        <f>AD641</f>
        <v>74.59</v>
      </c>
      <c r="CZ641">
        <f>AH641</f>
        <v>10.55</v>
      </c>
      <c r="DA641">
        <f>AL641</f>
        <v>7.07</v>
      </c>
      <c r="DB641">
        <f t="shared" si="164"/>
        <v>62.14</v>
      </c>
      <c r="DC641">
        <f t="shared" si="165"/>
        <v>0</v>
      </c>
    </row>
    <row r="642" spans="1:107" x14ac:dyDescent="0.2">
      <c r="A642">
        <f>ROW(Source!A171)</f>
        <v>171</v>
      </c>
      <c r="B642">
        <v>28185841</v>
      </c>
      <c r="C642">
        <v>28187318</v>
      </c>
      <c r="D642">
        <v>27430841</v>
      </c>
      <c r="E642">
        <v>1</v>
      </c>
      <c r="F642">
        <v>1</v>
      </c>
      <c r="G642">
        <v>1</v>
      </c>
      <c r="H642">
        <v>1</v>
      </c>
      <c r="I642" t="s">
        <v>818</v>
      </c>
      <c r="J642" t="s">
        <v>420</v>
      </c>
      <c r="K642" t="s">
        <v>819</v>
      </c>
      <c r="L642">
        <v>1191</v>
      </c>
      <c r="N642">
        <v>1013</v>
      </c>
      <c r="O642" t="s">
        <v>817</v>
      </c>
      <c r="P642" t="s">
        <v>817</v>
      </c>
      <c r="Q642">
        <v>1</v>
      </c>
      <c r="W642">
        <v>0</v>
      </c>
      <c r="X642">
        <v>-383101862</v>
      </c>
      <c r="Y642">
        <v>3.04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1</v>
      </c>
      <c r="AK642">
        <v>7.07</v>
      </c>
      <c r="AL642">
        <v>1</v>
      </c>
      <c r="AN642">
        <v>0</v>
      </c>
      <c r="AO642">
        <v>1</v>
      </c>
      <c r="AP642">
        <v>0</v>
      </c>
      <c r="AQ642">
        <v>0</v>
      </c>
      <c r="AR642">
        <v>0</v>
      </c>
      <c r="AS642" t="s">
        <v>420</v>
      </c>
      <c r="AT642">
        <v>3.04</v>
      </c>
      <c r="AU642" t="s">
        <v>420</v>
      </c>
      <c r="AV642">
        <v>2</v>
      </c>
      <c r="AW642">
        <v>2</v>
      </c>
      <c r="AX642">
        <v>28187328</v>
      </c>
      <c r="AY642">
        <v>1</v>
      </c>
      <c r="AZ642">
        <v>0</v>
      </c>
      <c r="BA642">
        <v>670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0</v>
      </c>
      <c r="BU642">
        <v>0</v>
      </c>
      <c r="BV642">
        <v>0</v>
      </c>
      <c r="BW642">
        <v>0</v>
      </c>
      <c r="CX642">
        <f>Y642*Source!I171</f>
        <v>1.52</v>
      </c>
      <c r="CY642">
        <f>AD642</f>
        <v>0</v>
      </c>
      <c r="CZ642">
        <f>AH642</f>
        <v>0</v>
      </c>
      <c r="DA642">
        <f>AL642</f>
        <v>1</v>
      </c>
      <c r="DB642">
        <f t="shared" si="164"/>
        <v>0</v>
      </c>
      <c r="DC642">
        <f t="shared" si="165"/>
        <v>0</v>
      </c>
    </row>
    <row r="643" spans="1:107" x14ac:dyDescent="0.2">
      <c r="A643">
        <f>ROW(Source!A171)</f>
        <v>171</v>
      </c>
      <c r="B643">
        <v>28185841</v>
      </c>
      <c r="C643">
        <v>28187318</v>
      </c>
      <c r="D643">
        <v>27348210</v>
      </c>
      <c r="E643">
        <v>1</v>
      </c>
      <c r="F643">
        <v>1</v>
      </c>
      <c r="G643">
        <v>1</v>
      </c>
      <c r="H643">
        <v>2</v>
      </c>
      <c r="I643" t="s">
        <v>832</v>
      </c>
      <c r="J643" t="s">
        <v>0</v>
      </c>
      <c r="K643" t="s">
        <v>1</v>
      </c>
      <c r="L643">
        <v>1368</v>
      </c>
      <c r="N643">
        <v>1011</v>
      </c>
      <c r="O643" t="s">
        <v>823</v>
      </c>
      <c r="P643" t="s">
        <v>823</v>
      </c>
      <c r="Q643">
        <v>1</v>
      </c>
      <c r="W643">
        <v>0</v>
      </c>
      <c r="X643">
        <v>-1700234874</v>
      </c>
      <c r="Y643">
        <v>1.37</v>
      </c>
      <c r="AA643">
        <v>0</v>
      </c>
      <c r="AB643">
        <v>662.67</v>
      </c>
      <c r="AC643">
        <v>8.82</v>
      </c>
      <c r="AD643">
        <v>0</v>
      </c>
      <c r="AE643">
        <v>0</v>
      </c>
      <c r="AF643">
        <v>93.73</v>
      </c>
      <c r="AG643">
        <v>8.82</v>
      </c>
      <c r="AH643">
        <v>0</v>
      </c>
      <c r="AI643">
        <v>1</v>
      </c>
      <c r="AJ643">
        <v>7.07</v>
      </c>
      <c r="AK643">
        <v>1</v>
      </c>
      <c r="AL643">
        <v>1</v>
      </c>
      <c r="AN643">
        <v>0</v>
      </c>
      <c r="AO643">
        <v>1</v>
      </c>
      <c r="AP643">
        <v>1</v>
      </c>
      <c r="AQ643">
        <v>0</v>
      </c>
      <c r="AR643">
        <v>0</v>
      </c>
      <c r="AS643" t="s">
        <v>420</v>
      </c>
      <c r="AT643">
        <v>1.37</v>
      </c>
      <c r="AU643" t="s">
        <v>420</v>
      </c>
      <c r="AV643">
        <v>0</v>
      </c>
      <c r="AW643">
        <v>2</v>
      </c>
      <c r="AX643">
        <v>28187329</v>
      </c>
      <c r="AY643">
        <v>1</v>
      </c>
      <c r="AZ643">
        <v>0</v>
      </c>
      <c r="BA643">
        <v>671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0</v>
      </c>
      <c r="BU643">
        <v>0</v>
      </c>
      <c r="BV643">
        <v>0</v>
      </c>
      <c r="BW643">
        <v>0</v>
      </c>
      <c r="CX643">
        <f>Y643*Source!I171</f>
        <v>0.68500000000000005</v>
      </c>
      <c r="CY643">
        <f>AB643</f>
        <v>662.67</v>
      </c>
      <c r="CZ643">
        <f>AF643</f>
        <v>93.73</v>
      </c>
      <c r="DA643">
        <f>AJ643</f>
        <v>7.07</v>
      </c>
      <c r="DB643">
        <f t="shared" si="164"/>
        <v>128.41</v>
      </c>
      <c r="DC643">
        <f t="shared" si="165"/>
        <v>12.08</v>
      </c>
    </row>
    <row r="644" spans="1:107" x14ac:dyDescent="0.2">
      <c r="A644">
        <f>ROW(Source!A171)</f>
        <v>171</v>
      </c>
      <c r="B644">
        <v>28185841</v>
      </c>
      <c r="C644">
        <v>28187318</v>
      </c>
      <c r="D644">
        <v>27348404</v>
      </c>
      <c r="E644">
        <v>1</v>
      </c>
      <c r="F644">
        <v>1</v>
      </c>
      <c r="G644">
        <v>1</v>
      </c>
      <c r="H644">
        <v>2</v>
      </c>
      <c r="I644" t="s">
        <v>330</v>
      </c>
      <c r="J644" t="s">
        <v>331</v>
      </c>
      <c r="K644" t="s">
        <v>332</v>
      </c>
      <c r="L644">
        <v>1368</v>
      </c>
      <c r="N644">
        <v>1011</v>
      </c>
      <c r="O644" t="s">
        <v>823</v>
      </c>
      <c r="P644" t="s">
        <v>823</v>
      </c>
      <c r="Q644">
        <v>1</v>
      </c>
      <c r="W644">
        <v>0</v>
      </c>
      <c r="X644">
        <v>-1029098584</v>
      </c>
      <c r="Y644">
        <v>0.03</v>
      </c>
      <c r="AA644">
        <v>0</v>
      </c>
      <c r="AB644">
        <v>121.32</v>
      </c>
      <c r="AC644">
        <v>7.83</v>
      </c>
      <c r="AD644">
        <v>0</v>
      </c>
      <c r="AE644">
        <v>0</v>
      </c>
      <c r="AF644">
        <v>17.16</v>
      </c>
      <c r="AG644">
        <v>7.83</v>
      </c>
      <c r="AH644">
        <v>0</v>
      </c>
      <c r="AI644">
        <v>1</v>
      </c>
      <c r="AJ644">
        <v>7.07</v>
      </c>
      <c r="AK644">
        <v>1</v>
      </c>
      <c r="AL644">
        <v>1</v>
      </c>
      <c r="AN644">
        <v>0</v>
      </c>
      <c r="AO644">
        <v>1</v>
      </c>
      <c r="AP644">
        <v>1</v>
      </c>
      <c r="AQ644">
        <v>0</v>
      </c>
      <c r="AR644">
        <v>0</v>
      </c>
      <c r="AS644" t="s">
        <v>420</v>
      </c>
      <c r="AT644">
        <v>0.03</v>
      </c>
      <c r="AU644" t="s">
        <v>420</v>
      </c>
      <c r="AV644">
        <v>0</v>
      </c>
      <c r="AW644">
        <v>2</v>
      </c>
      <c r="AX644">
        <v>28187330</v>
      </c>
      <c r="AY644">
        <v>1</v>
      </c>
      <c r="AZ644">
        <v>0</v>
      </c>
      <c r="BA644">
        <v>672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0</v>
      </c>
      <c r="BU644">
        <v>0</v>
      </c>
      <c r="BV644">
        <v>0</v>
      </c>
      <c r="BW644">
        <v>0</v>
      </c>
      <c r="CX644">
        <f>Y644*Source!I171</f>
        <v>1.4999999999999999E-2</v>
      </c>
      <c r="CY644">
        <f>AB644</f>
        <v>121.32</v>
      </c>
      <c r="CZ644">
        <f>AF644</f>
        <v>17.16</v>
      </c>
      <c r="DA644">
        <f>AJ644</f>
        <v>7.07</v>
      </c>
      <c r="DB644">
        <f t="shared" si="164"/>
        <v>0.51</v>
      </c>
      <c r="DC644">
        <f t="shared" si="165"/>
        <v>0.23</v>
      </c>
    </row>
    <row r="645" spans="1:107" x14ac:dyDescent="0.2">
      <c r="A645">
        <f>ROW(Source!A171)</f>
        <v>171</v>
      </c>
      <c r="B645">
        <v>28185841</v>
      </c>
      <c r="C645">
        <v>28187318</v>
      </c>
      <c r="D645">
        <v>27348410</v>
      </c>
      <c r="E645">
        <v>1</v>
      </c>
      <c r="F645">
        <v>1</v>
      </c>
      <c r="G645">
        <v>1</v>
      </c>
      <c r="H645">
        <v>2</v>
      </c>
      <c r="I645" t="s">
        <v>159</v>
      </c>
      <c r="J645" t="s">
        <v>160</v>
      </c>
      <c r="K645" t="s">
        <v>161</v>
      </c>
      <c r="L645">
        <v>1368</v>
      </c>
      <c r="N645">
        <v>1011</v>
      </c>
      <c r="O645" t="s">
        <v>823</v>
      </c>
      <c r="P645" t="s">
        <v>823</v>
      </c>
      <c r="Q645">
        <v>1</v>
      </c>
      <c r="W645">
        <v>0</v>
      </c>
      <c r="X645">
        <v>-566827484</v>
      </c>
      <c r="Y645">
        <v>0.28999999999999998</v>
      </c>
      <c r="AA645">
        <v>0</v>
      </c>
      <c r="AB645">
        <v>29.06</v>
      </c>
      <c r="AC645">
        <v>0</v>
      </c>
      <c r="AD645">
        <v>0</v>
      </c>
      <c r="AE645">
        <v>0</v>
      </c>
      <c r="AF645">
        <v>4.1100000000000003</v>
      </c>
      <c r="AG645">
        <v>0</v>
      </c>
      <c r="AH645">
        <v>0</v>
      </c>
      <c r="AI645">
        <v>1</v>
      </c>
      <c r="AJ645">
        <v>7.07</v>
      </c>
      <c r="AK645">
        <v>1</v>
      </c>
      <c r="AL645">
        <v>1</v>
      </c>
      <c r="AN645">
        <v>0</v>
      </c>
      <c r="AO645">
        <v>1</v>
      </c>
      <c r="AP645">
        <v>1</v>
      </c>
      <c r="AQ645">
        <v>0</v>
      </c>
      <c r="AR645">
        <v>0</v>
      </c>
      <c r="AS645" t="s">
        <v>420</v>
      </c>
      <c r="AT645">
        <v>0.28999999999999998</v>
      </c>
      <c r="AU645" t="s">
        <v>420</v>
      </c>
      <c r="AV645">
        <v>0</v>
      </c>
      <c r="AW645">
        <v>2</v>
      </c>
      <c r="AX645">
        <v>28187331</v>
      </c>
      <c r="AY645">
        <v>1</v>
      </c>
      <c r="AZ645">
        <v>0</v>
      </c>
      <c r="BA645">
        <v>673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0</v>
      </c>
      <c r="CX645">
        <f>Y645*Source!I171</f>
        <v>0.14499999999999999</v>
      </c>
      <c r="CY645">
        <f>AB645</f>
        <v>29.06</v>
      </c>
      <c r="CZ645">
        <f>AF645</f>
        <v>4.1100000000000003</v>
      </c>
      <c r="DA645">
        <f>AJ645</f>
        <v>7.07</v>
      </c>
      <c r="DB645">
        <f t="shared" si="164"/>
        <v>1.19</v>
      </c>
      <c r="DC645">
        <f t="shared" si="165"/>
        <v>0</v>
      </c>
    </row>
    <row r="646" spans="1:107" x14ac:dyDescent="0.2">
      <c r="A646">
        <f>ROW(Source!A171)</f>
        <v>171</v>
      </c>
      <c r="B646">
        <v>28185841</v>
      </c>
      <c r="C646">
        <v>28187318</v>
      </c>
      <c r="D646">
        <v>27349168</v>
      </c>
      <c r="E646">
        <v>1</v>
      </c>
      <c r="F646">
        <v>1</v>
      </c>
      <c r="G646">
        <v>1</v>
      </c>
      <c r="H646">
        <v>2</v>
      </c>
      <c r="I646" t="s">
        <v>2</v>
      </c>
      <c r="J646" t="s">
        <v>3</v>
      </c>
      <c r="K646" t="s">
        <v>4</v>
      </c>
      <c r="L646">
        <v>1368</v>
      </c>
      <c r="N646">
        <v>1011</v>
      </c>
      <c r="O646" t="s">
        <v>823</v>
      </c>
      <c r="P646" t="s">
        <v>823</v>
      </c>
      <c r="Q646">
        <v>1</v>
      </c>
      <c r="W646">
        <v>0</v>
      </c>
      <c r="X646">
        <v>1820267133</v>
      </c>
      <c r="Y646">
        <v>1.64</v>
      </c>
      <c r="AA646">
        <v>0</v>
      </c>
      <c r="AB646">
        <v>724.53</v>
      </c>
      <c r="AC646">
        <v>11.84</v>
      </c>
      <c r="AD646">
        <v>0</v>
      </c>
      <c r="AE646">
        <v>0</v>
      </c>
      <c r="AF646">
        <v>102.48</v>
      </c>
      <c r="AG646">
        <v>11.84</v>
      </c>
      <c r="AH646">
        <v>0</v>
      </c>
      <c r="AI646">
        <v>1</v>
      </c>
      <c r="AJ646">
        <v>7.07</v>
      </c>
      <c r="AK646">
        <v>1</v>
      </c>
      <c r="AL646">
        <v>1</v>
      </c>
      <c r="AN646">
        <v>0</v>
      </c>
      <c r="AO646">
        <v>1</v>
      </c>
      <c r="AP646">
        <v>1</v>
      </c>
      <c r="AQ646">
        <v>0</v>
      </c>
      <c r="AR646">
        <v>0</v>
      </c>
      <c r="AS646" t="s">
        <v>420</v>
      </c>
      <c r="AT646">
        <v>1.64</v>
      </c>
      <c r="AU646" t="s">
        <v>420</v>
      </c>
      <c r="AV646">
        <v>0</v>
      </c>
      <c r="AW646">
        <v>2</v>
      </c>
      <c r="AX646">
        <v>28187332</v>
      </c>
      <c r="AY646">
        <v>1</v>
      </c>
      <c r="AZ646">
        <v>0</v>
      </c>
      <c r="BA646">
        <v>674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0</v>
      </c>
      <c r="BU646">
        <v>0</v>
      </c>
      <c r="BV646">
        <v>0</v>
      </c>
      <c r="BW646">
        <v>0</v>
      </c>
      <c r="CX646">
        <f>Y646*Source!I171</f>
        <v>0.82</v>
      </c>
      <c r="CY646">
        <f>AB646</f>
        <v>724.53</v>
      </c>
      <c r="CZ646">
        <f>AF646</f>
        <v>102.48</v>
      </c>
      <c r="DA646">
        <f>AJ646</f>
        <v>7.07</v>
      </c>
      <c r="DB646">
        <f t="shared" si="164"/>
        <v>168.07</v>
      </c>
      <c r="DC646">
        <f t="shared" si="165"/>
        <v>19.420000000000002</v>
      </c>
    </row>
    <row r="647" spans="1:107" x14ac:dyDescent="0.2">
      <c r="A647">
        <f>ROW(Source!A171)</f>
        <v>171</v>
      </c>
      <c r="B647">
        <v>28185841</v>
      </c>
      <c r="C647">
        <v>28187318</v>
      </c>
      <c r="D647">
        <v>27305764</v>
      </c>
      <c r="E647">
        <v>1</v>
      </c>
      <c r="F647">
        <v>1</v>
      </c>
      <c r="G647">
        <v>1</v>
      </c>
      <c r="H647">
        <v>3</v>
      </c>
      <c r="I647" t="s">
        <v>341</v>
      </c>
      <c r="J647" t="s">
        <v>342</v>
      </c>
      <c r="K647" t="s">
        <v>343</v>
      </c>
      <c r="L647">
        <v>1348</v>
      </c>
      <c r="N647">
        <v>1009</v>
      </c>
      <c r="O647" t="s">
        <v>476</v>
      </c>
      <c r="P647" t="s">
        <v>476</v>
      </c>
      <c r="Q647">
        <v>1000</v>
      </c>
      <c r="W647">
        <v>0</v>
      </c>
      <c r="X647">
        <v>1525148268</v>
      </c>
      <c r="Y647">
        <v>1.7</v>
      </c>
      <c r="AA647">
        <v>4483.8599999999997</v>
      </c>
      <c r="AB647">
        <v>0</v>
      </c>
      <c r="AC647">
        <v>0</v>
      </c>
      <c r="AD647">
        <v>0</v>
      </c>
      <c r="AE647">
        <v>634.21</v>
      </c>
      <c r="AF647">
        <v>0</v>
      </c>
      <c r="AG647">
        <v>0</v>
      </c>
      <c r="AH647">
        <v>0</v>
      </c>
      <c r="AI647">
        <v>7.07</v>
      </c>
      <c r="AJ647">
        <v>1</v>
      </c>
      <c r="AK647">
        <v>1</v>
      </c>
      <c r="AL647">
        <v>1</v>
      </c>
      <c r="AN647">
        <v>0</v>
      </c>
      <c r="AO647">
        <v>1</v>
      </c>
      <c r="AP647">
        <v>0</v>
      </c>
      <c r="AQ647">
        <v>0</v>
      </c>
      <c r="AR647">
        <v>0</v>
      </c>
      <c r="AS647" t="s">
        <v>420</v>
      </c>
      <c r="AT647">
        <v>1.7</v>
      </c>
      <c r="AU647" t="s">
        <v>420</v>
      </c>
      <c r="AV647">
        <v>0</v>
      </c>
      <c r="AW647">
        <v>2</v>
      </c>
      <c r="AX647">
        <v>28187333</v>
      </c>
      <c r="AY647">
        <v>1</v>
      </c>
      <c r="AZ647">
        <v>0</v>
      </c>
      <c r="BA647">
        <v>675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0</v>
      </c>
      <c r="BU647">
        <v>0</v>
      </c>
      <c r="BV647">
        <v>0</v>
      </c>
      <c r="BW647">
        <v>0</v>
      </c>
      <c r="CX647">
        <f>Y647*Source!I171</f>
        <v>0.85</v>
      </c>
      <c r="CY647">
        <f>AA647</f>
        <v>4483.8599999999997</v>
      </c>
      <c r="CZ647">
        <f>AE647</f>
        <v>634.21</v>
      </c>
      <c r="DA647">
        <f>AI647</f>
        <v>7.07</v>
      </c>
      <c r="DB647">
        <f t="shared" si="164"/>
        <v>1078.1600000000001</v>
      </c>
      <c r="DC647">
        <f t="shared" si="165"/>
        <v>0</v>
      </c>
    </row>
    <row r="648" spans="1:107" x14ac:dyDescent="0.2">
      <c r="A648">
        <f>ROW(Source!A171)</f>
        <v>171</v>
      </c>
      <c r="B648">
        <v>28185841</v>
      </c>
      <c r="C648">
        <v>28187318</v>
      </c>
      <c r="D648">
        <v>27308469</v>
      </c>
      <c r="E648">
        <v>1</v>
      </c>
      <c r="F648">
        <v>1</v>
      </c>
      <c r="G648">
        <v>1</v>
      </c>
      <c r="H648">
        <v>3</v>
      </c>
      <c r="I648" t="s">
        <v>344</v>
      </c>
      <c r="J648" t="s">
        <v>345</v>
      </c>
      <c r="K648" t="s">
        <v>346</v>
      </c>
      <c r="L648">
        <v>1348</v>
      </c>
      <c r="N648">
        <v>1009</v>
      </c>
      <c r="O648" t="s">
        <v>476</v>
      </c>
      <c r="P648" t="s">
        <v>476</v>
      </c>
      <c r="Q648">
        <v>1000</v>
      </c>
      <c r="W648">
        <v>0</v>
      </c>
      <c r="X648">
        <v>-521072852</v>
      </c>
      <c r="Y648">
        <v>0.25</v>
      </c>
      <c r="AA648">
        <v>7276.87</v>
      </c>
      <c r="AB648">
        <v>0</v>
      </c>
      <c r="AC648">
        <v>0</v>
      </c>
      <c r="AD648">
        <v>0</v>
      </c>
      <c r="AE648">
        <v>1029.26</v>
      </c>
      <c r="AF648">
        <v>0</v>
      </c>
      <c r="AG648">
        <v>0</v>
      </c>
      <c r="AH648">
        <v>0</v>
      </c>
      <c r="AI648">
        <v>7.07</v>
      </c>
      <c r="AJ648">
        <v>1</v>
      </c>
      <c r="AK648">
        <v>1</v>
      </c>
      <c r="AL648">
        <v>1</v>
      </c>
      <c r="AN648">
        <v>0</v>
      </c>
      <c r="AO648">
        <v>1</v>
      </c>
      <c r="AP648">
        <v>0</v>
      </c>
      <c r="AQ648">
        <v>0</v>
      </c>
      <c r="AR648">
        <v>0</v>
      </c>
      <c r="AS648" t="s">
        <v>420</v>
      </c>
      <c r="AT648">
        <v>0.25</v>
      </c>
      <c r="AU648" t="s">
        <v>420</v>
      </c>
      <c r="AV648">
        <v>0</v>
      </c>
      <c r="AW648">
        <v>2</v>
      </c>
      <c r="AX648">
        <v>28187334</v>
      </c>
      <c r="AY648">
        <v>1</v>
      </c>
      <c r="AZ648">
        <v>0</v>
      </c>
      <c r="BA648">
        <v>676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CX648">
        <f>Y648*Source!I171</f>
        <v>0.125</v>
      </c>
      <c r="CY648">
        <f>AA648</f>
        <v>7276.87</v>
      </c>
      <c r="CZ648">
        <f>AE648</f>
        <v>1029.26</v>
      </c>
      <c r="DA648">
        <f>AI648</f>
        <v>7.07</v>
      </c>
      <c r="DB648">
        <f t="shared" si="164"/>
        <v>257.32</v>
      </c>
      <c r="DC648">
        <f t="shared" si="165"/>
        <v>0</v>
      </c>
    </row>
    <row r="649" spans="1:107" x14ac:dyDescent="0.2">
      <c r="A649">
        <f>ROW(Source!A172)</f>
        <v>172</v>
      </c>
      <c r="B649">
        <v>28185840</v>
      </c>
      <c r="C649">
        <v>28187335</v>
      </c>
      <c r="D649">
        <v>27431213</v>
      </c>
      <c r="E649">
        <v>1</v>
      </c>
      <c r="F649">
        <v>1</v>
      </c>
      <c r="G649">
        <v>1</v>
      </c>
      <c r="H649">
        <v>1</v>
      </c>
      <c r="I649" t="s">
        <v>830</v>
      </c>
      <c r="J649" t="s">
        <v>420</v>
      </c>
      <c r="K649" t="s">
        <v>831</v>
      </c>
      <c r="L649">
        <v>1191</v>
      </c>
      <c r="N649">
        <v>1013</v>
      </c>
      <c r="O649" t="s">
        <v>817</v>
      </c>
      <c r="P649" t="s">
        <v>817</v>
      </c>
      <c r="Q649">
        <v>1</v>
      </c>
      <c r="W649">
        <v>0</v>
      </c>
      <c r="X649">
        <v>1777410698</v>
      </c>
      <c r="Y649">
        <v>4.51</v>
      </c>
      <c r="AA649">
        <v>0</v>
      </c>
      <c r="AB649">
        <v>0</v>
      </c>
      <c r="AC649">
        <v>0</v>
      </c>
      <c r="AD649">
        <v>7.61</v>
      </c>
      <c r="AE649">
        <v>0</v>
      </c>
      <c r="AF649">
        <v>0</v>
      </c>
      <c r="AG649">
        <v>0</v>
      </c>
      <c r="AH649">
        <v>7.61</v>
      </c>
      <c r="AI649">
        <v>1</v>
      </c>
      <c r="AJ649">
        <v>1</v>
      </c>
      <c r="AK649">
        <v>1</v>
      </c>
      <c r="AL649">
        <v>1</v>
      </c>
      <c r="AN649">
        <v>0</v>
      </c>
      <c r="AO649">
        <v>1</v>
      </c>
      <c r="AP649">
        <v>1</v>
      </c>
      <c r="AQ649">
        <v>0</v>
      </c>
      <c r="AR649">
        <v>0</v>
      </c>
      <c r="AS649" t="s">
        <v>420</v>
      </c>
      <c r="AT649">
        <v>4.51</v>
      </c>
      <c r="AU649" t="s">
        <v>420</v>
      </c>
      <c r="AV649">
        <v>1</v>
      </c>
      <c r="AW649">
        <v>2</v>
      </c>
      <c r="AX649">
        <v>28187341</v>
      </c>
      <c r="AY649">
        <v>1</v>
      </c>
      <c r="AZ649">
        <v>0</v>
      </c>
      <c r="BA649">
        <v>677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CX649">
        <f>Y649*Source!I172</f>
        <v>15.830099999999998</v>
      </c>
      <c r="CY649">
        <f>AD649</f>
        <v>7.61</v>
      </c>
      <c r="CZ649">
        <f>AH649</f>
        <v>7.61</v>
      </c>
      <c r="DA649">
        <f>AL649</f>
        <v>1</v>
      </c>
      <c r="DB649">
        <f t="shared" si="164"/>
        <v>34.32</v>
      </c>
      <c r="DC649">
        <f t="shared" si="165"/>
        <v>0</v>
      </c>
    </row>
    <row r="650" spans="1:107" x14ac:dyDescent="0.2">
      <c r="A650">
        <f>ROW(Source!A172)</f>
        <v>172</v>
      </c>
      <c r="B650">
        <v>28185840</v>
      </c>
      <c r="C650">
        <v>28187335</v>
      </c>
      <c r="D650">
        <v>27430841</v>
      </c>
      <c r="E650">
        <v>1</v>
      </c>
      <c r="F650">
        <v>1</v>
      </c>
      <c r="G650">
        <v>1</v>
      </c>
      <c r="H650">
        <v>1</v>
      </c>
      <c r="I650" t="s">
        <v>818</v>
      </c>
      <c r="J650" t="s">
        <v>420</v>
      </c>
      <c r="K650" t="s">
        <v>819</v>
      </c>
      <c r="L650">
        <v>1191</v>
      </c>
      <c r="N650">
        <v>1013</v>
      </c>
      <c r="O650" t="s">
        <v>817</v>
      </c>
      <c r="P650" t="s">
        <v>817</v>
      </c>
      <c r="Q650">
        <v>1</v>
      </c>
      <c r="W650">
        <v>0</v>
      </c>
      <c r="X650">
        <v>-383101862</v>
      </c>
      <c r="Y650">
        <v>0.09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1</v>
      </c>
      <c r="AJ650">
        <v>1</v>
      </c>
      <c r="AK650">
        <v>1</v>
      </c>
      <c r="AL650">
        <v>1</v>
      </c>
      <c r="AN650">
        <v>0</v>
      </c>
      <c r="AO650">
        <v>1</v>
      </c>
      <c r="AP650">
        <v>0</v>
      </c>
      <c r="AQ650">
        <v>0</v>
      </c>
      <c r="AR650">
        <v>0</v>
      </c>
      <c r="AS650" t="s">
        <v>420</v>
      </c>
      <c r="AT650">
        <v>0.09</v>
      </c>
      <c r="AU650" t="s">
        <v>420</v>
      </c>
      <c r="AV650">
        <v>2</v>
      </c>
      <c r="AW650">
        <v>2</v>
      </c>
      <c r="AX650">
        <v>28187342</v>
      </c>
      <c r="AY650">
        <v>1</v>
      </c>
      <c r="AZ650">
        <v>0</v>
      </c>
      <c r="BA650">
        <v>678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CX650">
        <f>Y650*Source!I172</f>
        <v>0.31589999999999996</v>
      </c>
      <c r="CY650">
        <f>AD650</f>
        <v>0</v>
      </c>
      <c r="CZ650">
        <f>AH650</f>
        <v>0</v>
      </c>
      <c r="DA650">
        <f>AL650</f>
        <v>1</v>
      </c>
      <c r="DB650">
        <f t="shared" si="164"/>
        <v>0</v>
      </c>
      <c r="DC650">
        <f t="shared" si="165"/>
        <v>0</v>
      </c>
    </row>
    <row r="651" spans="1:107" x14ac:dyDescent="0.2">
      <c r="A651">
        <f>ROW(Source!A172)</f>
        <v>172</v>
      </c>
      <c r="B651">
        <v>28185840</v>
      </c>
      <c r="C651">
        <v>28187335</v>
      </c>
      <c r="D651">
        <v>27348210</v>
      </c>
      <c r="E651">
        <v>1</v>
      </c>
      <c r="F651">
        <v>1</v>
      </c>
      <c r="G651">
        <v>1</v>
      </c>
      <c r="H651">
        <v>2</v>
      </c>
      <c r="I651" t="s">
        <v>832</v>
      </c>
      <c r="J651" t="s">
        <v>0</v>
      </c>
      <c r="K651" t="s">
        <v>1</v>
      </c>
      <c r="L651">
        <v>1368</v>
      </c>
      <c r="N651">
        <v>1011</v>
      </c>
      <c r="O651" t="s">
        <v>823</v>
      </c>
      <c r="P651" t="s">
        <v>823</v>
      </c>
      <c r="Q651">
        <v>1</v>
      </c>
      <c r="W651">
        <v>0</v>
      </c>
      <c r="X651">
        <v>-1700234874</v>
      </c>
      <c r="Y651">
        <v>0.03</v>
      </c>
      <c r="AA651">
        <v>0</v>
      </c>
      <c r="AB651">
        <v>93.73</v>
      </c>
      <c r="AC651">
        <v>8.82</v>
      </c>
      <c r="AD651">
        <v>0</v>
      </c>
      <c r="AE651">
        <v>0</v>
      </c>
      <c r="AF651">
        <v>93.73</v>
      </c>
      <c r="AG651">
        <v>8.82</v>
      </c>
      <c r="AH651">
        <v>0</v>
      </c>
      <c r="AI651">
        <v>1</v>
      </c>
      <c r="AJ651">
        <v>1</v>
      </c>
      <c r="AK651">
        <v>1</v>
      </c>
      <c r="AL651">
        <v>1</v>
      </c>
      <c r="AN651">
        <v>0</v>
      </c>
      <c r="AO651">
        <v>1</v>
      </c>
      <c r="AP651">
        <v>1</v>
      </c>
      <c r="AQ651">
        <v>0</v>
      </c>
      <c r="AR651">
        <v>0</v>
      </c>
      <c r="AS651" t="s">
        <v>420</v>
      </c>
      <c r="AT651">
        <v>0.03</v>
      </c>
      <c r="AU651" t="s">
        <v>420</v>
      </c>
      <c r="AV651">
        <v>0</v>
      </c>
      <c r="AW651">
        <v>2</v>
      </c>
      <c r="AX651">
        <v>28187343</v>
      </c>
      <c r="AY651">
        <v>1</v>
      </c>
      <c r="AZ651">
        <v>0</v>
      </c>
      <c r="BA651">
        <v>679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CX651">
        <f>Y651*Source!I172</f>
        <v>0.10529999999999999</v>
      </c>
      <c r="CY651">
        <f>AB651</f>
        <v>93.73</v>
      </c>
      <c r="CZ651">
        <f>AF651</f>
        <v>93.73</v>
      </c>
      <c r="DA651">
        <f>AJ651</f>
        <v>1</v>
      </c>
      <c r="DB651">
        <f t="shared" si="164"/>
        <v>2.81</v>
      </c>
      <c r="DC651">
        <f t="shared" si="165"/>
        <v>0.26</v>
      </c>
    </row>
    <row r="652" spans="1:107" x14ac:dyDescent="0.2">
      <c r="A652">
        <f>ROW(Source!A172)</f>
        <v>172</v>
      </c>
      <c r="B652">
        <v>28185840</v>
      </c>
      <c r="C652">
        <v>28187335</v>
      </c>
      <c r="D652">
        <v>27349168</v>
      </c>
      <c r="E652">
        <v>1</v>
      </c>
      <c r="F652">
        <v>1</v>
      </c>
      <c r="G652">
        <v>1</v>
      </c>
      <c r="H652">
        <v>2</v>
      </c>
      <c r="I652" t="s">
        <v>2</v>
      </c>
      <c r="J652" t="s">
        <v>3</v>
      </c>
      <c r="K652" t="s">
        <v>4</v>
      </c>
      <c r="L652">
        <v>1368</v>
      </c>
      <c r="N652">
        <v>1011</v>
      </c>
      <c r="O652" t="s">
        <v>823</v>
      </c>
      <c r="P652" t="s">
        <v>823</v>
      </c>
      <c r="Q652">
        <v>1</v>
      </c>
      <c r="W652">
        <v>0</v>
      </c>
      <c r="X652">
        <v>1820267133</v>
      </c>
      <c r="Y652">
        <v>0.06</v>
      </c>
      <c r="AA652">
        <v>0</v>
      </c>
      <c r="AB652">
        <v>102.48</v>
      </c>
      <c r="AC652">
        <v>11.84</v>
      </c>
      <c r="AD652">
        <v>0</v>
      </c>
      <c r="AE652">
        <v>0</v>
      </c>
      <c r="AF652">
        <v>102.48</v>
      </c>
      <c r="AG652">
        <v>11.84</v>
      </c>
      <c r="AH652">
        <v>0</v>
      </c>
      <c r="AI652">
        <v>1</v>
      </c>
      <c r="AJ652">
        <v>1</v>
      </c>
      <c r="AK652">
        <v>1</v>
      </c>
      <c r="AL652">
        <v>1</v>
      </c>
      <c r="AN652">
        <v>0</v>
      </c>
      <c r="AO652">
        <v>1</v>
      </c>
      <c r="AP652">
        <v>1</v>
      </c>
      <c r="AQ652">
        <v>0</v>
      </c>
      <c r="AR652">
        <v>0</v>
      </c>
      <c r="AS652" t="s">
        <v>420</v>
      </c>
      <c r="AT652">
        <v>0.06</v>
      </c>
      <c r="AU652" t="s">
        <v>420</v>
      </c>
      <c r="AV652">
        <v>0</v>
      </c>
      <c r="AW652">
        <v>2</v>
      </c>
      <c r="AX652">
        <v>28187344</v>
      </c>
      <c r="AY652">
        <v>1</v>
      </c>
      <c r="AZ652">
        <v>0</v>
      </c>
      <c r="BA652">
        <v>680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CX652">
        <f>Y652*Source!I172</f>
        <v>0.21059999999999998</v>
      </c>
      <c r="CY652">
        <f>AB652</f>
        <v>102.48</v>
      </c>
      <c r="CZ652">
        <f>AF652</f>
        <v>102.48</v>
      </c>
      <c r="DA652">
        <f>AJ652</f>
        <v>1</v>
      </c>
      <c r="DB652">
        <f t="shared" si="164"/>
        <v>6.15</v>
      </c>
      <c r="DC652">
        <f t="shared" si="165"/>
        <v>0.71</v>
      </c>
    </row>
    <row r="653" spans="1:107" x14ac:dyDescent="0.2">
      <c r="A653">
        <f>ROW(Source!A172)</f>
        <v>172</v>
      </c>
      <c r="B653">
        <v>28185840</v>
      </c>
      <c r="C653">
        <v>28187335</v>
      </c>
      <c r="D653">
        <v>27262350</v>
      </c>
      <c r="E653">
        <v>1</v>
      </c>
      <c r="F653">
        <v>1</v>
      </c>
      <c r="G653">
        <v>1</v>
      </c>
      <c r="H653">
        <v>3</v>
      </c>
      <c r="I653" t="s">
        <v>5</v>
      </c>
      <c r="J653" t="s">
        <v>6</v>
      </c>
      <c r="K653" t="s">
        <v>7</v>
      </c>
      <c r="L653">
        <v>1348</v>
      </c>
      <c r="N653">
        <v>1009</v>
      </c>
      <c r="O653" t="s">
        <v>476</v>
      </c>
      <c r="P653" t="s">
        <v>476</v>
      </c>
      <c r="Q653">
        <v>1000</v>
      </c>
      <c r="W653">
        <v>0</v>
      </c>
      <c r="X653">
        <v>1336634466</v>
      </c>
      <c r="Y653">
        <v>0.104</v>
      </c>
      <c r="AA653">
        <v>10813.53</v>
      </c>
      <c r="AB653">
        <v>0</v>
      </c>
      <c r="AC653">
        <v>0</v>
      </c>
      <c r="AD653">
        <v>0</v>
      </c>
      <c r="AE653">
        <v>10813.53</v>
      </c>
      <c r="AF653">
        <v>0</v>
      </c>
      <c r="AG653">
        <v>0</v>
      </c>
      <c r="AH653">
        <v>0</v>
      </c>
      <c r="AI653">
        <v>1</v>
      </c>
      <c r="AJ653">
        <v>1</v>
      </c>
      <c r="AK653">
        <v>1</v>
      </c>
      <c r="AL653">
        <v>1</v>
      </c>
      <c r="AN653">
        <v>0</v>
      </c>
      <c r="AO653">
        <v>1</v>
      </c>
      <c r="AP653">
        <v>0</v>
      </c>
      <c r="AQ653">
        <v>0</v>
      </c>
      <c r="AR653">
        <v>0</v>
      </c>
      <c r="AS653" t="s">
        <v>420</v>
      </c>
      <c r="AT653">
        <v>0.104</v>
      </c>
      <c r="AU653" t="s">
        <v>420</v>
      </c>
      <c r="AV653">
        <v>0</v>
      </c>
      <c r="AW653">
        <v>2</v>
      </c>
      <c r="AX653">
        <v>28187345</v>
      </c>
      <c r="AY653">
        <v>1</v>
      </c>
      <c r="AZ653">
        <v>0</v>
      </c>
      <c r="BA653">
        <v>681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CX653">
        <f>Y653*Source!I172</f>
        <v>0.36503999999999998</v>
      </c>
      <c r="CY653">
        <f>AA653</f>
        <v>10813.53</v>
      </c>
      <c r="CZ653">
        <f>AE653</f>
        <v>10813.53</v>
      </c>
      <c r="DA653">
        <f>AI653</f>
        <v>1</v>
      </c>
      <c r="DB653">
        <f t="shared" si="164"/>
        <v>1124.6099999999999</v>
      </c>
      <c r="DC653">
        <f t="shared" si="165"/>
        <v>0</v>
      </c>
    </row>
    <row r="654" spans="1:107" x14ac:dyDescent="0.2">
      <c r="A654">
        <f>ROW(Source!A173)</f>
        <v>173</v>
      </c>
      <c r="B654">
        <v>28185841</v>
      </c>
      <c r="C654">
        <v>28187335</v>
      </c>
      <c r="D654">
        <v>27431213</v>
      </c>
      <c r="E654">
        <v>1</v>
      </c>
      <c r="F654">
        <v>1</v>
      </c>
      <c r="G654">
        <v>1</v>
      </c>
      <c r="H654">
        <v>1</v>
      </c>
      <c r="I654" t="s">
        <v>830</v>
      </c>
      <c r="J654" t="s">
        <v>420</v>
      </c>
      <c r="K654" t="s">
        <v>831</v>
      </c>
      <c r="L654">
        <v>1191</v>
      </c>
      <c r="N654">
        <v>1013</v>
      </c>
      <c r="O654" t="s">
        <v>817</v>
      </c>
      <c r="P654" t="s">
        <v>817</v>
      </c>
      <c r="Q654">
        <v>1</v>
      </c>
      <c r="W654">
        <v>0</v>
      </c>
      <c r="X654">
        <v>1777410698</v>
      </c>
      <c r="Y654">
        <v>4.51</v>
      </c>
      <c r="AA654">
        <v>0</v>
      </c>
      <c r="AB654">
        <v>0</v>
      </c>
      <c r="AC654">
        <v>0</v>
      </c>
      <c r="AD654">
        <v>53.8</v>
      </c>
      <c r="AE654">
        <v>0</v>
      </c>
      <c r="AF654">
        <v>0</v>
      </c>
      <c r="AG654">
        <v>0</v>
      </c>
      <c r="AH654">
        <v>7.61</v>
      </c>
      <c r="AI654">
        <v>1</v>
      </c>
      <c r="AJ654">
        <v>1</v>
      </c>
      <c r="AK654">
        <v>1</v>
      </c>
      <c r="AL654">
        <v>7.07</v>
      </c>
      <c r="AN654">
        <v>0</v>
      </c>
      <c r="AO654">
        <v>1</v>
      </c>
      <c r="AP654">
        <v>1</v>
      </c>
      <c r="AQ654">
        <v>0</v>
      </c>
      <c r="AR654">
        <v>0</v>
      </c>
      <c r="AS654" t="s">
        <v>420</v>
      </c>
      <c r="AT654">
        <v>4.51</v>
      </c>
      <c r="AU654" t="s">
        <v>420</v>
      </c>
      <c r="AV654">
        <v>1</v>
      </c>
      <c r="AW654">
        <v>2</v>
      </c>
      <c r="AX654">
        <v>28187341</v>
      </c>
      <c r="AY654">
        <v>1</v>
      </c>
      <c r="AZ654">
        <v>0</v>
      </c>
      <c r="BA654">
        <v>682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CX654">
        <f>Y654*Source!I173</f>
        <v>15.830099999999998</v>
      </c>
      <c r="CY654">
        <f>AD654</f>
        <v>53.8</v>
      </c>
      <c r="CZ654">
        <f>AH654</f>
        <v>7.61</v>
      </c>
      <c r="DA654">
        <f>AL654</f>
        <v>7.07</v>
      </c>
      <c r="DB654">
        <f t="shared" si="164"/>
        <v>34.32</v>
      </c>
      <c r="DC654">
        <f t="shared" si="165"/>
        <v>0</v>
      </c>
    </row>
    <row r="655" spans="1:107" x14ac:dyDescent="0.2">
      <c r="A655">
        <f>ROW(Source!A173)</f>
        <v>173</v>
      </c>
      <c r="B655">
        <v>28185841</v>
      </c>
      <c r="C655">
        <v>28187335</v>
      </c>
      <c r="D655">
        <v>27430841</v>
      </c>
      <c r="E655">
        <v>1</v>
      </c>
      <c r="F655">
        <v>1</v>
      </c>
      <c r="G655">
        <v>1</v>
      </c>
      <c r="H655">
        <v>1</v>
      </c>
      <c r="I655" t="s">
        <v>818</v>
      </c>
      <c r="J655" t="s">
        <v>420</v>
      </c>
      <c r="K655" t="s">
        <v>819</v>
      </c>
      <c r="L655">
        <v>1191</v>
      </c>
      <c r="N655">
        <v>1013</v>
      </c>
      <c r="O655" t="s">
        <v>817</v>
      </c>
      <c r="P655" t="s">
        <v>817</v>
      </c>
      <c r="Q655">
        <v>1</v>
      </c>
      <c r="W655">
        <v>0</v>
      </c>
      <c r="X655">
        <v>-383101862</v>
      </c>
      <c r="Y655">
        <v>0.09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1</v>
      </c>
      <c r="AJ655">
        <v>1</v>
      </c>
      <c r="AK655">
        <v>7.07</v>
      </c>
      <c r="AL655">
        <v>1</v>
      </c>
      <c r="AN655">
        <v>0</v>
      </c>
      <c r="AO655">
        <v>1</v>
      </c>
      <c r="AP655">
        <v>0</v>
      </c>
      <c r="AQ655">
        <v>0</v>
      </c>
      <c r="AR655">
        <v>0</v>
      </c>
      <c r="AS655" t="s">
        <v>420</v>
      </c>
      <c r="AT655">
        <v>0.09</v>
      </c>
      <c r="AU655" t="s">
        <v>420</v>
      </c>
      <c r="AV655">
        <v>2</v>
      </c>
      <c r="AW655">
        <v>2</v>
      </c>
      <c r="AX655">
        <v>28187342</v>
      </c>
      <c r="AY655">
        <v>1</v>
      </c>
      <c r="AZ655">
        <v>0</v>
      </c>
      <c r="BA655">
        <v>683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CX655">
        <f>Y655*Source!I173</f>
        <v>0.31589999999999996</v>
      </c>
      <c r="CY655">
        <f>AD655</f>
        <v>0</v>
      </c>
      <c r="CZ655">
        <f>AH655</f>
        <v>0</v>
      </c>
      <c r="DA655">
        <f>AL655</f>
        <v>1</v>
      </c>
      <c r="DB655">
        <f t="shared" ref="DB655:DB718" si="172">ROUND(ROUND(AT655*CZ655,2),6)</f>
        <v>0</v>
      </c>
      <c r="DC655">
        <f t="shared" ref="DC655:DC718" si="173">ROUND(ROUND(AT655*AG655,2),6)</f>
        <v>0</v>
      </c>
    </row>
    <row r="656" spans="1:107" x14ac:dyDescent="0.2">
      <c r="A656">
        <f>ROW(Source!A173)</f>
        <v>173</v>
      </c>
      <c r="B656">
        <v>28185841</v>
      </c>
      <c r="C656">
        <v>28187335</v>
      </c>
      <c r="D656">
        <v>27348210</v>
      </c>
      <c r="E656">
        <v>1</v>
      </c>
      <c r="F656">
        <v>1</v>
      </c>
      <c r="G656">
        <v>1</v>
      </c>
      <c r="H656">
        <v>2</v>
      </c>
      <c r="I656" t="s">
        <v>832</v>
      </c>
      <c r="J656" t="s">
        <v>0</v>
      </c>
      <c r="K656" t="s">
        <v>1</v>
      </c>
      <c r="L656">
        <v>1368</v>
      </c>
      <c r="N656">
        <v>1011</v>
      </c>
      <c r="O656" t="s">
        <v>823</v>
      </c>
      <c r="P656" t="s">
        <v>823</v>
      </c>
      <c r="Q656">
        <v>1</v>
      </c>
      <c r="W656">
        <v>0</v>
      </c>
      <c r="X656">
        <v>-1700234874</v>
      </c>
      <c r="Y656">
        <v>0.03</v>
      </c>
      <c r="AA656">
        <v>0</v>
      </c>
      <c r="AB656">
        <v>662.67</v>
      </c>
      <c r="AC656">
        <v>8.82</v>
      </c>
      <c r="AD656">
        <v>0</v>
      </c>
      <c r="AE656">
        <v>0</v>
      </c>
      <c r="AF656">
        <v>93.73</v>
      </c>
      <c r="AG656">
        <v>8.82</v>
      </c>
      <c r="AH656">
        <v>0</v>
      </c>
      <c r="AI656">
        <v>1</v>
      </c>
      <c r="AJ656">
        <v>7.07</v>
      </c>
      <c r="AK656">
        <v>1</v>
      </c>
      <c r="AL656">
        <v>1</v>
      </c>
      <c r="AN656">
        <v>0</v>
      </c>
      <c r="AO656">
        <v>1</v>
      </c>
      <c r="AP656">
        <v>1</v>
      </c>
      <c r="AQ656">
        <v>0</v>
      </c>
      <c r="AR656">
        <v>0</v>
      </c>
      <c r="AS656" t="s">
        <v>420</v>
      </c>
      <c r="AT656">
        <v>0.03</v>
      </c>
      <c r="AU656" t="s">
        <v>420</v>
      </c>
      <c r="AV656">
        <v>0</v>
      </c>
      <c r="AW656">
        <v>2</v>
      </c>
      <c r="AX656">
        <v>28187343</v>
      </c>
      <c r="AY656">
        <v>1</v>
      </c>
      <c r="AZ656">
        <v>0</v>
      </c>
      <c r="BA656">
        <v>684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0</v>
      </c>
      <c r="CX656">
        <f>Y656*Source!I173</f>
        <v>0.10529999999999999</v>
      </c>
      <c r="CY656">
        <f>AB656</f>
        <v>662.67</v>
      </c>
      <c r="CZ656">
        <f>AF656</f>
        <v>93.73</v>
      </c>
      <c r="DA656">
        <f>AJ656</f>
        <v>7.07</v>
      </c>
      <c r="DB656">
        <f t="shared" si="172"/>
        <v>2.81</v>
      </c>
      <c r="DC656">
        <f t="shared" si="173"/>
        <v>0.26</v>
      </c>
    </row>
    <row r="657" spans="1:107" x14ac:dyDescent="0.2">
      <c r="A657">
        <f>ROW(Source!A173)</f>
        <v>173</v>
      </c>
      <c r="B657">
        <v>28185841</v>
      </c>
      <c r="C657">
        <v>28187335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2</v>
      </c>
      <c r="J657" t="s">
        <v>3</v>
      </c>
      <c r="K657" t="s">
        <v>4</v>
      </c>
      <c r="L657">
        <v>1368</v>
      </c>
      <c r="N657">
        <v>1011</v>
      </c>
      <c r="O657" t="s">
        <v>823</v>
      </c>
      <c r="P657" t="s">
        <v>823</v>
      </c>
      <c r="Q657">
        <v>1</v>
      </c>
      <c r="W657">
        <v>0</v>
      </c>
      <c r="X657">
        <v>1820267133</v>
      </c>
      <c r="Y657">
        <v>0.06</v>
      </c>
      <c r="AA657">
        <v>0</v>
      </c>
      <c r="AB657">
        <v>724.53</v>
      </c>
      <c r="AC657">
        <v>11.84</v>
      </c>
      <c r="AD657">
        <v>0</v>
      </c>
      <c r="AE657">
        <v>0</v>
      </c>
      <c r="AF657">
        <v>102.48</v>
      </c>
      <c r="AG657">
        <v>11.84</v>
      </c>
      <c r="AH657">
        <v>0</v>
      </c>
      <c r="AI657">
        <v>1</v>
      </c>
      <c r="AJ657">
        <v>7.07</v>
      </c>
      <c r="AK657">
        <v>1</v>
      </c>
      <c r="AL657">
        <v>1</v>
      </c>
      <c r="AN657">
        <v>0</v>
      </c>
      <c r="AO657">
        <v>1</v>
      </c>
      <c r="AP657">
        <v>1</v>
      </c>
      <c r="AQ657">
        <v>0</v>
      </c>
      <c r="AR657">
        <v>0</v>
      </c>
      <c r="AS657" t="s">
        <v>420</v>
      </c>
      <c r="AT657">
        <v>0.06</v>
      </c>
      <c r="AU657" t="s">
        <v>420</v>
      </c>
      <c r="AV657">
        <v>0</v>
      </c>
      <c r="AW657">
        <v>2</v>
      </c>
      <c r="AX657">
        <v>28187344</v>
      </c>
      <c r="AY657">
        <v>1</v>
      </c>
      <c r="AZ657">
        <v>0</v>
      </c>
      <c r="BA657">
        <v>685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0</v>
      </c>
      <c r="BU657">
        <v>0</v>
      </c>
      <c r="BV657">
        <v>0</v>
      </c>
      <c r="BW657">
        <v>0</v>
      </c>
      <c r="CX657">
        <f>Y657*Source!I173</f>
        <v>0.21059999999999998</v>
      </c>
      <c r="CY657">
        <f>AB657</f>
        <v>724.53</v>
      </c>
      <c r="CZ657">
        <f>AF657</f>
        <v>102.48</v>
      </c>
      <c r="DA657">
        <f>AJ657</f>
        <v>7.07</v>
      </c>
      <c r="DB657">
        <f t="shared" si="172"/>
        <v>6.15</v>
      </c>
      <c r="DC657">
        <f t="shared" si="173"/>
        <v>0.71</v>
      </c>
    </row>
    <row r="658" spans="1:107" x14ac:dyDescent="0.2">
      <c r="A658">
        <f>ROW(Source!A173)</f>
        <v>173</v>
      </c>
      <c r="B658">
        <v>28185841</v>
      </c>
      <c r="C658">
        <v>28187335</v>
      </c>
      <c r="D658">
        <v>27262350</v>
      </c>
      <c r="E658">
        <v>1</v>
      </c>
      <c r="F658">
        <v>1</v>
      </c>
      <c r="G658">
        <v>1</v>
      </c>
      <c r="H658">
        <v>3</v>
      </c>
      <c r="I658" t="s">
        <v>5</v>
      </c>
      <c r="J658" t="s">
        <v>6</v>
      </c>
      <c r="K658" t="s">
        <v>7</v>
      </c>
      <c r="L658">
        <v>1348</v>
      </c>
      <c r="N658">
        <v>1009</v>
      </c>
      <c r="O658" t="s">
        <v>476</v>
      </c>
      <c r="P658" t="s">
        <v>476</v>
      </c>
      <c r="Q658">
        <v>1000</v>
      </c>
      <c r="W658">
        <v>0</v>
      </c>
      <c r="X658">
        <v>1336634466</v>
      </c>
      <c r="Y658">
        <v>0.104</v>
      </c>
      <c r="AA658">
        <v>76451.66</v>
      </c>
      <c r="AB658">
        <v>0</v>
      </c>
      <c r="AC658">
        <v>0</v>
      </c>
      <c r="AD658">
        <v>0</v>
      </c>
      <c r="AE658">
        <v>10813.53</v>
      </c>
      <c r="AF658">
        <v>0</v>
      </c>
      <c r="AG658">
        <v>0</v>
      </c>
      <c r="AH658">
        <v>0</v>
      </c>
      <c r="AI658">
        <v>7.07</v>
      </c>
      <c r="AJ658">
        <v>1</v>
      </c>
      <c r="AK658">
        <v>1</v>
      </c>
      <c r="AL658">
        <v>1</v>
      </c>
      <c r="AN658">
        <v>0</v>
      </c>
      <c r="AO658">
        <v>1</v>
      </c>
      <c r="AP658">
        <v>0</v>
      </c>
      <c r="AQ658">
        <v>0</v>
      </c>
      <c r="AR658">
        <v>0</v>
      </c>
      <c r="AS658" t="s">
        <v>420</v>
      </c>
      <c r="AT658">
        <v>0.104</v>
      </c>
      <c r="AU658" t="s">
        <v>420</v>
      </c>
      <c r="AV658">
        <v>0</v>
      </c>
      <c r="AW658">
        <v>2</v>
      </c>
      <c r="AX658">
        <v>28187345</v>
      </c>
      <c r="AY658">
        <v>1</v>
      </c>
      <c r="AZ658">
        <v>0</v>
      </c>
      <c r="BA658">
        <v>686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CX658">
        <f>Y658*Source!I173</f>
        <v>0.36503999999999998</v>
      </c>
      <c r="CY658">
        <f>AA658</f>
        <v>76451.66</v>
      </c>
      <c r="CZ658">
        <f>AE658</f>
        <v>10813.53</v>
      </c>
      <c r="DA658">
        <f>AI658</f>
        <v>7.07</v>
      </c>
      <c r="DB658">
        <f t="shared" si="172"/>
        <v>1124.6099999999999</v>
      </c>
      <c r="DC658">
        <f t="shared" si="173"/>
        <v>0</v>
      </c>
    </row>
    <row r="659" spans="1:107" x14ac:dyDescent="0.2">
      <c r="A659">
        <f>ROW(Source!A174)</f>
        <v>174</v>
      </c>
      <c r="B659">
        <v>28185840</v>
      </c>
      <c r="C659">
        <v>28187346</v>
      </c>
      <c r="D659">
        <v>27431213</v>
      </c>
      <c r="E659">
        <v>1</v>
      </c>
      <c r="F659">
        <v>1</v>
      </c>
      <c r="G659">
        <v>1</v>
      </c>
      <c r="H659">
        <v>1</v>
      </c>
      <c r="I659" t="s">
        <v>830</v>
      </c>
      <c r="J659" t="s">
        <v>420</v>
      </c>
      <c r="K659" t="s">
        <v>831</v>
      </c>
      <c r="L659">
        <v>1191</v>
      </c>
      <c r="N659">
        <v>1013</v>
      </c>
      <c r="O659" t="s">
        <v>817</v>
      </c>
      <c r="P659" t="s">
        <v>817</v>
      </c>
      <c r="Q659">
        <v>1</v>
      </c>
      <c r="W659">
        <v>0</v>
      </c>
      <c r="X659">
        <v>1777410698</v>
      </c>
      <c r="Y659">
        <v>19.03</v>
      </c>
      <c r="AA659">
        <v>0</v>
      </c>
      <c r="AB659">
        <v>0</v>
      </c>
      <c r="AC659">
        <v>0</v>
      </c>
      <c r="AD659">
        <v>7.61</v>
      </c>
      <c r="AE659">
        <v>0</v>
      </c>
      <c r="AF659">
        <v>0</v>
      </c>
      <c r="AG659">
        <v>0</v>
      </c>
      <c r="AH659">
        <v>7.61</v>
      </c>
      <c r="AI659">
        <v>1</v>
      </c>
      <c r="AJ659">
        <v>1</v>
      </c>
      <c r="AK659">
        <v>1</v>
      </c>
      <c r="AL659">
        <v>1</v>
      </c>
      <c r="AN659">
        <v>0</v>
      </c>
      <c r="AO659">
        <v>1</v>
      </c>
      <c r="AP659">
        <v>1</v>
      </c>
      <c r="AQ659">
        <v>0</v>
      </c>
      <c r="AR659">
        <v>0</v>
      </c>
      <c r="AS659" t="s">
        <v>420</v>
      </c>
      <c r="AT659">
        <v>19.03</v>
      </c>
      <c r="AU659" t="s">
        <v>420</v>
      </c>
      <c r="AV659">
        <v>1</v>
      </c>
      <c r="AW659">
        <v>2</v>
      </c>
      <c r="AX659">
        <v>28187352</v>
      </c>
      <c r="AY659">
        <v>1</v>
      </c>
      <c r="AZ659">
        <v>0</v>
      </c>
      <c r="BA659">
        <v>687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CX659">
        <f>Y659*Source!I174</f>
        <v>25.690500000000004</v>
      </c>
      <c r="CY659">
        <f>AD659</f>
        <v>7.61</v>
      </c>
      <c r="CZ659">
        <f>AH659</f>
        <v>7.61</v>
      </c>
      <c r="DA659">
        <f>AL659</f>
        <v>1</v>
      </c>
      <c r="DB659">
        <f t="shared" si="172"/>
        <v>144.82</v>
      </c>
      <c r="DC659">
        <f t="shared" si="173"/>
        <v>0</v>
      </c>
    </row>
    <row r="660" spans="1:107" x14ac:dyDescent="0.2">
      <c r="A660">
        <f>ROW(Source!A174)</f>
        <v>174</v>
      </c>
      <c r="B660">
        <v>28185840</v>
      </c>
      <c r="C660">
        <v>28187346</v>
      </c>
      <c r="D660">
        <v>27430841</v>
      </c>
      <c r="E660">
        <v>1</v>
      </c>
      <c r="F660">
        <v>1</v>
      </c>
      <c r="G660">
        <v>1</v>
      </c>
      <c r="H660">
        <v>1</v>
      </c>
      <c r="I660" t="s">
        <v>818</v>
      </c>
      <c r="J660" t="s">
        <v>420</v>
      </c>
      <c r="K660" t="s">
        <v>819</v>
      </c>
      <c r="L660">
        <v>1191</v>
      </c>
      <c r="N660">
        <v>1013</v>
      </c>
      <c r="O660" t="s">
        <v>817</v>
      </c>
      <c r="P660" t="s">
        <v>817</v>
      </c>
      <c r="Q660">
        <v>1</v>
      </c>
      <c r="W660">
        <v>0</v>
      </c>
      <c r="X660">
        <v>-383101862</v>
      </c>
      <c r="Y660">
        <v>0.09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1</v>
      </c>
      <c r="AK660">
        <v>1</v>
      </c>
      <c r="AL660">
        <v>1</v>
      </c>
      <c r="AN660">
        <v>0</v>
      </c>
      <c r="AO660">
        <v>1</v>
      </c>
      <c r="AP660">
        <v>0</v>
      </c>
      <c r="AQ660">
        <v>0</v>
      </c>
      <c r="AR660">
        <v>0</v>
      </c>
      <c r="AS660" t="s">
        <v>420</v>
      </c>
      <c r="AT660">
        <v>0.09</v>
      </c>
      <c r="AU660" t="s">
        <v>420</v>
      </c>
      <c r="AV660">
        <v>2</v>
      </c>
      <c r="AW660">
        <v>2</v>
      </c>
      <c r="AX660">
        <v>28187353</v>
      </c>
      <c r="AY660">
        <v>1</v>
      </c>
      <c r="AZ660">
        <v>0</v>
      </c>
      <c r="BA660">
        <v>688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0</v>
      </c>
      <c r="BV660">
        <v>0</v>
      </c>
      <c r="BW660">
        <v>0</v>
      </c>
      <c r="CX660">
        <f>Y660*Source!I174</f>
        <v>0.1215</v>
      </c>
      <c r="CY660">
        <f>AD660</f>
        <v>0</v>
      </c>
      <c r="CZ660">
        <f>AH660</f>
        <v>0</v>
      </c>
      <c r="DA660">
        <f>AL660</f>
        <v>1</v>
      </c>
      <c r="DB660">
        <f t="shared" si="172"/>
        <v>0</v>
      </c>
      <c r="DC660">
        <f t="shared" si="173"/>
        <v>0</v>
      </c>
    </row>
    <row r="661" spans="1:107" x14ac:dyDescent="0.2">
      <c r="A661">
        <f>ROW(Source!A174)</f>
        <v>174</v>
      </c>
      <c r="B661">
        <v>28185840</v>
      </c>
      <c r="C661">
        <v>28187346</v>
      </c>
      <c r="D661">
        <v>27348210</v>
      </c>
      <c r="E661">
        <v>1</v>
      </c>
      <c r="F661">
        <v>1</v>
      </c>
      <c r="G661">
        <v>1</v>
      </c>
      <c r="H661">
        <v>2</v>
      </c>
      <c r="I661" t="s">
        <v>832</v>
      </c>
      <c r="J661" t="s">
        <v>0</v>
      </c>
      <c r="K661" t="s">
        <v>1</v>
      </c>
      <c r="L661">
        <v>1368</v>
      </c>
      <c r="N661">
        <v>1011</v>
      </c>
      <c r="O661" t="s">
        <v>823</v>
      </c>
      <c r="P661" t="s">
        <v>823</v>
      </c>
      <c r="Q661">
        <v>1</v>
      </c>
      <c r="W661">
        <v>0</v>
      </c>
      <c r="X661">
        <v>-1700234874</v>
      </c>
      <c r="Y661">
        <v>0.03</v>
      </c>
      <c r="AA661">
        <v>0</v>
      </c>
      <c r="AB661">
        <v>93.73</v>
      </c>
      <c r="AC661">
        <v>8.82</v>
      </c>
      <c r="AD661">
        <v>0</v>
      </c>
      <c r="AE661">
        <v>0</v>
      </c>
      <c r="AF661">
        <v>93.73</v>
      </c>
      <c r="AG661">
        <v>8.82</v>
      </c>
      <c r="AH661">
        <v>0</v>
      </c>
      <c r="AI661">
        <v>1</v>
      </c>
      <c r="AJ661">
        <v>1</v>
      </c>
      <c r="AK661">
        <v>1</v>
      </c>
      <c r="AL661">
        <v>1</v>
      </c>
      <c r="AN661">
        <v>0</v>
      </c>
      <c r="AO661">
        <v>1</v>
      </c>
      <c r="AP661">
        <v>1</v>
      </c>
      <c r="AQ661">
        <v>0</v>
      </c>
      <c r="AR661">
        <v>0</v>
      </c>
      <c r="AS661" t="s">
        <v>420</v>
      </c>
      <c r="AT661">
        <v>0.03</v>
      </c>
      <c r="AU661" t="s">
        <v>420</v>
      </c>
      <c r="AV661">
        <v>0</v>
      </c>
      <c r="AW661">
        <v>2</v>
      </c>
      <c r="AX661">
        <v>28187354</v>
      </c>
      <c r="AY661">
        <v>1</v>
      </c>
      <c r="AZ661">
        <v>0</v>
      </c>
      <c r="BA661">
        <v>689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CX661">
        <f>Y661*Source!I174</f>
        <v>4.0500000000000001E-2</v>
      </c>
      <c r="CY661">
        <f>AB661</f>
        <v>93.73</v>
      </c>
      <c r="CZ661">
        <f>AF661</f>
        <v>93.73</v>
      </c>
      <c r="DA661">
        <f>AJ661</f>
        <v>1</v>
      </c>
      <c r="DB661">
        <f t="shared" si="172"/>
        <v>2.81</v>
      </c>
      <c r="DC661">
        <f t="shared" si="173"/>
        <v>0.26</v>
      </c>
    </row>
    <row r="662" spans="1:107" x14ac:dyDescent="0.2">
      <c r="A662">
        <f>ROW(Source!A174)</f>
        <v>174</v>
      </c>
      <c r="B662">
        <v>28185840</v>
      </c>
      <c r="C662">
        <v>28187346</v>
      </c>
      <c r="D662">
        <v>27349168</v>
      </c>
      <c r="E662">
        <v>1</v>
      </c>
      <c r="F662">
        <v>1</v>
      </c>
      <c r="G662">
        <v>1</v>
      </c>
      <c r="H662">
        <v>2</v>
      </c>
      <c r="I662" t="s">
        <v>2</v>
      </c>
      <c r="J662" t="s">
        <v>3</v>
      </c>
      <c r="K662" t="s">
        <v>4</v>
      </c>
      <c r="L662">
        <v>1368</v>
      </c>
      <c r="N662">
        <v>1011</v>
      </c>
      <c r="O662" t="s">
        <v>823</v>
      </c>
      <c r="P662" t="s">
        <v>823</v>
      </c>
      <c r="Q662">
        <v>1</v>
      </c>
      <c r="W662">
        <v>0</v>
      </c>
      <c r="X662">
        <v>1820267133</v>
      </c>
      <c r="Y662">
        <v>0.06</v>
      </c>
      <c r="AA662">
        <v>0</v>
      </c>
      <c r="AB662">
        <v>102.48</v>
      </c>
      <c r="AC662">
        <v>11.84</v>
      </c>
      <c r="AD662">
        <v>0</v>
      </c>
      <c r="AE662">
        <v>0</v>
      </c>
      <c r="AF662">
        <v>102.48</v>
      </c>
      <c r="AG662">
        <v>11.84</v>
      </c>
      <c r="AH662">
        <v>0</v>
      </c>
      <c r="AI662">
        <v>1</v>
      </c>
      <c r="AJ662">
        <v>1</v>
      </c>
      <c r="AK662">
        <v>1</v>
      </c>
      <c r="AL662">
        <v>1</v>
      </c>
      <c r="AN662">
        <v>0</v>
      </c>
      <c r="AO662">
        <v>1</v>
      </c>
      <c r="AP662">
        <v>1</v>
      </c>
      <c r="AQ662">
        <v>0</v>
      </c>
      <c r="AR662">
        <v>0</v>
      </c>
      <c r="AS662" t="s">
        <v>420</v>
      </c>
      <c r="AT662">
        <v>0.06</v>
      </c>
      <c r="AU662" t="s">
        <v>420</v>
      </c>
      <c r="AV662">
        <v>0</v>
      </c>
      <c r="AW662">
        <v>2</v>
      </c>
      <c r="AX662">
        <v>28187355</v>
      </c>
      <c r="AY662">
        <v>1</v>
      </c>
      <c r="AZ662">
        <v>0</v>
      </c>
      <c r="BA662">
        <v>690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CX662">
        <f>Y662*Source!I174</f>
        <v>8.1000000000000003E-2</v>
      </c>
      <c r="CY662">
        <f>AB662</f>
        <v>102.48</v>
      </c>
      <c r="CZ662">
        <f>AF662</f>
        <v>102.48</v>
      </c>
      <c r="DA662">
        <f>AJ662</f>
        <v>1</v>
      </c>
      <c r="DB662">
        <f t="shared" si="172"/>
        <v>6.15</v>
      </c>
      <c r="DC662">
        <f t="shared" si="173"/>
        <v>0.71</v>
      </c>
    </row>
    <row r="663" spans="1:107" x14ac:dyDescent="0.2">
      <c r="A663">
        <f>ROW(Source!A174)</f>
        <v>174</v>
      </c>
      <c r="B663">
        <v>28185840</v>
      </c>
      <c r="C663">
        <v>28187346</v>
      </c>
      <c r="D663">
        <v>27262312</v>
      </c>
      <c r="E663">
        <v>1</v>
      </c>
      <c r="F663">
        <v>1</v>
      </c>
      <c r="G663">
        <v>1</v>
      </c>
      <c r="H663">
        <v>3</v>
      </c>
      <c r="I663" t="s">
        <v>8</v>
      </c>
      <c r="J663" t="s">
        <v>9</v>
      </c>
      <c r="K663" t="s">
        <v>10</v>
      </c>
      <c r="L663">
        <v>1348</v>
      </c>
      <c r="N663">
        <v>1009</v>
      </c>
      <c r="O663" t="s">
        <v>476</v>
      </c>
      <c r="P663" t="s">
        <v>476</v>
      </c>
      <c r="Q663">
        <v>1000</v>
      </c>
      <c r="W663">
        <v>0</v>
      </c>
      <c r="X663">
        <v>-942752695</v>
      </c>
      <c r="Y663">
        <v>0.105</v>
      </c>
      <c r="AA663">
        <v>83126.97</v>
      </c>
      <c r="AB663">
        <v>0</v>
      </c>
      <c r="AC663">
        <v>0</v>
      </c>
      <c r="AD663">
        <v>0</v>
      </c>
      <c r="AE663">
        <v>83126.97</v>
      </c>
      <c r="AF663">
        <v>0</v>
      </c>
      <c r="AG663">
        <v>0</v>
      </c>
      <c r="AH663">
        <v>0</v>
      </c>
      <c r="AI663">
        <v>1</v>
      </c>
      <c r="AJ663">
        <v>1</v>
      </c>
      <c r="AK663">
        <v>1</v>
      </c>
      <c r="AL663">
        <v>1</v>
      </c>
      <c r="AN663">
        <v>0</v>
      </c>
      <c r="AO663">
        <v>1</v>
      </c>
      <c r="AP663">
        <v>0</v>
      </c>
      <c r="AQ663">
        <v>0</v>
      </c>
      <c r="AR663">
        <v>0</v>
      </c>
      <c r="AS663" t="s">
        <v>420</v>
      </c>
      <c r="AT663">
        <v>0.105</v>
      </c>
      <c r="AU663" t="s">
        <v>420</v>
      </c>
      <c r="AV663">
        <v>0</v>
      </c>
      <c r="AW663">
        <v>2</v>
      </c>
      <c r="AX663">
        <v>28187356</v>
      </c>
      <c r="AY663">
        <v>1</v>
      </c>
      <c r="AZ663">
        <v>0</v>
      </c>
      <c r="BA663">
        <v>691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CX663">
        <f>Y663*Source!I174</f>
        <v>0.14175000000000001</v>
      </c>
      <c r="CY663">
        <f>AA663</f>
        <v>83126.97</v>
      </c>
      <c r="CZ663">
        <f>AE663</f>
        <v>83126.97</v>
      </c>
      <c r="DA663">
        <f>AI663</f>
        <v>1</v>
      </c>
      <c r="DB663">
        <f t="shared" si="172"/>
        <v>8728.33</v>
      </c>
      <c r="DC663">
        <f t="shared" si="173"/>
        <v>0</v>
      </c>
    </row>
    <row r="664" spans="1:107" x14ac:dyDescent="0.2">
      <c r="A664">
        <f>ROW(Source!A175)</f>
        <v>175</v>
      </c>
      <c r="B664">
        <v>28185841</v>
      </c>
      <c r="C664">
        <v>28187346</v>
      </c>
      <c r="D664">
        <v>27431213</v>
      </c>
      <c r="E664">
        <v>1</v>
      </c>
      <c r="F664">
        <v>1</v>
      </c>
      <c r="G664">
        <v>1</v>
      </c>
      <c r="H664">
        <v>1</v>
      </c>
      <c r="I664" t="s">
        <v>830</v>
      </c>
      <c r="J664" t="s">
        <v>420</v>
      </c>
      <c r="K664" t="s">
        <v>831</v>
      </c>
      <c r="L664">
        <v>1191</v>
      </c>
      <c r="N664">
        <v>1013</v>
      </c>
      <c r="O664" t="s">
        <v>817</v>
      </c>
      <c r="P664" t="s">
        <v>817</v>
      </c>
      <c r="Q664">
        <v>1</v>
      </c>
      <c r="W664">
        <v>0</v>
      </c>
      <c r="X664">
        <v>1777410698</v>
      </c>
      <c r="Y664">
        <v>19.03</v>
      </c>
      <c r="AA664">
        <v>0</v>
      </c>
      <c r="AB664">
        <v>0</v>
      </c>
      <c r="AC664">
        <v>0</v>
      </c>
      <c r="AD664">
        <v>53.8</v>
      </c>
      <c r="AE664">
        <v>0</v>
      </c>
      <c r="AF664">
        <v>0</v>
      </c>
      <c r="AG664">
        <v>0</v>
      </c>
      <c r="AH664">
        <v>7.61</v>
      </c>
      <c r="AI664">
        <v>1</v>
      </c>
      <c r="AJ664">
        <v>1</v>
      </c>
      <c r="AK664">
        <v>1</v>
      </c>
      <c r="AL664">
        <v>7.07</v>
      </c>
      <c r="AN664">
        <v>0</v>
      </c>
      <c r="AO664">
        <v>1</v>
      </c>
      <c r="AP664">
        <v>1</v>
      </c>
      <c r="AQ664">
        <v>0</v>
      </c>
      <c r="AR664">
        <v>0</v>
      </c>
      <c r="AS664" t="s">
        <v>420</v>
      </c>
      <c r="AT664">
        <v>19.03</v>
      </c>
      <c r="AU664" t="s">
        <v>420</v>
      </c>
      <c r="AV664">
        <v>1</v>
      </c>
      <c r="AW664">
        <v>2</v>
      </c>
      <c r="AX664">
        <v>28187352</v>
      </c>
      <c r="AY664">
        <v>1</v>
      </c>
      <c r="AZ664">
        <v>0</v>
      </c>
      <c r="BA664">
        <v>692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CX664">
        <f>Y664*Source!I175</f>
        <v>25.690500000000004</v>
      </c>
      <c r="CY664">
        <f>AD664</f>
        <v>53.8</v>
      </c>
      <c r="CZ664">
        <f>AH664</f>
        <v>7.61</v>
      </c>
      <c r="DA664">
        <f>AL664</f>
        <v>7.07</v>
      </c>
      <c r="DB664">
        <f t="shared" si="172"/>
        <v>144.82</v>
      </c>
      <c r="DC664">
        <f t="shared" si="173"/>
        <v>0</v>
      </c>
    </row>
    <row r="665" spans="1:107" x14ac:dyDescent="0.2">
      <c r="A665">
        <f>ROW(Source!A175)</f>
        <v>175</v>
      </c>
      <c r="B665">
        <v>28185841</v>
      </c>
      <c r="C665">
        <v>28187346</v>
      </c>
      <c r="D665">
        <v>27430841</v>
      </c>
      <c r="E665">
        <v>1</v>
      </c>
      <c r="F665">
        <v>1</v>
      </c>
      <c r="G665">
        <v>1</v>
      </c>
      <c r="H665">
        <v>1</v>
      </c>
      <c r="I665" t="s">
        <v>818</v>
      </c>
      <c r="J665" t="s">
        <v>420</v>
      </c>
      <c r="K665" t="s">
        <v>819</v>
      </c>
      <c r="L665">
        <v>1191</v>
      </c>
      <c r="N665">
        <v>1013</v>
      </c>
      <c r="O665" t="s">
        <v>817</v>
      </c>
      <c r="P665" t="s">
        <v>817</v>
      </c>
      <c r="Q665">
        <v>1</v>
      </c>
      <c r="W665">
        <v>0</v>
      </c>
      <c r="X665">
        <v>-383101862</v>
      </c>
      <c r="Y665">
        <v>0.09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1</v>
      </c>
      <c r="AJ665">
        <v>1</v>
      </c>
      <c r="AK665">
        <v>7.07</v>
      </c>
      <c r="AL665">
        <v>1</v>
      </c>
      <c r="AN665">
        <v>0</v>
      </c>
      <c r="AO665">
        <v>1</v>
      </c>
      <c r="AP665">
        <v>0</v>
      </c>
      <c r="AQ665">
        <v>0</v>
      </c>
      <c r="AR665">
        <v>0</v>
      </c>
      <c r="AS665" t="s">
        <v>420</v>
      </c>
      <c r="AT665">
        <v>0.09</v>
      </c>
      <c r="AU665" t="s">
        <v>420</v>
      </c>
      <c r="AV665">
        <v>2</v>
      </c>
      <c r="AW665">
        <v>2</v>
      </c>
      <c r="AX665">
        <v>28187353</v>
      </c>
      <c r="AY665">
        <v>1</v>
      </c>
      <c r="AZ665">
        <v>0</v>
      </c>
      <c r="BA665">
        <v>693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>
        <v>0</v>
      </c>
      <c r="BU665">
        <v>0</v>
      </c>
      <c r="BV665">
        <v>0</v>
      </c>
      <c r="BW665">
        <v>0</v>
      </c>
      <c r="CX665">
        <f>Y665*Source!I175</f>
        <v>0.1215</v>
      </c>
      <c r="CY665">
        <f>AD665</f>
        <v>0</v>
      </c>
      <c r="CZ665">
        <f>AH665</f>
        <v>0</v>
      </c>
      <c r="DA665">
        <f>AL665</f>
        <v>1</v>
      </c>
      <c r="DB665">
        <f t="shared" si="172"/>
        <v>0</v>
      </c>
      <c r="DC665">
        <f t="shared" si="173"/>
        <v>0</v>
      </c>
    </row>
    <row r="666" spans="1:107" x14ac:dyDescent="0.2">
      <c r="A666">
        <f>ROW(Source!A175)</f>
        <v>175</v>
      </c>
      <c r="B666">
        <v>28185841</v>
      </c>
      <c r="C666">
        <v>28187346</v>
      </c>
      <c r="D666">
        <v>27348210</v>
      </c>
      <c r="E666">
        <v>1</v>
      </c>
      <c r="F666">
        <v>1</v>
      </c>
      <c r="G666">
        <v>1</v>
      </c>
      <c r="H666">
        <v>2</v>
      </c>
      <c r="I666" t="s">
        <v>832</v>
      </c>
      <c r="J666" t="s">
        <v>0</v>
      </c>
      <c r="K666" t="s">
        <v>1</v>
      </c>
      <c r="L666">
        <v>1368</v>
      </c>
      <c r="N666">
        <v>1011</v>
      </c>
      <c r="O666" t="s">
        <v>823</v>
      </c>
      <c r="P666" t="s">
        <v>823</v>
      </c>
      <c r="Q666">
        <v>1</v>
      </c>
      <c r="W666">
        <v>0</v>
      </c>
      <c r="X666">
        <v>-1700234874</v>
      </c>
      <c r="Y666">
        <v>0.03</v>
      </c>
      <c r="AA666">
        <v>0</v>
      </c>
      <c r="AB666">
        <v>662.67</v>
      </c>
      <c r="AC666">
        <v>8.82</v>
      </c>
      <c r="AD666">
        <v>0</v>
      </c>
      <c r="AE666">
        <v>0</v>
      </c>
      <c r="AF666">
        <v>93.73</v>
      </c>
      <c r="AG666">
        <v>8.82</v>
      </c>
      <c r="AH666">
        <v>0</v>
      </c>
      <c r="AI666">
        <v>1</v>
      </c>
      <c r="AJ666">
        <v>7.07</v>
      </c>
      <c r="AK666">
        <v>1</v>
      </c>
      <c r="AL666">
        <v>1</v>
      </c>
      <c r="AN666">
        <v>0</v>
      </c>
      <c r="AO666">
        <v>1</v>
      </c>
      <c r="AP666">
        <v>1</v>
      </c>
      <c r="AQ666">
        <v>0</v>
      </c>
      <c r="AR666">
        <v>0</v>
      </c>
      <c r="AS666" t="s">
        <v>420</v>
      </c>
      <c r="AT666">
        <v>0.03</v>
      </c>
      <c r="AU666" t="s">
        <v>420</v>
      </c>
      <c r="AV666">
        <v>0</v>
      </c>
      <c r="AW666">
        <v>2</v>
      </c>
      <c r="AX666">
        <v>28187354</v>
      </c>
      <c r="AY666">
        <v>1</v>
      </c>
      <c r="AZ666">
        <v>0</v>
      </c>
      <c r="BA666">
        <v>694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CX666">
        <f>Y666*Source!I175</f>
        <v>4.0500000000000001E-2</v>
      </c>
      <c r="CY666">
        <f>AB666</f>
        <v>662.67</v>
      </c>
      <c r="CZ666">
        <f>AF666</f>
        <v>93.73</v>
      </c>
      <c r="DA666">
        <f>AJ666</f>
        <v>7.07</v>
      </c>
      <c r="DB666">
        <f t="shared" si="172"/>
        <v>2.81</v>
      </c>
      <c r="DC666">
        <f t="shared" si="173"/>
        <v>0.26</v>
      </c>
    </row>
    <row r="667" spans="1:107" x14ac:dyDescent="0.2">
      <c r="A667">
        <f>ROW(Source!A175)</f>
        <v>175</v>
      </c>
      <c r="B667">
        <v>28185841</v>
      </c>
      <c r="C667">
        <v>28187346</v>
      </c>
      <c r="D667">
        <v>27349168</v>
      </c>
      <c r="E667">
        <v>1</v>
      </c>
      <c r="F667">
        <v>1</v>
      </c>
      <c r="G667">
        <v>1</v>
      </c>
      <c r="H667">
        <v>2</v>
      </c>
      <c r="I667" t="s">
        <v>2</v>
      </c>
      <c r="J667" t="s">
        <v>3</v>
      </c>
      <c r="K667" t="s">
        <v>4</v>
      </c>
      <c r="L667">
        <v>1368</v>
      </c>
      <c r="N667">
        <v>1011</v>
      </c>
      <c r="O667" t="s">
        <v>823</v>
      </c>
      <c r="P667" t="s">
        <v>823</v>
      </c>
      <c r="Q667">
        <v>1</v>
      </c>
      <c r="W667">
        <v>0</v>
      </c>
      <c r="X667">
        <v>1820267133</v>
      </c>
      <c r="Y667">
        <v>0.06</v>
      </c>
      <c r="AA667">
        <v>0</v>
      </c>
      <c r="AB667">
        <v>724.53</v>
      </c>
      <c r="AC667">
        <v>11.84</v>
      </c>
      <c r="AD667">
        <v>0</v>
      </c>
      <c r="AE667">
        <v>0</v>
      </c>
      <c r="AF667">
        <v>102.48</v>
      </c>
      <c r="AG667">
        <v>11.84</v>
      </c>
      <c r="AH667">
        <v>0</v>
      </c>
      <c r="AI667">
        <v>1</v>
      </c>
      <c r="AJ667">
        <v>7.07</v>
      </c>
      <c r="AK667">
        <v>1</v>
      </c>
      <c r="AL667">
        <v>1</v>
      </c>
      <c r="AN667">
        <v>0</v>
      </c>
      <c r="AO667">
        <v>1</v>
      </c>
      <c r="AP667">
        <v>1</v>
      </c>
      <c r="AQ667">
        <v>0</v>
      </c>
      <c r="AR667">
        <v>0</v>
      </c>
      <c r="AS667" t="s">
        <v>420</v>
      </c>
      <c r="AT667">
        <v>0.06</v>
      </c>
      <c r="AU667" t="s">
        <v>420</v>
      </c>
      <c r="AV667">
        <v>0</v>
      </c>
      <c r="AW667">
        <v>2</v>
      </c>
      <c r="AX667">
        <v>28187355</v>
      </c>
      <c r="AY667">
        <v>1</v>
      </c>
      <c r="AZ667">
        <v>0</v>
      </c>
      <c r="BA667">
        <v>695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CX667">
        <f>Y667*Source!I175</f>
        <v>8.1000000000000003E-2</v>
      </c>
      <c r="CY667">
        <f>AB667</f>
        <v>724.53</v>
      </c>
      <c r="CZ667">
        <f>AF667</f>
        <v>102.48</v>
      </c>
      <c r="DA667">
        <f>AJ667</f>
        <v>7.07</v>
      </c>
      <c r="DB667">
        <f t="shared" si="172"/>
        <v>6.15</v>
      </c>
      <c r="DC667">
        <f t="shared" si="173"/>
        <v>0.71</v>
      </c>
    </row>
    <row r="668" spans="1:107" x14ac:dyDescent="0.2">
      <c r="A668">
        <f>ROW(Source!A175)</f>
        <v>175</v>
      </c>
      <c r="B668">
        <v>28185841</v>
      </c>
      <c r="C668">
        <v>28187346</v>
      </c>
      <c r="D668">
        <v>27262312</v>
      </c>
      <c r="E668">
        <v>1</v>
      </c>
      <c r="F668">
        <v>1</v>
      </c>
      <c r="G668">
        <v>1</v>
      </c>
      <c r="H668">
        <v>3</v>
      </c>
      <c r="I668" t="s">
        <v>8</v>
      </c>
      <c r="J668" t="s">
        <v>9</v>
      </c>
      <c r="K668" t="s">
        <v>10</v>
      </c>
      <c r="L668">
        <v>1348</v>
      </c>
      <c r="N668">
        <v>1009</v>
      </c>
      <c r="O668" t="s">
        <v>476</v>
      </c>
      <c r="P668" t="s">
        <v>476</v>
      </c>
      <c r="Q668">
        <v>1000</v>
      </c>
      <c r="W668">
        <v>0</v>
      </c>
      <c r="X668">
        <v>-942752695</v>
      </c>
      <c r="Y668">
        <v>0.105</v>
      </c>
      <c r="AA668">
        <v>587707.68000000005</v>
      </c>
      <c r="AB668">
        <v>0</v>
      </c>
      <c r="AC668">
        <v>0</v>
      </c>
      <c r="AD668">
        <v>0</v>
      </c>
      <c r="AE668">
        <v>83126.97</v>
      </c>
      <c r="AF668">
        <v>0</v>
      </c>
      <c r="AG668">
        <v>0</v>
      </c>
      <c r="AH668">
        <v>0</v>
      </c>
      <c r="AI668">
        <v>7.07</v>
      </c>
      <c r="AJ668">
        <v>1</v>
      </c>
      <c r="AK668">
        <v>1</v>
      </c>
      <c r="AL668">
        <v>1</v>
      </c>
      <c r="AN668">
        <v>0</v>
      </c>
      <c r="AO668">
        <v>1</v>
      </c>
      <c r="AP668">
        <v>0</v>
      </c>
      <c r="AQ668">
        <v>0</v>
      </c>
      <c r="AR668">
        <v>0</v>
      </c>
      <c r="AS668" t="s">
        <v>420</v>
      </c>
      <c r="AT668">
        <v>0.105</v>
      </c>
      <c r="AU668" t="s">
        <v>420</v>
      </c>
      <c r="AV668">
        <v>0</v>
      </c>
      <c r="AW668">
        <v>2</v>
      </c>
      <c r="AX668">
        <v>28187356</v>
      </c>
      <c r="AY668">
        <v>1</v>
      </c>
      <c r="AZ668">
        <v>0</v>
      </c>
      <c r="BA668">
        <v>696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CX668">
        <f>Y668*Source!I175</f>
        <v>0.14175000000000001</v>
      </c>
      <c r="CY668">
        <f>AA668</f>
        <v>587707.68000000005</v>
      </c>
      <c r="CZ668">
        <f>AE668</f>
        <v>83126.97</v>
      </c>
      <c r="DA668">
        <f>AI668</f>
        <v>7.07</v>
      </c>
      <c r="DB668">
        <f t="shared" si="172"/>
        <v>8728.33</v>
      </c>
      <c r="DC668">
        <f t="shared" si="173"/>
        <v>0</v>
      </c>
    </row>
    <row r="669" spans="1:107" x14ac:dyDescent="0.2">
      <c r="A669">
        <f>ROW(Source!A176)</f>
        <v>176</v>
      </c>
      <c r="B669">
        <v>28185840</v>
      </c>
      <c r="C669">
        <v>28187357</v>
      </c>
      <c r="D669">
        <v>27441493</v>
      </c>
      <c r="E669">
        <v>1</v>
      </c>
      <c r="F669">
        <v>1</v>
      </c>
      <c r="G669">
        <v>1</v>
      </c>
      <c r="H669">
        <v>1</v>
      </c>
      <c r="I669" t="s">
        <v>191</v>
      </c>
      <c r="J669" t="s">
        <v>420</v>
      </c>
      <c r="K669" t="s">
        <v>192</v>
      </c>
      <c r="L669">
        <v>1191</v>
      </c>
      <c r="N669">
        <v>1013</v>
      </c>
      <c r="O669" t="s">
        <v>817</v>
      </c>
      <c r="P669" t="s">
        <v>817</v>
      </c>
      <c r="Q669">
        <v>1</v>
      </c>
      <c r="W669">
        <v>0</v>
      </c>
      <c r="X669">
        <v>910540113</v>
      </c>
      <c r="Y669">
        <v>142.80000000000001</v>
      </c>
      <c r="AA669">
        <v>0</v>
      </c>
      <c r="AB669">
        <v>0</v>
      </c>
      <c r="AC669">
        <v>0</v>
      </c>
      <c r="AD669">
        <v>8.98</v>
      </c>
      <c r="AE669">
        <v>0</v>
      </c>
      <c r="AF669">
        <v>0</v>
      </c>
      <c r="AG669">
        <v>0</v>
      </c>
      <c r="AH669">
        <v>8.98</v>
      </c>
      <c r="AI669">
        <v>1</v>
      </c>
      <c r="AJ669">
        <v>1</v>
      </c>
      <c r="AK669">
        <v>1</v>
      </c>
      <c r="AL669">
        <v>1</v>
      </c>
      <c r="AN669">
        <v>0</v>
      </c>
      <c r="AO669">
        <v>1</v>
      </c>
      <c r="AP669">
        <v>1</v>
      </c>
      <c r="AQ669">
        <v>0</v>
      </c>
      <c r="AR669">
        <v>0</v>
      </c>
      <c r="AS669" t="s">
        <v>420</v>
      </c>
      <c r="AT669">
        <v>142.80000000000001</v>
      </c>
      <c r="AU669" t="s">
        <v>420</v>
      </c>
      <c r="AV669">
        <v>1</v>
      </c>
      <c r="AW669">
        <v>2</v>
      </c>
      <c r="AX669">
        <v>28187366</v>
      </c>
      <c r="AY669">
        <v>1</v>
      </c>
      <c r="AZ669">
        <v>0</v>
      </c>
      <c r="BA669">
        <v>697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CX669">
        <f>Y669*Source!I176</f>
        <v>14.280000000000001</v>
      </c>
      <c r="CY669">
        <f>AD669</f>
        <v>8.98</v>
      </c>
      <c r="CZ669">
        <f>AH669</f>
        <v>8.98</v>
      </c>
      <c r="DA669">
        <f>AL669</f>
        <v>1</v>
      </c>
      <c r="DB669">
        <f t="shared" si="172"/>
        <v>1282.3399999999999</v>
      </c>
      <c r="DC669">
        <f t="shared" si="173"/>
        <v>0</v>
      </c>
    </row>
    <row r="670" spans="1:107" x14ac:dyDescent="0.2">
      <c r="A670">
        <f>ROW(Source!A176)</f>
        <v>176</v>
      </c>
      <c r="B670">
        <v>28185840</v>
      </c>
      <c r="C670">
        <v>28187357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818</v>
      </c>
      <c r="J670" t="s">
        <v>420</v>
      </c>
      <c r="K670" t="s">
        <v>819</v>
      </c>
      <c r="L670">
        <v>1191</v>
      </c>
      <c r="N670">
        <v>1013</v>
      </c>
      <c r="O670" t="s">
        <v>817</v>
      </c>
      <c r="P670" t="s">
        <v>817</v>
      </c>
      <c r="Q670">
        <v>1</v>
      </c>
      <c r="W670">
        <v>0</v>
      </c>
      <c r="X670">
        <v>-383101862</v>
      </c>
      <c r="Y670">
        <v>7.31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1</v>
      </c>
      <c r="AJ670">
        <v>1</v>
      </c>
      <c r="AK670">
        <v>1</v>
      </c>
      <c r="AL670">
        <v>1</v>
      </c>
      <c r="AN670">
        <v>0</v>
      </c>
      <c r="AO670">
        <v>1</v>
      </c>
      <c r="AP670">
        <v>0</v>
      </c>
      <c r="AQ670">
        <v>0</v>
      </c>
      <c r="AR670">
        <v>0</v>
      </c>
      <c r="AS670" t="s">
        <v>420</v>
      </c>
      <c r="AT670">
        <v>7.31</v>
      </c>
      <c r="AU670" t="s">
        <v>420</v>
      </c>
      <c r="AV670">
        <v>2</v>
      </c>
      <c r="AW670">
        <v>2</v>
      </c>
      <c r="AX670">
        <v>28187367</v>
      </c>
      <c r="AY670">
        <v>1</v>
      </c>
      <c r="AZ670">
        <v>0</v>
      </c>
      <c r="BA670">
        <v>698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CX670">
        <f>Y670*Source!I176</f>
        <v>0.73099999999999998</v>
      </c>
      <c r="CY670">
        <f>AD670</f>
        <v>0</v>
      </c>
      <c r="CZ670">
        <f>AH670</f>
        <v>0</v>
      </c>
      <c r="DA670">
        <f>AL670</f>
        <v>1</v>
      </c>
      <c r="DB670">
        <f t="shared" si="172"/>
        <v>0</v>
      </c>
      <c r="DC670">
        <f t="shared" si="173"/>
        <v>0</v>
      </c>
    </row>
    <row r="671" spans="1:107" x14ac:dyDescent="0.2">
      <c r="A671">
        <f>ROW(Source!A176)</f>
        <v>176</v>
      </c>
      <c r="B671">
        <v>28185840</v>
      </c>
      <c r="C671">
        <v>28187357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832</v>
      </c>
      <c r="J671" t="s">
        <v>0</v>
      </c>
      <c r="K671" t="s">
        <v>1</v>
      </c>
      <c r="L671">
        <v>1368</v>
      </c>
      <c r="N671">
        <v>1011</v>
      </c>
      <c r="O671" t="s">
        <v>823</v>
      </c>
      <c r="P671" t="s">
        <v>823</v>
      </c>
      <c r="Q671">
        <v>1</v>
      </c>
      <c r="W671">
        <v>0</v>
      </c>
      <c r="X671">
        <v>-1700234874</v>
      </c>
      <c r="Y671">
        <v>5.67</v>
      </c>
      <c r="AA671">
        <v>0</v>
      </c>
      <c r="AB671">
        <v>93.73</v>
      </c>
      <c r="AC671">
        <v>8.82</v>
      </c>
      <c r="AD671">
        <v>0</v>
      </c>
      <c r="AE671">
        <v>0</v>
      </c>
      <c r="AF671">
        <v>93.73</v>
      </c>
      <c r="AG671">
        <v>8.82</v>
      </c>
      <c r="AH671">
        <v>0</v>
      </c>
      <c r="AI671">
        <v>1</v>
      </c>
      <c r="AJ671">
        <v>1</v>
      </c>
      <c r="AK671">
        <v>1</v>
      </c>
      <c r="AL671">
        <v>1</v>
      </c>
      <c r="AN671">
        <v>0</v>
      </c>
      <c r="AO671">
        <v>1</v>
      </c>
      <c r="AP671">
        <v>1</v>
      </c>
      <c r="AQ671">
        <v>0</v>
      </c>
      <c r="AR671">
        <v>0</v>
      </c>
      <c r="AS671" t="s">
        <v>420</v>
      </c>
      <c r="AT671">
        <v>5.67</v>
      </c>
      <c r="AU671" t="s">
        <v>420</v>
      </c>
      <c r="AV671">
        <v>0</v>
      </c>
      <c r="AW671">
        <v>2</v>
      </c>
      <c r="AX671">
        <v>28187368</v>
      </c>
      <c r="AY671">
        <v>1</v>
      </c>
      <c r="AZ671">
        <v>0</v>
      </c>
      <c r="BA671">
        <v>699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CX671">
        <f>Y671*Source!I176</f>
        <v>0.56700000000000006</v>
      </c>
      <c r="CY671">
        <f>AB671</f>
        <v>93.73</v>
      </c>
      <c r="CZ671">
        <f>AF671</f>
        <v>93.73</v>
      </c>
      <c r="DA671">
        <f>AJ671</f>
        <v>1</v>
      </c>
      <c r="DB671">
        <f t="shared" si="172"/>
        <v>531.45000000000005</v>
      </c>
      <c r="DC671">
        <f t="shared" si="173"/>
        <v>50.01</v>
      </c>
    </row>
    <row r="672" spans="1:107" x14ac:dyDescent="0.2">
      <c r="A672">
        <f>ROW(Source!A176)</f>
        <v>176</v>
      </c>
      <c r="B672">
        <v>28185840</v>
      </c>
      <c r="C672">
        <v>28187357</v>
      </c>
      <c r="D672">
        <v>27349168</v>
      </c>
      <c r="E672">
        <v>1</v>
      </c>
      <c r="F672">
        <v>1</v>
      </c>
      <c r="G672">
        <v>1</v>
      </c>
      <c r="H672">
        <v>2</v>
      </c>
      <c r="I672" t="s">
        <v>2</v>
      </c>
      <c r="J672" t="s">
        <v>3</v>
      </c>
      <c r="K672" t="s">
        <v>4</v>
      </c>
      <c r="L672">
        <v>1368</v>
      </c>
      <c r="N672">
        <v>1011</v>
      </c>
      <c r="O672" t="s">
        <v>823</v>
      </c>
      <c r="P672" t="s">
        <v>823</v>
      </c>
      <c r="Q672">
        <v>1</v>
      </c>
      <c r="W672">
        <v>0</v>
      </c>
      <c r="X672">
        <v>1820267133</v>
      </c>
      <c r="Y672">
        <v>1.64</v>
      </c>
      <c r="AA672">
        <v>0</v>
      </c>
      <c r="AB672">
        <v>102.48</v>
      </c>
      <c r="AC672">
        <v>11.84</v>
      </c>
      <c r="AD672">
        <v>0</v>
      </c>
      <c r="AE672">
        <v>0</v>
      </c>
      <c r="AF672">
        <v>102.48</v>
      </c>
      <c r="AG672">
        <v>11.84</v>
      </c>
      <c r="AH672">
        <v>0</v>
      </c>
      <c r="AI672">
        <v>1</v>
      </c>
      <c r="AJ672">
        <v>1</v>
      </c>
      <c r="AK672">
        <v>1</v>
      </c>
      <c r="AL672">
        <v>1</v>
      </c>
      <c r="AN672">
        <v>0</v>
      </c>
      <c r="AO672">
        <v>1</v>
      </c>
      <c r="AP672">
        <v>1</v>
      </c>
      <c r="AQ672">
        <v>0</v>
      </c>
      <c r="AR672">
        <v>0</v>
      </c>
      <c r="AS672" t="s">
        <v>420</v>
      </c>
      <c r="AT672">
        <v>1.64</v>
      </c>
      <c r="AU672" t="s">
        <v>420</v>
      </c>
      <c r="AV672">
        <v>0</v>
      </c>
      <c r="AW672">
        <v>2</v>
      </c>
      <c r="AX672">
        <v>28187369</v>
      </c>
      <c r="AY672">
        <v>1</v>
      </c>
      <c r="AZ672">
        <v>0</v>
      </c>
      <c r="BA672">
        <v>700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0</v>
      </c>
      <c r="BW672">
        <v>0</v>
      </c>
      <c r="CX672">
        <f>Y672*Source!I176</f>
        <v>0.16400000000000001</v>
      </c>
      <c r="CY672">
        <f>AB672</f>
        <v>102.48</v>
      </c>
      <c r="CZ672">
        <f>AF672</f>
        <v>102.48</v>
      </c>
      <c r="DA672">
        <f>AJ672</f>
        <v>1</v>
      </c>
      <c r="DB672">
        <f t="shared" si="172"/>
        <v>168.07</v>
      </c>
      <c r="DC672">
        <f t="shared" si="173"/>
        <v>19.420000000000002</v>
      </c>
    </row>
    <row r="673" spans="1:107" x14ac:dyDescent="0.2">
      <c r="A673">
        <f>ROW(Source!A176)</f>
        <v>176</v>
      </c>
      <c r="B673">
        <v>28185840</v>
      </c>
      <c r="C673">
        <v>28187357</v>
      </c>
      <c r="D673">
        <v>27267504</v>
      </c>
      <c r="E673">
        <v>1</v>
      </c>
      <c r="F673">
        <v>1</v>
      </c>
      <c r="G673">
        <v>1</v>
      </c>
      <c r="H673">
        <v>3</v>
      </c>
      <c r="I673" t="s">
        <v>347</v>
      </c>
      <c r="J673" t="s">
        <v>348</v>
      </c>
      <c r="K673" t="s">
        <v>349</v>
      </c>
      <c r="L673">
        <v>1348</v>
      </c>
      <c r="N673">
        <v>1009</v>
      </c>
      <c r="O673" t="s">
        <v>476</v>
      </c>
      <c r="P673" t="s">
        <v>476</v>
      </c>
      <c r="Q673">
        <v>1000</v>
      </c>
      <c r="W673">
        <v>0</v>
      </c>
      <c r="X673">
        <v>2002160451</v>
      </c>
      <c r="Y673">
        <v>0.05</v>
      </c>
      <c r="AA673">
        <v>7979.73</v>
      </c>
      <c r="AB673">
        <v>0</v>
      </c>
      <c r="AC673">
        <v>0</v>
      </c>
      <c r="AD673">
        <v>0</v>
      </c>
      <c r="AE673">
        <v>7979.73</v>
      </c>
      <c r="AF673">
        <v>0</v>
      </c>
      <c r="AG673">
        <v>0</v>
      </c>
      <c r="AH673">
        <v>0</v>
      </c>
      <c r="AI673">
        <v>1</v>
      </c>
      <c r="AJ673">
        <v>1</v>
      </c>
      <c r="AK673">
        <v>1</v>
      </c>
      <c r="AL673">
        <v>1</v>
      </c>
      <c r="AN673">
        <v>0</v>
      </c>
      <c r="AO673">
        <v>1</v>
      </c>
      <c r="AP673">
        <v>0</v>
      </c>
      <c r="AQ673">
        <v>0</v>
      </c>
      <c r="AR673">
        <v>0</v>
      </c>
      <c r="AS673" t="s">
        <v>420</v>
      </c>
      <c r="AT673">
        <v>0.05</v>
      </c>
      <c r="AU673" t="s">
        <v>420</v>
      </c>
      <c r="AV673">
        <v>0</v>
      </c>
      <c r="AW673">
        <v>2</v>
      </c>
      <c r="AX673">
        <v>28187370</v>
      </c>
      <c r="AY673">
        <v>1</v>
      </c>
      <c r="AZ673">
        <v>0</v>
      </c>
      <c r="BA673">
        <v>701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CX673">
        <f>Y673*Source!I176</f>
        <v>5.000000000000001E-3</v>
      </c>
      <c r="CY673">
        <f>AA673</f>
        <v>7979.73</v>
      </c>
      <c r="CZ673">
        <f>AE673</f>
        <v>7979.73</v>
      </c>
      <c r="DA673">
        <f>AI673</f>
        <v>1</v>
      </c>
      <c r="DB673">
        <f t="shared" si="172"/>
        <v>398.99</v>
      </c>
      <c r="DC673">
        <f t="shared" si="173"/>
        <v>0</v>
      </c>
    </row>
    <row r="674" spans="1:107" x14ac:dyDescent="0.2">
      <c r="A674">
        <f>ROW(Source!A176)</f>
        <v>176</v>
      </c>
      <c r="B674">
        <v>28185840</v>
      </c>
      <c r="C674">
        <v>28187357</v>
      </c>
      <c r="D674">
        <v>27294885</v>
      </c>
      <c r="E674">
        <v>1</v>
      </c>
      <c r="F674">
        <v>1</v>
      </c>
      <c r="G674">
        <v>1</v>
      </c>
      <c r="H674">
        <v>3</v>
      </c>
      <c r="I674" t="s">
        <v>350</v>
      </c>
      <c r="J674" t="s">
        <v>351</v>
      </c>
      <c r="K674" t="s">
        <v>352</v>
      </c>
      <c r="L674">
        <v>1339</v>
      </c>
      <c r="N674">
        <v>1007</v>
      </c>
      <c r="O674" t="s">
        <v>444</v>
      </c>
      <c r="P674" t="s">
        <v>444</v>
      </c>
      <c r="Q674">
        <v>1</v>
      </c>
      <c r="W674">
        <v>0</v>
      </c>
      <c r="X674">
        <v>-532849113</v>
      </c>
      <c r="Y674">
        <v>0.99</v>
      </c>
      <c r="AA674">
        <v>859.42</v>
      </c>
      <c r="AB674">
        <v>0</v>
      </c>
      <c r="AC674">
        <v>0</v>
      </c>
      <c r="AD674">
        <v>0</v>
      </c>
      <c r="AE674">
        <v>859.42</v>
      </c>
      <c r="AF674">
        <v>0</v>
      </c>
      <c r="AG674">
        <v>0</v>
      </c>
      <c r="AH674">
        <v>0</v>
      </c>
      <c r="AI674">
        <v>1</v>
      </c>
      <c r="AJ674">
        <v>1</v>
      </c>
      <c r="AK674">
        <v>1</v>
      </c>
      <c r="AL674">
        <v>1</v>
      </c>
      <c r="AN674">
        <v>0</v>
      </c>
      <c r="AO674">
        <v>1</v>
      </c>
      <c r="AP674">
        <v>0</v>
      </c>
      <c r="AQ674">
        <v>0</v>
      </c>
      <c r="AR674">
        <v>0</v>
      </c>
      <c r="AS674" t="s">
        <v>420</v>
      </c>
      <c r="AT674">
        <v>0.99</v>
      </c>
      <c r="AU674" t="s">
        <v>420</v>
      </c>
      <c r="AV674">
        <v>0</v>
      </c>
      <c r="AW674">
        <v>2</v>
      </c>
      <c r="AX674">
        <v>28187371</v>
      </c>
      <c r="AY674">
        <v>1</v>
      </c>
      <c r="AZ674">
        <v>0</v>
      </c>
      <c r="BA674">
        <v>702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CX674">
        <f>Y674*Source!I176</f>
        <v>9.9000000000000005E-2</v>
      </c>
      <c r="CY674">
        <f>AA674</f>
        <v>859.42</v>
      </c>
      <c r="CZ674">
        <f>AE674</f>
        <v>859.42</v>
      </c>
      <c r="DA674">
        <f>AI674</f>
        <v>1</v>
      </c>
      <c r="DB674">
        <f t="shared" si="172"/>
        <v>850.83</v>
      </c>
      <c r="DC674">
        <f t="shared" si="173"/>
        <v>0</v>
      </c>
    </row>
    <row r="675" spans="1:107" x14ac:dyDescent="0.2">
      <c r="A675">
        <f>ROW(Source!A176)</f>
        <v>176</v>
      </c>
      <c r="B675">
        <v>28185840</v>
      </c>
      <c r="C675">
        <v>28187357</v>
      </c>
      <c r="D675">
        <v>27295015</v>
      </c>
      <c r="E675">
        <v>1</v>
      </c>
      <c r="F675">
        <v>1</v>
      </c>
      <c r="G675">
        <v>1</v>
      </c>
      <c r="H675">
        <v>3</v>
      </c>
      <c r="I675" t="s">
        <v>353</v>
      </c>
      <c r="J675" t="s">
        <v>354</v>
      </c>
      <c r="K675" t="s">
        <v>355</v>
      </c>
      <c r="L675">
        <v>1339</v>
      </c>
      <c r="N675">
        <v>1007</v>
      </c>
      <c r="O675" t="s">
        <v>444</v>
      </c>
      <c r="P675" t="s">
        <v>444</v>
      </c>
      <c r="Q675">
        <v>1</v>
      </c>
      <c r="W675">
        <v>0</v>
      </c>
      <c r="X675">
        <v>-433422242</v>
      </c>
      <c r="Y675">
        <v>2.39</v>
      </c>
      <c r="AA675">
        <v>1655.86</v>
      </c>
      <c r="AB675">
        <v>0</v>
      </c>
      <c r="AC675">
        <v>0</v>
      </c>
      <c r="AD675">
        <v>0</v>
      </c>
      <c r="AE675">
        <v>1655.86</v>
      </c>
      <c r="AF675">
        <v>0</v>
      </c>
      <c r="AG675">
        <v>0</v>
      </c>
      <c r="AH675">
        <v>0</v>
      </c>
      <c r="AI675">
        <v>1</v>
      </c>
      <c r="AJ675">
        <v>1</v>
      </c>
      <c r="AK675">
        <v>1</v>
      </c>
      <c r="AL675">
        <v>1</v>
      </c>
      <c r="AN675">
        <v>0</v>
      </c>
      <c r="AO675">
        <v>1</v>
      </c>
      <c r="AP675">
        <v>0</v>
      </c>
      <c r="AQ675">
        <v>0</v>
      </c>
      <c r="AR675">
        <v>0</v>
      </c>
      <c r="AS675" t="s">
        <v>420</v>
      </c>
      <c r="AT675">
        <v>2.39</v>
      </c>
      <c r="AU675" t="s">
        <v>420</v>
      </c>
      <c r="AV675">
        <v>0</v>
      </c>
      <c r="AW675">
        <v>2</v>
      </c>
      <c r="AX675">
        <v>28187372</v>
      </c>
      <c r="AY675">
        <v>1</v>
      </c>
      <c r="AZ675">
        <v>0</v>
      </c>
      <c r="BA675">
        <v>703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0</v>
      </c>
      <c r="BU675">
        <v>0</v>
      </c>
      <c r="BV675">
        <v>0</v>
      </c>
      <c r="BW675">
        <v>0</v>
      </c>
      <c r="CX675">
        <f>Y675*Source!I176</f>
        <v>0.23900000000000002</v>
      </c>
      <c r="CY675">
        <f>AA675</f>
        <v>1655.86</v>
      </c>
      <c r="CZ675">
        <f>AE675</f>
        <v>1655.86</v>
      </c>
      <c r="DA675">
        <f>AI675</f>
        <v>1</v>
      </c>
      <c r="DB675">
        <f t="shared" si="172"/>
        <v>3957.51</v>
      </c>
      <c r="DC675">
        <f t="shared" si="173"/>
        <v>0</v>
      </c>
    </row>
    <row r="676" spans="1:107" x14ac:dyDescent="0.2">
      <c r="A676">
        <f>ROW(Source!A176)</f>
        <v>176</v>
      </c>
      <c r="B676">
        <v>28185840</v>
      </c>
      <c r="C676">
        <v>28187357</v>
      </c>
      <c r="D676">
        <v>27295203</v>
      </c>
      <c r="E676">
        <v>1</v>
      </c>
      <c r="F676">
        <v>1</v>
      </c>
      <c r="G676">
        <v>1</v>
      </c>
      <c r="H676">
        <v>3</v>
      </c>
      <c r="I676" t="s">
        <v>356</v>
      </c>
      <c r="J676" t="s">
        <v>357</v>
      </c>
      <c r="K676" t="s">
        <v>358</v>
      </c>
      <c r="L676">
        <v>1339</v>
      </c>
      <c r="N676">
        <v>1007</v>
      </c>
      <c r="O676" t="s">
        <v>444</v>
      </c>
      <c r="P676" t="s">
        <v>444</v>
      </c>
      <c r="Q676">
        <v>1</v>
      </c>
      <c r="W676">
        <v>0</v>
      </c>
      <c r="X676">
        <v>74964985</v>
      </c>
      <c r="Y676">
        <v>1.98</v>
      </c>
      <c r="AA676">
        <v>1495.58</v>
      </c>
      <c r="AB676">
        <v>0</v>
      </c>
      <c r="AC676">
        <v>0</v>
      </c>
      <c r="AD676">
        <v>0</v>
      </c>
      <c r="AE676">
        <v>1495.58</v>
      </c>
      <c r="AF676">
        <v>0</v>
      </c>
      <c r="AG676">
        <v>0</v>
      </c>
      <c r="AH676">
        <v>0</v>
      </c>
      <c r="AI676">
        <v>1</v>
      </c>
      <c r="AJ676">
        <v>1</v>
      </c>
      <c r="AK676">
        <v>1</v>
      </c>
      <c r="AL676">
        <v>1</v>
      </c>
      <c r="AN676">
        <v>0</v>
      </c>
      <c r="AO676">
        <v>1</v>
      </c>
      <c r="AP676">
        <v>0</v>
      </c>
      <c r="AQ676">
        <v>0</v>
      </c>
      <c r="AR676">
        <v>0</v>
      </c>
      <c r="AS676" t="s">
        <v>420</v>
      </c>
      <c r="AT676">
        <v>1.98</v>
      </c>
      <c r="AU676" t="s">
        <v>420</v>
      </c>
      <c r="AV676">
        <v>0</v>
      </c>
      <c r="AW676">
        <v>2</v>
      </c>
      <c r="AX676">
        <v>28187373</v>
      </c>
      <c r="AY676">
        <v>1</v>
      </c>
      <c r="AZ676">
        <v>0</v>
      </c>
      <c r="BA676">
        <v>704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0</v>
      </c>
      <c r="CX676">
        <f>Y676*Source!I176</f>
        <v>0.19800000000000001</v>
      </c>
      <c r="CY676">
        <f>AA676</f>
        <v>1495.58</v>
      </c>
      <c r="CZ676">
        <f>AE676</f>
        <v>1495.58</v>
      </c>
      <c r="DA676">
        <f>AI676</f>
        <v>1</v>
      </c>
      <c r="DB676">
        <f t="shared" si="172"/>
        <v>2961.25</v>
      </c>
      <c r="DC676">
        <f t="shared" si="173"/>
        <v>0</v>
      </c>
    </row>
    <row r="677" spans="1:107" x14ac:dyDescent="0.2">
      <c r="A677">
        <f>ROW(Source!A177)</f>
        <v>177</v>
      </c>
      <c r="B677">
        <v>28185841</v>
      </c>
      <c r="C677">
        <v>28187357</v>
      </c>
      <c r="D677">
        <v>27441493</v>
      </c>
      <c r="E677">
        <v>1</v>
      </c>
      <c r="F677">
        <v>1</v>
      </c>
      <c r="G677">
        <v>1</v>
      </c>
      <c r="H677">
        <v>1</v>
      </c>
      <c r="I677" t="s">
        <v>191</v>
      </c>
      <c r="J677" t="s">
        <v>420</v>
      </c>
      <c r="K677" t="s">
        <v>192</v>
      </c>
      <c r="L677">
        <v>1191</v>
      </c>
      <c r="N677">
        <v>1013</v>
      </c>
      <c r="O677" t="s">
        <v>817</v>
      </c>
      <c r="P677" t="s">
        <v>817</v>
      </c>
      <c r="Q677">
        <v>1</v>
      </c>
      <c r="W677">
        <v>0</v>
      </c>
      <c r="X677">
        <v>910540113</v>
      </c>
      <c r="Y677">
        <v>142.80000000000001</v>
      </c>
      <c r="AA677">
        <v>0</v>
      </c>
      <c r="AB677">
        <v>0</v>
      </c>
      <c r="AC677">
        <v>0</v>
      </c>
      <c r="AD677">
        <v>63.49</v>
      </c>
      <c r="AE677">
        <v>0</v>
      </c>
      <c r="AF677">
        <v>0</v>
      </c>
      <c r="AG677">
        <v>0</v>
      </c>
      <c r="AH677">
        <v>8.98</v>
      </c>
      <c r="AI677">
        <v>1</v>
      </c>
      <c r="AJ677">
        <v>1</v>
      </c>
      <c r="AK677">
        <v>1</v>
      </c>
      <c r="AL677">
        <v>7.07</v>
      </c>
      <c r="AN677">
        <v>0</v>
      </c>
      <c r="AO677">
        <v>1</v>
      </c>
      <c r="AP677">
        <v>1</v>
      </c>
      <c r="AQ677">
        <v>0</v>
      </c>
      <c r="AR677">
        <v>0</v>
      </c>
      <c r="AS677" t="s">
        <v>420</v>
      </c>
      <c r="AT677">
        <v>142.80000000000001</v>
      </c>
      <c r="AU677" t="s">
        <v>420</v>
      </c>
      <c r="AV677">
        <v>1</v>
      </c>
      <c r="AW677">
        <v>2</v>
      </c>
      <c r="AX677">
        <v>28187366</v>
      </c>
      <c r="AY677">
        <v>1</v>
      </c>
      <c r="AZ677">
        <v>0</v>
      </c>
      <c r="BA677">
        <v>705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0</v>
      </c>
      <c r="CX677">
        <f>Y677*Source!I177</f>
        <v>14.280000000000001</v>
      </c>
      <c r="CY677">
        <f>AD677</f>
        <v>63.49</v>
      </c>
      <c r="CZ677">
        <f>AH677</f>
        <v>8.98</v>
      </c>
      <c r="DA677">
        <f>AL677</f>
        <v>7.07</v>
      </c>
      <c r="DB677">
        <f t="shared" si="172"/>
        <v>1282.3399999999999</v>
      </c>
      <c r="DC677">
        <f t="shared" si="173"/>
        <v>0</v>
      </c>
    </row>
    <row r="678" spans="1:107" x14ac:dyDescent="0.2">
      <c r="A678">
        <f>ROW(Source!A177)</f>
        <v>177</v>
      </c>
      <c r="B678">
        <v>28185841</v>
      </c>
      <c r="C678">
        <v>28187357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818</v>
      </c>
      <c r="J678" t="s">
        <v>420</v>
      </c>
      <c r="K678" t="s">
        <v>819</v>
      </c>
      <c r="L678">
        <v>1191</v>
      </c>
      <c r="N678">
        <v>1013</v>
      </c>
      <c r="O678" t="s">
        <v>817</v>
      </c>
      <c r="P678" t="s">
        <v>817</v>
      </c>
      <c r="Q678">
        <v>1</v>
      </c>
      <c r="W678">
        <v>0</v>
      </c>
      <c r="X678">
        <v>-383101862</v>
      </c>
      <c r="Y678">
        <v>7.31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1</v>
      </c>
      <c r="AJ678">
        <v>1</v>
      </c>
      <c r="AK678">
        <v>7.07</v>
      </c>
      <c r="AL678">
        <v>1</v>
      </c>
      <c r="AN678">
        <v>0</v>
      </c>
      <c r="AO678">
        <v>1</v>
      </c>
      <c r="AP678">
        <v>0</v>
      </c>
      <c r="AQ678">
        <v>0</v>
      </c>
      <c r="AR678">
        <v>0</v>
      </c>
      <c r="AS678" t="s">
        <v>420</v>
      </c>
      <c r="AT678">
        <v>7.31</v>
      </c>
      <c r="AU678" t="s">
        <v>420</v>
      </c>
      <c r="AV678">
        <v>2</v>
      </c>
      <c r="AW678">
        <v>2</v>
      </c>
      <c r="AX678">
        <v>28187367</v>
      </c>
      <c r="AY678">
        <v>1</v>
      </c>
      <c r="AZ678">
        <v>0</v>
      </c>
      <c r="BA678">
        <v>706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CX678">
        <f>Y678*Source!I177</f>
        <v>0.73099999999999998</v>
      </c>
      <c r="CY678">
        <f>AD678</f>
        <v>0</v>
      </c>
      <c r="CZ678">
        <f>AH678</f>
        <v>0</v>
      </c>
      <c r="DA678">
        <f>AL678</f>
        <v>1</v>
      </c>
      <c r="DB678">
        <f t="shared" si="172"/>
        <v>0</v>
      </c>
      <c r="DC678">
        <f t="shared" si="173"/>
        <v>0</v>
      </c>
    </row>
    <row r="679" spans="1:107" x14ac:dyDescent="0.2">
      <c r="A679">
        <f>ROW(Source!A177)</f>
        <v>177</v>
      </c>
      <c r="B679">
        <v>28185841</v>
      </c>
      <c r="C679">
        <v>28187357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832</v>
      </c>
      <c r="J679" t="s">
        <v>0</v>
      </c>
      <c r="K679" t="s">
        <v>1</v>
      </c>
      <c r="L679">
        <v>1368</v>
      </c>
      <c r="N679">
        <v>1011</v>
      </c>
      <c r="O679" t="s">
        <v>823</v>
      </c>
      <c r="P679" t="s">
        <v>823</v>
      </c>
      <c r="Q679">
        <v>1</v>
      </c>
      <c r="W679">
        <v>0</v>
      </c>
      <c r="X679">
        <v>-1700234874</v>
      </c>
      <c r="Y679">
        <v>5.67</v>
      </c>
      <c r="AA679">
        <v>0</v>
      </c>
      <c r="AB679">
        <v>662.67</v>
      </c>
      <c r="AC679">
        <v>8.82</v>
      </c>
      <c r="AD679">
        <v>0</v>
      </c>
      <c r="AE679">
        <v>0</v>
      </c>
      <c r="AF679">
        <v>93.73</v>
      </c>
      <c r="AG679">
        <v>8.82</v>
      </c>
      <c r="AH679">
        <v>0</v>
      </c>
      <c r="AI679">
        <v>1</v>
      </c>
      <c r="AJ679">
        <v>7.07</v>
      </c>
      <c r="AK679">
        <v>1</v>
      </c>
      <c r="AL679">
        <v>1</v>
      </c>
      <c r="AN679">
        <v>0</v>
      </c>
      <c r="AO679">
        <v>1</v>
      </c>
      <c r="AP679">
        <v>1</v>
      </c>
      <c r="AQ679">
        <v>0</v>
      </c>
      <c r="AR679">
        <v>0</v>
      </c>
      <c r="AS679" t="s">
        <v>420</v>
      </c>
      <c r="AT679">
        <v>5.67</v>
      </c>
      <c r="AU679" t="s">
        <v>420</v>
      </c>
      <c r="AV679">
        <v>0</v>
      </c>
      <c r="AW679">
        <v>2</v>
      </c>
      <c r="AX679">
        <v>28187368</v>
      </c>
      <c r="AY679">
        <v>1</v>
      </c>
      <c r="AZ679">
        <v>0</v>
      </c>
      <c r="BA679">
        <v>707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CX679">
        <f>Y679*Source!I177</f>
        <v>0.56700000000000006</v>
      </c>
      <c r="CY679">
        <f>AB679</f>
        <v>662.67</v>
      </c>
      <c r="CZ679">
        <f>AF679</f>
        <v>93.73</v>
      </c>
      <c r="DA679">
        <f>AJ679</f>
        <v>7.07</v>
      </c>
      <c r="DB679">
        <f t="shared" si="172"/>
        <v>531.45000000000005</v>
      </c>
      <c r="DC679">
        <f t="shared" si="173"/>
        <v>50.01</v>
      </c>
    </row>
    <row r="680" spans="1:107" x14ac:dyDescent="0.2">
      <c r="A680">
        <f>ROW(Source!A177)</f>
        <v>177</v>
      </c>
      <c r="B680">
        <v>28185841</v>
      </c>
      <c r="C680">
        <v>28187357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2</v>
      </c>
      <c r="J680" t="s">
        <v>3</v>
      </c>
      <c r="K680" t="s">
        <v>4</v>
      </c>
      <c r="L680">
        <v>1368</v>
      </c>
      <c r="N680">
        <v>1011</v>
      </c>
      <c r="O680" t="s">
        <v>823</v>
      </c>
      <c r="P680" t="s">
        <v>823</v>
      </c>
      <c r="Q680">
        <v>1</v>
      </c>
      <c r="W680">
        <v>0</v>
      </c>
      <c r="X680">
        <v>1820267133</v>
      </c>
      <c r="Y680">
        <v>1.64</v>
      </c>
      <c r="AA680">
        <v>0</v>
      </c>
      <c r="AB680">
        <v>724.53</v>
      </c>
      <c r="AC680">
        <v>11.84</v>
      </c>
      <c r="AD680">
        <v>0</v>
      </c>
      <c r="AE680">
        <v>0</v>
      </c>
      <c r="AF680">
        <v>102.48</v>
      </c>
      <c r="AG680">
        <v>11.84</v>
      </c>
      <c r="AH680">
        <v>0</v>
      </c>
      <c r="AI680">
        <v>1</v>
      </c>
      <c r="AJ680">
        <v>7.07</v>
      </c>
      <c r="AK680">
        <v>1</v>
      </c>
      <c r="AL680">
        <v>1</v>
      </c>
      <c r="AN680">
        <v>0</v>
      </c>
      <c r="AO680">
        <v>1</v>
      </c>
      <c r="AP680">
        <v>1</v>
      </c>
      <c r="AQ680">
        <v>0</v>
      </c>
      <c r="AR680">
        <v>0</v>
      </c>
      <c r="AS680" t="s">
        <v>420</v>
      </c>
      <c r="AT680">
        <v>1.64</v>
      </c>
      <c r="AU680" t="s">
        <v>420</v>
      </c>
      <c r="AV680">
        <v>0</v>
      </c>
      <c r="AW680">
        <v>2</v>
      </c>
      <c r="AX680">
        <v>28187369</v>
      </c>
      <c r="AY680">
        <v>1</v>
      </c>
      <c r="AZ680">
        <v>0</v>
      </c>
      <c r="BA680">
        <v>708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CX680">
        <f>Y680*Source!I177</f>
        <v>0.16400000000000001</v>
      </c>
      <c r="CY680">
        <f>AB680</f>
        <v>724.53</v>
      </c>
      <c r="CZ680">
        <f>AF680</f>
        <v>102.48</v>
      </c>
      <c r="DA680">
        <f>AJ680</f>
        <v>7.07</v>
      </c>
      <c r="DB680">
        <f t="shared" si="172"/>
        <v>168.07</v>
      </c>
      <c r="DC680">
        <f t="shared" si="173"/>
        <v>19.420000000000002</v>
      </c>
    </row>
    <row r="681" spans="1:107" x14ac:dyDescent="0.2">
      <c r="A681">
        <f>ROW(Source!A177)</f>
        <v>177</v>
      </c>
      <c r="B681">
        <v>28185841</v>
      </c>
      <c r="C681">
        <v>28187357</v>
      </c>
      <c r="D681">
        <v>27267504</v>
      </c>
      <c r="E681">
        <v>1</v>
      </c>
      <c r="F681">
        <v>1</v>
      </c>
      <c r="G681">
        <v>1</v>
      </c>
      <c r="H681">
        <v>3</v>
      </c>
      <c r="I681" t="s">
        <v>347</v>
      </c>
      <c r="J681" t="s">
        <v>348</v>
      </c>
      <c r="K681" t="s">
        <v>349</v>
      </c>
      <c r="L681">
        <v>1348</v>
      </c>
      <c r="N681">
        <v>1009</v>
      </c>
      <c r="O681" t="s">
        <v>476</v>
      </c>
      <c r="P681" t="s">
        <v>476</v>
      </c>
      <c r="Q681">
        <v>1000</v>
      </c>
      <c r="W681">
        <v>0</v>
      </c>
      <c r="X681">
        <v>2002160451</v>
      </c>
      <c r="Y681">
        <v>0.05</v>
      </c>
      <c r="AA681">
        <v>56416.69</v>
      </c>
      <c r="AB681">
        <v>0</v>
      </c>
      <c r="AC681">
        <v>0</v>
      </c>
      <c r="AD681">
        <v>0</v>
      </c>
      <c r="AE681">
        <v>7979.73</v>
      </c>
      <c r="AF681">
        <v>0</v>
      </c>
      <c r="AG681">
        <v>0</v>
      </c>
      <c r="AH681">
        <v>0</v>
      </c>
      <c r="AI681">
        <v>7.07</v>
      </c>
      <c r="AJ681">
        <v>1</v>
      </c>
      <c r="AK681">
        <v>1</v>
      </c>
      <c r="AL681">
        <v>1</v>
      </c>
      <c r="AN681">
        <v>0</v>
      </c>
      <c r="AO681">
        <v>1</v>
      </c>
      <c r="AP681">
        <v>0</v>
      </c>
      <c r="AQ681">
        <v>0</v>
      </c>
      <c r="AR681">
        <v>0</v>
      </c>
      <c r="AS681" t="s">
        <v>420</v>
      </c>
      <c r="AT681">
        <v>0.05</v>
      </c>
      <c r="AU681" t="s">
        <v>420</v>
      </c>
      <c r="AV681">
        <v>0</v>
      </c>
      <c r="AW681">
        <v>2</v>
      </c>
      <c r="AX681">
        <v>28187370</v>
      </c>
      <c r="AY681">
        <v>1</v>
      </c>
      <c r="AZ681">
        <v>0</v>
      </c>
      <c r="BA681">
        <v>709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0</v>
      </c>
      <c r="BU681">
        <v>0</v>
      </c>
      <c r="BV681">
        <v>0</v>
      </c>
      <c r="BW681">
        <v>0</v>
      </c>
      <c r="CX681">
        <f>Y681*Source!I177</f>
        <v>5.000000000000001E-3</v>
      </c>
      <c r="CY681">
        <f>AA681</f>
        <v>56416.69</v>
      </c>
      <c r="CZ681">
        <f>AE681</f>
        <v>7979.73</v>
      </c>
      <c r="DA681">
        <f>AI681</f>
        <v>7.07</v>
      </c>
      <c r="DB681">
        <f t="shared" si="172"/>
        <v>398.99</v>
      </c>
      <c r="DC681">
        <f t="shared" si="173"/>
        <v>0</v>
      </c>
    </row>
    <row r="682" spans="1:107" x14ac:dyDescent="0.2">
      <c r="A682">
        <f>ROW(Source!A177)</f>
        <v>177</v>
      </c>
      <c r="B682">
        <v>28185841</v>
      </c>
      <c r="C682">
        <v>28187357</v>
      </c>
      <c r="D682">
        <v>27294885</v>
      </c>
      <c r="E682">
        <v>1</v>
      </c>
      <c r="F682">
        <v>1</v>
      </c>
      <c r="G682">
        <v>1</v>
      </c>
      <c r="H682">
        <v>3</v>
      </c>
      <c r="I682" t="s">
        <v>350</v>
      </c>
      <c r="J682" t="s">
        <v>351</v>
      </c>
      <c r="K682" t="s">
        <v>352</v>
      </c>
      <c r="L682">
        <v>1339</v>
      </c>
      <c r="N682">
        <v>1007</v>
      </c>
      <c r="O682" t="s">
        <v>444</v>
      </c>
      <c r="P682" t="s">
        <v>444</v>
      </c>
      <c r="Q682">
        <v>1</v>
      </c>
      <c r="W682">
        <v>0</v>
      </c>
      <c r="X682">
        <v>-532849113</v>
      </c>
      <c r="Y682">
        <v>0.99</v>
      </c>
      <c r="AA682">
        <v>6076.1</v>
      </c>
      <c r="AB682">
        <v>0</v>
      </c>
      <c r="AC682">
        <v>0</v>
      </c>
      <c r="AD682">
        <v>0</v>
      </c>
      <c r="AE682">
        <v>859.42</v>
      </c>
      <c r="AF682">
        <v>0</v>
      </c>
      <c r="AG682">
        <v>0</v>
      </c>
      <c r="AH682">
        <v>0</v>
      </c>
      <c r="AI682">
        <v>7.07</v>
      </c>
      <c r="AJ682">
        <v>1</v>
      </c>
      <c r="AK682">
        <v>1</v>
      </c>
      <c r="AL682">
        <v>1</v>
      </c>
      <c r="AN682">
        <v>0</v>
      </c>
      <c r="AO682">
        <v>1</v>
      </c>
      <c r="AP682">
        <v>0</v>
      </c>
      <c r="AQ682">
        <v>0</v>
      </c>
      <c r="AR682">
        <v>0</v>
      </c>
      <c r="AS682" t="s">
        <v>420</v>
      </c>
      <c r="AT682">
        <v>0.99</v>
      </c>
      <c r="AU682" t="s">
        <v>420</v>
      </c>
      <c r="AV682">
        <v>0</v>
      </c>
      <c r="AW682">
        <v>2</v>
      </c>
      <c r="AX682">
        <v>28187371</v>
      </c>
      <c r="AY682">
        <v>1</v>
      </c>
      <c r="AZ682">
        <v>0</v>
      </c>
      <c r="BA682">
        <v>710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0</v>
      </c>
      <c r="BU682">
        <v>0</v>
      </c>
      <c r="BV682">
        <v>0</v>
      </c>
      <c r="BW682">
        <v>0</v>
      </c>
      <c r="CX682">
        <f>Y682*Source!I177</f>
        <v>9.9000000000000005E-2</v>
      </c>
      <c r="CY682">
        <f>AA682</f>
        <v>6076.1</v>
      </c>
      <c r="CZ682">
        <f>AE682</f>
        <v>859.42</v>
      </c>
      <c r="DA682">
        <f>AI682</f>
        <v>7.07</v>
      </c>
      <c r="DB682">
        <f t="shared" si="172"/>
        <v>850.83</v>
      </c>
      <c r="DC682">
        <f t="shared" si="173"/>
        <v>0</v>
      </c>
    </row>
    <row r="683" spans="1:107" x14ac:dyDescent="0.2">
      <c r="A683">
        <f>ROW(Source!A177)</f>
        <v>177</v>
      </c>
      <c r="B683">
        <v>28185841</v>
      </c>
      <c r="C683">
        <v>28187357</v>
      </c>
      <c r="D683">
        <v>27295015</v>
      </c>
      <c r="E683">
        <v>1</v>
      </c>
      <c r="F683">
        <v>1</v>
      </c>
      <c r="G683">
        <v>1</v>
      </c>
      <c r="H683">
        <v>3</v>
      </c>
      <c r="I683" t="s">
        <v>353</v>
      </c>
      <c r="J683" t="s">
        <v>354</v>
      </c>
      <c r="K683" t="s">
        <v>355</v>
      </c>
      <c r="L683">
        <v>1339</v>
      </c>
      <c r="N683">
        <v>1007</v>
      </c>
      <c r="O683" t="s">
        <v>444</v>
      </c>
      <c r="P683" t="s">
        <v>444</v>
      </c>
      <c r="Q683">
        <v>1</v>
      </c>
      <c r="W683">
        <v>0</v>
      </c>
      <c r="X683">
        <v>-433422242</v>
      </c>
      <c r="Y683">
        <v>2.39</v>
      </c>
      <c r="AA683">
        <v>11706.93</v>
      </c>
      <c r="AB683">
        <v>0</v>
      </c>
      <c r="AC683">
        <v>0</v>
      </c>
      <c r="AD683">
        <v>0</v>
      </c>
      <c r="AE683">
        <v>1655.86</v>
      </c>
      <c r="AF683">
        <v>0</v>
      </c>
      <c r="AG683">
        <v>0</v>
      </c>
      <c r="AH683">
        <v>0</v>
      </c>
      <c r="AI683">
        <v>7.07</v>
      </c>
      <c r="AJ683">
        <v>1</v>
      </c>
      <c r="AK683">
        <v>1</v>
      </c>
      <c r="AL683">
        <v>1</v>
      </c>
      <c r="AN683">
        <v>0</v>
      </c>
      <c r="AO683">
        <v>1</v>
      </c>
      <c r="AP683">
        <v>0</v>
      </c>
      <c r="AQ683">
        <v>0</v>
      </c>
      <c r="AR683">
        <v>0</v>
      </c>
      <c r="AS683" t="s">
        <v>420</v>
      </c>
      <c r="AT683">
        <v>2.39</v>
      </c>
      <c r="AU683" t="s">
        <v>420</v>
      </c>
      <c r="AV683">
        <v>0</v>
      </c>
      <c r="AW683">
        <v>2</v>
      </c>
      <c r="AX683">
        <v>28187372</v>
      </c>
      <c r="AY683">
        <v>1</v>
      </c>
      <c r="AZ683">
        <v>0</v>
      </c>
      <c r="BA683">
        <v>711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0</v>
      </c>
      <c r="BU683">
        <v>0</v>
      </c>
      <c r="BV683">
        <v>0</v>
      </c>
      <c r="BW683">
        <v>0</v>
      </c>
      <c r="CX683">
        <f>Y683*Source!I177</f>
        <v>0.23900000000000002</v>
      </c>
      <c r="CY683">
        <f>AA683</f>
        <v>11706.93</v>
      </c>
      <c r="CZ683">
        <f>AE683</f>
        <v>1655.86</v>
      </c>
      <c r="DA683">
        <f>AI683</f>
        <v>7.07</v>
      </c>
      <c r="DB683">
        <f t="shared" si="172"/>
        <v>3957.51</v>
      </c>
      <c r="DC683">
        <f t="shared" si="173"/>
        <v>0</v>
      </c>
    </row>
    <row r="684" spans="1:107" x14ac:dyDescent="0.2">
      <c r="A684">
        <f>ROW(Source!A177)</f>
        <v>177</v>
      </c>
      <c r="B684">
        <v>28185841</v>
      </c>
      <c r="C684">
        <v>28187357</v>
      </c>
      <c r="D684">
        <v>27295203</v>
      </c>
      <c r="E684">
        <v>1</v>
      </c>
      <c r="F684">
        <v>1</v>
      </c>
      <c r="G684">
        <v>1</v>
      </c>
      <c r="H684">
        <v>3</v>
      </c>
      <c r="I684" t="s">
        <v>356</v>
      </c>
      <c r="J684" t="s">
        <v>357</v>
      </c>
      <c r="K684" t="s">
        <v>358</v>
      </c>
      <c r="L684">
        <v>1339</v>
      </c>
      <c r="N684">
        <v>1007</v>
      </c>
      <c r="O684" t="s">
        <v>444</v>
      </c>
      <c r="P684" t="s">
        <v>444</v>
      </c>
      <c r="Q684">
        <v>1</v>
      </c>
      <c r="W684">
        <v>0</v>
      </c>
      <c r="X684">
        <v>74964985</v>
      </c>
      <c r="Y684">
        <v>1.98</v>
      </c>
      <c r="AA684">
        <v>10573.75</v>
      </c>
      <c r="AB684">
        <v>0</v>
      </c>
      <c r="AC684">
        <v>0</v>
      </c>
      <c r="AD684">
        <v>0</v>
      </c>
      <c r="AE684">
        <v>1495.58</v>
      </c>
      <c r="AF684">
        <v>0</v>
      </c>
      <c r="AG684">
        <v>0</v>
      </c>
      <c r="AH684">
        <v>0</v>
      </c>
      <c r="AI684">
        <v>7.07</v>
      </c>
      <c r="AJ684">
        <v>1</v>
      </c>
      <c r="AK684">
        <v>1</v>
      </c>
      <c r="AL684">
        <v>1</v>
      </c>
      <c r="AN684">
        <v>0</v>
      </c>
      <c r="AO684">
        <v>1</v>
      </c>
      <c r="AP684">
        <v>0</v>
      </c>
      <c r="AQ684">
        <v>0</v>
      </c>
      <c r="AR684">
        <v>0</v>
      </c>
      <c r="AS684" t="s">
        <v>420</v>
      </c>
      <c r="AT684">
        <v>1.98</v>
      </c>
      <c r="AU684" t="s">
        <v>420</v>
      </c>
      <c r="AV684">
        <v>0</v>
      </c>
      <c r="AW684">
        <v>2</v>
      </c>
      <c r="AX684">
        <v>28187373</v>
      </c>
      <c r="AY684">
        <v>1</v>
      </c>
      <c r="AZ684">
        <v>0</v>
      </c>
      <c r="BA684">
        <v>712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CX684">
        <f>Y684*Source!I177</f>
        <v>0.19800000000000001</v>
      </c>
      <c r="CY684">
        <f>AA684</f>
        <v>10573.75</v>
      </c>
      <c r="CZ684">
        <f>AE684</f>
        <v>1495.58</v>
      </c>
      <c r="DA684">
        <f>AI684</f>
        <v>7.07</v>
      </c>
      <c r="DB684">
        <f t="shared" si="172"/>
        <v>2961.25</v>
      </c>
      <c r="DC684">
        <f t="shared" si="173"/>
        <v>0</v>
      </c>
    </row>
    <row r="685" spans="1:107" x14ac:dyDescent="0.2">
      <c r="A685">
        <f>ROW(Source!A254)</f>
        <v>254</v>
      </c>
      <c r="B685">
        <v>28185840</v>
      </c>
      <c r="C685">
        <v>28187378</v>
      </c>
      <c r="D685">
        <v>27434086</v>
      </c>
      <c r="E685">
        <v>1</v>
      </c>
      <c r="F685">
        <v>1</v>
      </c>
      <c r="G685">
        <v>1</v>
      </c>
      <c r="H685">
        <v>1</v>
      </c>
      <c r="I685" t="s">
        <v>359</v>
      </c>
      <c r="J685" t="s">
        <v>420</v>
      </c>
      <c r="K685" t="s">
        <v>360</v>
      </c>
      <c r="L685">
        <v>1191</v>
      </c>
      <c r="N685">
        <v>1013</v>
      </c>
      <c r="O685" t="s">
        <v>817</v>
      </c>
      <c r="P685" t="s">
        <v>817</v>
      </c>
      <c r="Q685">
        <v>1</v>
      </c>
      <c r="W685">
        <v>0</v>
      </c>
      <c r="X685">
        <v>245130674</v>
      </c>
      <c r="Y685">
        <v>9.31</v>
      </c>
      <c r="AA685">
        <v>0</v>
      </c>
      <c r="AB685">
        <v>0</v>
      </c>
      <c r="AC685">
        <v>0</v>
      </c>
      <c r="AD685">
        <v>7.09</v>
      </c>
      <c r="AE685">
        <v>0</v>
      </c>
      <c r="AF685">
        <v>0</v>
      </c>
      <c r="AG685">
        <v>0</v>
      </c>
      <c r="AH685">
        <v>7.09</v>
      </c>
      <c r="AI685">
        <v>1</v>
      </c>
      <c r="AJ685">
        <v>1</v>
      </c>
      <c r="AK685">
        <v>1</v>
      </c>
      <c r="AL685">
        <v>1</v>
      </c>
      <c r="AN685">
        <v>0</v>
      </c>
      <c r="AO685">
        <v>1</v>
      </c>
      <c r="AP685">
        <v>0</v>
      </c>
      <c r="AQ685">
        <v>0</v>
      </c>
      <c r="AR685">
        <v>0</v>
      </c>
      <c r="AS685" t="s">
        <v>420</v>
      </c>
      <c r="AT685">
        <v>9.31</v>
      </c>
      <c r="AU685" t="s">
        <v>420</v>
      </c>
      <c r="AV685">
        <v>1</v>
      </c>
      <c r="AW685">
        <v>2</v>
      </c>
      <c r="AX685">
        <v>28187394</v>
      </c>
      <c r="AY685">
        <v>1</v>
      </c>
      <c r="AZ685">
        <v>0</v>
      </c>
      <c r="BA685">
        <v>713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0</v>
      </c>
      <c r="BU685">
        <v>0</v>
      </c>
      <c r="BV685">
        <v>0</v>
      </c>
      <c r="BW685">
        <v>0</v>
      </c>
      <c r="CX685">
        <f>Y685*Source!I254</f>
        <v>96.070821000000009</v>
      </c>
      <c r="CY685">
        <f>AD685</f>
        <v>7.09</v>
      </c>
      <c r="CZ685">
        <f>AH685</f>
        <v>7.09</v>
      </c>
      <c r="DA685">
        <f>AL685</f>
        <v>1</v>
      </c>
      <c r="DB685">
        <f t="shared" si="172"/>
        <v>66.010000000000005</v>
      </c>
      <c r="DC685">
        <f t="shared" si="173"/>
        <v>0</v>
      </c>
    </row>
    <row r="686" spans="1:107" x14ac:dyDescent="0.2">
      <c r="A686">
        <f>ROW(Source!A254)</f>
        <v>254</v>
      </c>
      <c r="B686">
        <v>28185840</v>
      </c>
      <c r="C686">
        <v>28187378</v>
      </c>
      <c r="D686">
        <v>27430841</v>
      </c>
      <c r="E686">
        <v>1</v>
      </c>
      <c r="F686">
        <v>1</v>
      </c>
      <c r="G686">
        <v>1</v>
      </c>
      <c r="H686">
        <v>1</v>
      </c>
      <c r="I686" t="s">
        <v>818</v>
      </c>
      <c r="J686" t="s">
        <v>420</v>
      </c>
      <c r="K686" t="s">
        <v>819</v>
      </c>
      <c r="L686">
        <v>1191</v>
      </c>
      <c r="N686">
        <v>1013</v>
      </c>
      <c r="O686" t="s">
        <v>817</v>
      </c>
      <c r="P686" t="s">
        <v>817</v>
      </c>
      <c r="Q686">
        <v>1</v>
      </c>
      <c r="W686">
        <v>0</v>
      </c>
      <c r="X686">
        <v>-383101862</v>
      </c>
      <c r="Y686">
        <v>0.52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1</v>
      </c>
      <c r="AJ686">
        <v>1</v>
      </c>
      <c r="AK686">
        <v>1</v>
      </c>
      <c r="AL686">
        <v>1</v>
      </c>
      <c r="AN686">
        <v>0</v>
      </c>
      <c r="AO686">
        <v>1</v>
      </c>
      <c r="AP686">
        <v>0</v>
      </c>
      <c r="AQ686">
        <v>0</v>
      </c>
      <c r="AR686">
        <v>0</v>
      </c>
      <c r="AS686" t="s">
        <v>420</v>
      </c>
      <c r="AT686">
        <v>0.52</v>
      </c>
      <c r="AU686" t="s">
        <v>420</v>
      </c>
      <c r="AV686">
        <v>2</v>
      </c>
      <c r="AW686">
        <v>2</v>
      </c>
      <c r="AX686">
        <v>28187395</v>
      </c>
      <c r="AY686">
        <v>1</v>
      </c>
      <c r="AZ686">
        <v>0</v>
      </c>
      <c r="BA686">
        <v>714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0</v>
      </c>
      <c r="BU686">
        <v>0</v>
      </c>
      <c r="BV686">
        <v>0</v>
      </c>
      <c r="BW686">
        <v>0</v>
      </c>
      <c r="CX686">
        <f>Y686*Source!I254</f>
        <v>5.3659320000000008</v>
      </c>
      <c r="CY686">
        <f>AD686</f>
        <v>0</v>
      </c>
      <c r="CZ686">
        <f>AH686</f>
        <v>0</v>
      </c>
      <c r="DA686">
        <f>AL686</f>
        <v>1</v>
      </c>
      <c r="DB686">
        <f t="shared" si="172"/>
        <v>0</v>
      </c>
      <c r="DC686">
        <f t="shared" si="173"/>
        <v>0</v>
      </c>
    </row>
    <row r="687" spans="1:107" x14ac:dyDescent="0.2">
      <c r="A687">
        <f>ROW(Source!A254)</f>
        <v>254</v>
      </c>
      <c r="B687">
        <v>28185840</v>
      </c>
      <c r="C687">
        <v>28187378</v>
      </c>
      <c r="D687">
        <v>27348001</v>
      </c>
      <c r="E687">
        <v>1</v>
      </c>
      <c r="F687">
        <v>1</v>
      </c>
      <c r="G687">
        <v>1</v>
      </c>
      <c r="H687">
        <v>2</v>
      </c>
      <c r="I687" t="s">
        <v>70</v>
      </c>
      <c r="J687" t="s">
        <v>71</v>
      </c>
      <c r="K687" t="s">
        <v>72</v>
      </c>
      <c r="L687">
        <v>1368</v>
      </c>
      <c r="N687">
        <v>1011</v>
      </c>
      <c r="O687" t="s">
        <v>823</v>
      </c>
      <c r="P687" t="s">
        <v>823</v>
      </c>
      <c r="Q687">
        <v>1</v>
      </c>
      <c r="W687">
        <v>0</v>
      </c>
      <c r="X687">
        <v>903590057</v>
      </c>
      <c r="Y687">
        <v>0.31</v>
      </c>
      <c r="AA687">
        <v>0</v>
      </c>
      <c r="AB687">
        <v>112.77</v>
      </c>
      <c r="AC687">
        <v>11.84</v>
      </c>
      <c r="AD687">
        <v>0</v>
      </c>
      <c r="AE687">
        <v>0</v>
      </c>
      <c r="AF687">
        <v>112.77</v>
      </c>
      <c r="AG687">
        <v>11.84</v>
      </c>
      <c r="AH687">
        <v>0</v>
      </c>
      <c r="AI687">
        <v>1</v>
      </c>
      <c r="AJ687">
        <v>1</v>
      </c>
      <c r="AK687">
        <v>1</v>
      </c>
      <c r="AL687">
        <v>1</v>
      </c>
      <c r="AN687">
        <v>0</v>
      </c>
      <c r="AO687">
        <v>1</v>
      </c>
      <c r="AP687">
        <v>0</v>
      </c>
      <c r="AQ687">
        <v>0</v>
      </c>
      <c r="AR687">
        <v>0</v>
      </c>
      <c r="AS687" t="s">
        <v>420</v>
      </c>
      <c r="AT687">
        <v>0.31</v>
      </c>
      <c r="AU687" t="s">
        <v>420</v>
      </c>
      <c r="AV687">
        <v>0</v>
      </c>
      <c r="AW687">
        <v>2</v>
      </c>
      <c r="AX687">
        <v>28187396</v>
      </c>
      <c r="AY687">
        <v>1</v>
      </c>
      <c r="AZ687">
        <v>0</v>
      </c>
      <c r="BA687">
        <v>715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0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CX687">
        <f>Y687*Source!I254</f>
        <v>3.1989210000000003</v>
      </c>
      <c r="CY687">
        <f>AB687</f>
        <v>112.77</v>
      </c>
      <c r="CZ687">
        <f>AF687</f>
        <v>112.77</v>
      </c>
      <c r="DA687">
        <f>AJ687</f>
        <v>1</v>
      </c>
      <c r="DB687">
        <f t="shared" si="172"/>
        <v>34.96</v>
      </c>
      <c r="DC687">
        <f t="shared" si="173"/>
        <v>3.67</v>
      </c>
    </row>
    <row r="688" spans="1:107" x14ac:dyDescent="0.2">
      <c r="A688">
        <f>ROW(Source!A254)</f>
        <v>254</v>
      </c>
      <c r="B688">
        <v>28185840</v>
      </c>
      <c r="C688">
        <v>28187378</v>
      </c>
      <c r="D688">
        <v>27348371</v>
      </c>
      <c r="E688">
        <v>1</v>
      </c>
      <c r="F688">
        <v>1</v>
      </c>
      <c r="G688">
        <v>1</v>
      </c>
      <c r="H688">
        <v>2</v>
      </c>
      <c r="I688" t="s">
        <v>361</v>
      </c>
      <c r="J688" t="s">
        <v>362</v>
      </c>
      <c r="K688" t="s">
        <v>363</v>
      </c>
      <c r="L688">
        <v>1368</v>
      </c>
      <c r="N688">
        <v>1011</v>
      </c>
      <c r="O688" t="s">
        <v>823</v>
      </c>
      <c r="P688" t="s">
        <v>823</v>
      </c>
      <c r="Q688">
        <v>1</v>
      </c>
      <c r="W688">
        <v>0</v>
      </c>
      <c r="X688">
        <v>-706867461</v>
      </c>
      <c r="Y688">
        <v>0.46</v>
      </c>
      <c r="AA688">
        <v>0</v>
      </c>
      <c r="AB688">
        <v>0.53</v>
      </c>
      <c r="AC688">
        <v>0</v>
      </c>
      <c r="AD688">
        <v>0</v>
      </c>
      <c r="AE688">
        <v>0</v>
      </c>
      <c r="AF688">
        <v>0.53</v>
      </c>
      <c r="AG688">
        <v>0</v>
      </c>
      <c r="AH688">
        <v>0</v>
      </c>
      <c r="AI688">
        <v>1</v>
      </c>
      <c r="AJ688">
        <v>1</v>
      </c>
      <c r="AK688">
        <v>1</v>
      </c>
      <c r="AL688">
        <v>1</v>
      </c>
      <c r="AN688">
        <v>0</v>
      </c>
      <c r="AO688">
        <v>1</v>
      </c>
      <c r="AP688">
        <v>0</v>
      </c>
      <c r="AQ688">
        <v>0</v>
      </c>
      <c r="AR688">
        <v>0</v>
      </c>
      <c r="AS688" t="s">
        <v>420</v>
      </c>
      <c r="AT688">
        <v>0.46</v>
      </c>
      <c r="AU688" t="s">
        <v>420</v>
      </c>
      <c r="AV688">
        <v>0</v>
      </c>
      <c r="AW688">
        <v>2</v>
      </c>
      <c r="AX688">
        <v>28187397</v>
      </c>
      <c r="AY688">
        <v>1</v>
      </c>
      <c r="AZ688">
        <v>0</v>
      </c>
      <c r="BA688">
        <v>716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CX688">
        <f>Y688*Source!I254</f>
        <v>4.7467860000000002</v>
      </c>
      <c r="CY688">
        <f>AB688</f>
        <v>0.53</v>
      </c>
      <c r="CZ688">
        <f>AF688</f>
        <v>0.53</v>
      </c>
      <c r="DA688">
        <f>AJ688</f>
        <v>1</v>
      </c>
      <c r="DB688">
        <f t="shared" si="172"/>
        <v>0.24</v>
      </c>
      <c r="DC688">
        <f t="shared" si="173"/>
        <v>0</v>
      </c>
    </row>
    <row r="689" spans="1:107" x14ac:dyDescent="0.2">
      <c r="A689">
        <f>ROW(Source!A254)</f>
        <v>254</v>
      </c>
      <c r="B689">
        <v>28185840</v>
      </c>
      <c r="C689">
        <v>28187378</v>
      </c>
      <c r="D689">
        <v>27349166</v>
      </c>
      <c r="E689">
        <v>1</v>
      </c>
      <c r="F689">
        <v>1</v>
      </c>
      <c r="G689">
        <v>1</v>
      </c>
      <c r="H689">
        <v>2</v>
      </c>
      <c r="I689" t="s">
        <v>84</v>
      </c>
      <c r="J689" t="s">
        <v>85</v>
      </c>
      <c r="K689" t="s">
        <v>86</v>
      </c>
      <c r="L689">
        <v>1368</v>
      </c>
      <c r="N689">
        <v>1011</v>
      </c>
      <c r="O689" t="s">
        <v>823</v>
      </c>
      <c r="P689" t="s">
        <v>823</v>
      </c>
      <c r="Q689">
        <v>1</v>
      </c>
      <c r="W689">
        <v>0</v>
      </c>
      <c r="X689">
        <v>1171957361</v>
      </c>
      <c r="Y689">
        <v>0.21</v>
      </c>
      <c r="AA689">
        <v>0</v>
      </c>
      <c r="AB689">
        <v>86.79</v>
      </c>
      <c r="AC689">
        <v>10.130000000000001</v>
      </c>
      <c r="AD689">
        <v>0</v>
      </c>
      <c r="AE689">
        <v>0</v>
      </c>
      <c r="AF689">
        <v>86.79</v>
      </c>
      <c r="AG689">
        <v>10.130000000000001</v>
      </c>
      <c r="AH689">
        <v>0</v>
      </c>
      <c r="AI689">
        <v>1</v>
      </c>
      <c r="AJ689">
        <v>1</v>
      </c>
      <c r="AK689">
        <v>1</v>
      </c>
      <c r="AL689">
        <v>1</v>
      </c>
      <c r="AN689">
        <v>0</v>
      </c>
      <c r="AO689">
        <v>1</v>
      </c>
      <c r="AP689">
        <v>0</v>
      </c>
      <c r="AQ689">
        <v>0</v>
      </c>
      <c r="AR689">
        <v>0</v>
      </c>
      <c r="AS689" t="s">
        <v>420</v>
      </c>
      <c r="AT689">
        <v>0.21</v>
      </c>
      <c r="AU689" t="s">
        <v>420</v>
      </c>
      <c r="AV689">
        <v>0</v>
      </c>
      <c r="AW689">
        <v>2</v>
      </c>
      <c r="AX689">
        <v>28187398</v>
      </c>
      <c r="AY689">
        <v>1</v>
      </c>
      <c r="AZ689">
        <v>0</v>
      </c>
      <c r="BA689">
        <v>717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0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CX689">
        <f>Y689*Source!I254</f>
        <v>2.167011</v>
      </c>
      <c r="CY689">
        <f>AB689</f>
        <v>86.79</v>
      </c>
      <c r="CZ689">
        <f>AF689</f>
        <v>86.79</v>
      </c>
      <c r="DA689">
        <f>AJ689</f>
        <v>1</v>
      </c>
      <c r="DB689">
        <f t="shared" si="172"/>
        <v>18.23</v>
      </c>
      <c r="DC689">
        <f t="shared" si="173"/>
        <v>2.13</v>
      </c>
    </row>
    <row r="690" spans="1:107" x14ac:dyDescent="0.2">
      <c r="A690">
        <f>ROW(Source!A254)</f>
        <v>254</v>
      </c>
      <c r="B690">
        <v>28185840</v>
      </c>
      <c r="C690">
        <v>28187378</v>
      </c>
      <c r="D690">
        <v>27349486</v>
      </c>
      <c r="E690">
        <v>1</v>
      </c>
      <c r="F690">
        <v>1</v>
      </c>
      <c r="G690">
        <v>1</v>
      </c>
      <c r="H690">
        <v>2</v>
      </c>
      <c r="I690" t="s">
        <v>31</v>
      </c>
      <c r="J690" t="s">
        <v>32</v>
      </c>
      <c r="K690" t="s">
        <v>33</v>
      </c>
      <c r="L690">
        <v>1368</v>
      </c>
      <c r="N690">
        <v>1011</v>
      </c>
      <c r="O690" t="s">
        <v>823</v>
      </c>
      <c r="P690" t="s">
        <v>823</v>
      </c>
      <c r="Q690">
        <v>1</v>
      </c>
      <c r="W690">
        <v>0</v>
      </c>
      <c r="X690">
        <v>1758804053</v>
      </c>
      <c r="Y690">
        <v>0.1</v>
      </c>
      <c r="AA690">
        <v>0</v>
      </c>
      <c r="AB690">
        <v>32.76</v>
      </c>
      <c r="AC690">
        <v>0</v>
      </c>
      <c r="AD690">
        <v>0</v>
      </c>
      <c r="AE690">
        <v>0</v>
      </c>
      <c r="AF690">
        <v>32.76</v>
      </c>
      <c r="AG690">
        <v>0</v>
      </c>
      <c r="AH690">
        <v>0</v>
      </c>
      <c r="AI690">
        <v>1</v>
      </c>
      <c r="AJ690">
        <v>1</v>
      </c>
      <c r="AK690">
        <v>1</v>
      </c>
      <c r="AL690">
        <v>1</v>
      </c>
      <c r="AN690">
        <v>0</v>
      </c>
      <c r="AO690">
        <v>1</v>
      </c>
      <c r="AP690">
        <v>0</v>
      </c>
      <c r="AQ690">
        <v>0</v>
      </c>
      <c r="AR690">
        <v>0</v>
      </c>
      <c r="AS690" t="s">
        <v>420</v>
      </c>
      <c r="AT690">
        <v>0.1</v>
      </c>
      <c r="AU690" t="s">
        <v>420</v>
      </c>
      <c r="AV690">
        <v>0</v>
      </c>
      <c r="AW690">
        <v>2</v>
      </c>
      <c r="AX690">
        <v>28187399</v>
      </c>
      <c r="AY690">
        <v>1</v>
      </c>
      <c r="AZ690">
        <v>0</v>
      </c>
      <c r="BA690">
        <v>718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0</v>
      </c>
      <c r="CX690">
        <f>Y690*Source!I254</f>
        <v>1.0319100000000001</v>
      </c>
      <c r="CY690">
        <f>AB690</f>
        <v>32.76</v>
      </c>
      <c r="CZ690">
        <f>AF690</f>
        <v>32.76</v>
      </c>
      <c r="DA690">
        <f>AJ690</f>
        <v>1</v>
      </c>
      <c r="DB690">
        <f t="shared" si="172"/>
        <v>3.28</v>
      </c>
      <c r="DC690">
        <f t="shared" si="173"/>
        <v>0</v>
      </c>
    </row>
    <row r="691" spans="1:107" x14ac:dyDescent="0.2">
      <c r="A691">
        <f>ROW(Source!A254)</f>
        <v>254</v>
      </c>
      <c r="B691">
        <v>28185840</v>
      </c>
      <c r="C691">
        <v>28187378</v>
      </c>
      <c r="D691">
        <v>27350019</v>
      </c>
      <c r="E691">
        <v>1</v>
      </c>
      <c r="F691">
        <v>1</v>
      </c>
      <c r="G691">
        <v>1</v>
      </c>
      <c r="H691">
        <v>2</v>
      </c>
      <c r="I691" t="s">
        <v>827</v>
      </c>
      <c r="J691" t="s">
        <v>828</v>
      </c>
      <c r="K691" t="s">
        <v>829</v>
      </c>
      <c r="L691">
        <v>1368</v>
      </c>
      <c r="N691">
        <v>1011</v>
      </c>
      <c r="O691" t="s">
        <v>823</v>
      </c>
      <c r="P691" t="s">
        <v>823</v>
      </c>
      <c r="Q691">
        <v>1</v>
      </c>
      <c r="W691">
        <v>0</v>
      </c>
      <c r="X691">
        <v>-1245200233</v>
      </c>
      <c r="Y691">
        <v>0.1</v>
      </c>
      <c r="AA691">
        <v>0</v>
      </c>
      <c r="AB691">
        <v>1.53</v>
      </c>
      <c r="AC691">
        <v>0</v>
      </c>
      <c r="AD691">
        <v>0</v>
      </c>
      <c r="AE691">
        <v>0</v>
      </c>
      <c r="AF691">
        <v>1.53</v>
      </c>
      <c r="AG691">
        <v>0</v>
      </c>
      <c r="AH691">
        <v>0</v>
      </c>
      <c r="AI691">
        <v>1</v>
      </c>
      <c r="AJ691">
        <v>1</v>
      </c>
      <c r="AK691">
        <v>1</v>
      </c>
      <c r="AL691">
        <v>1</v>
      </c>
      <c r="AN691">
        <v>0</v>
      </c>
      <c r="AO691">
        <v>1</v>
      </c>
      <c r="AP691">
        <v>0</v>
      </c>
      <c r="AQ691">
        <v>0</v>
      </c>
      <c r="AR691">
        <v>0</v>
      </c>
      <c r="AS691" t="s">
        <v>420</v>
      </c>
      <c r="AT691">
        <v>0.1</v>
      </c>
      <c r="AU691" t="s">
        <v>420</v>
      </c>
      <c r="AV691">
        <v>0</v>
      </c>
      <c r="AW691">
        <v>2</v>
      </c>
      <c r="AX691">
        <v>28187400</v>
      </c>
      <c r="AY691">
        <v>1</v>
      </c>
      <c r="AZ691">
        <v>0</v>
      </c>
      <c r="BA691">
        <v>719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CX691">
        <f>Y691*Source!I254</f>
        <v>1.0319100000000001</v>
      </c>
      <c r="CY691">
        <f>AB691</f>
        <v>1.53</v>
      </c>
      <c r="CZ691">
        <f>AF691</f>
        <v>1.53</v>
      </c>
      <c r="DA691">
        <f>AJ691</f>
        <v>1</v>
      </c>
      <c r="DB691">
        <f t="shared" si="172"/>
        <v>0.15</v>
      </c>
      <c r="DC691">
        <f t="shared" si="173"/>
        <v>0</v>
      </c>
    </row>
    <row r="692" spans="1:107" x14ac:dyDescent="0.2">
      <c r="A692">
        <f>ROW(Source!A254)</f>
        <v>254</v>
      </c>
      <c r="B692">
        <v>28185840</v>
      </c>
      <c r="C692">
        <v>28187378</v>
      </c>
      <c r="D692">
        <v>27264507</v>
      </c>
      <c r="E692">
        <v>1</v>
      </c>
      <c r="F692">
        <v>1</v>
      </c>
      <c r="G692">
        <v>1</v>
      </c>
      <c r="H692">
        <v>3</v>
      </c>
      <c r="I692" t="s">
        <v>165</v>
      </c>
      <c r="J692" t="s">
        <v>166</v>
      </c>
      <c r="K692" t="s">
        <v>167</v>
      </c>
      <c r="L692">
        <v>1339</v>
      </c>
      <c r="N692">
        <v>1007</v>
      </c>
      <c r="O692" t="s">
        <v>444</v>
      </c>
      <c r="P692" t="s">
        <v>444</v>
      </c>
      <c r="Q692">
        <v>1</v>
      </c>
      <c r="W692">
        <v>0</v>
      </c>
      <c r="X692">
        <v>82350058</v>
      </c>
      <c r="Y692">
        <v>0.10199999999999999</v>
      </c>
      <c r="AA692">
        <v>2.44</v>
      </c>
      <c r="AB692">
        <v>0</v>
      </c>
      <c r="AC692">
        <v>0</v>
      </c>
      <c r="AD692">
        <v>0</v>
      </c>
      <c r="AE692">
        <v>2.44</v>
      </c>
      <c r="AF692">
        <v>0</v>
      </c>
      <c r="AG692">
        <v>0</v>
      </c>
      <c r="AH692">
        <v>0</v>
      </c>
      <c r="AI692">
        <v>1</v>
      </c>
      <c r="AJ692">
        <v>1</v>
      </c>
      <c r="AK692">
        <v>1</v>
      </c>
      <c r="AL692">
        <v>1</v>
      </c>
      <c r="AN692">
        <v>0</v>
      </c>
      <c r="AO692">
        <v>1</v>
      </c>
      <c r="AP692">
        <v>0</v>
      </c>
      <c r="AQ692">
        <v>0</v>
      </c>
      <c r="AR692">
        <v>0</v>
      </c>
      <c r="AS692" t="s">
        <v>420</v>
      </c>
      <c r="AT692">
        <v>0.10199999999999999</v>
      </c>
      <c r="AU692" t="s">
        <v>420</v>
      </c>
      <c r="AV692">
        <v>0</v>
      </c>
      <c r="AW692">
        <v>2</v>
      </c>
      <c r="AX692">
        <v>28187401</v>
      </c>
      <c r="AY692">
        <v>1</v>
      </c>
      <c r="AZ692">
        <v>0</v>
      </c>
      <c r="BA692">
        <v>720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CX692">
        <f>Y692*Source!I254</f>
        <v>1.0525481999999999</v>
      </c>
      <c r="CY692">
        <f t="shared" ref="CY692:CY699" si="174">AA692</f>
        <v>2.44</v>
      </c>
      <c r="CZ692">
        <f t="shared" ref="CZ692:CZ699" si="175">AE692</f>
        <v>2.44</v>
      </c>
      <c r="DA692">
        <f t="shared" ref="DA692:DA699" si="176">AI692</f>
        <v>1</v>
      </c>
      <c r="DB692">
        <f t="shared" si="172"/>
        <v>0.25</v>
      </c>
      <c r="DC692">
        <f t="shared" si="173"/>
        <v>0</v>
      </c>
    </row>
    <row r="693" spans="1:107" x14ac:dyDescent="0.2">
      <c r="A693">
        <f>ROW(Source!A254)</f>
        <v>254</v>
      </c>
      <c r="B693">
        <v>28185840</v>
      </c>
      <c r="C693">
        <v>28187378</v>
      </c>
      <c r="D693">
        <v>27267500</v>
      </c>
      <c r="E693">
        <v>1</v>
      </c>
      <c r="F693">
        <v>1</v>
      </c>
      <c r="G693">
        <v>1</v>
      </c>
      <c r="H693">
        <v>3</v>
      </c>
      <c r="I693" t="s">
        <v>96</v>
      </c>
      <c r="J693" t="s">
        <v>97</v>
      </c>
      <c r="K693" t="s">
        <v>98</v>
      </c>
      <c r="L693">
        <v>1348</v>
      </c>
      <c r="N693">
        <v>1009</v>
      </c>
      <c r="O693" t="s">
        <v>476</v>
      </c>
      <c r="P693" t="s">
        <v>476</v>
      </c>
      <c r="Q693">
        <v>1000</v>
      </c>
      <c r="W693">
        <v>0</v>
      </c>
      <c r="X693">
        <v>628974256</v>
      </c>
      <c r="Y693">
        <v>4.4000000000000002E-4</v>
      </c>
      <c r="AA693">
        <v>7671.42</v>
      </c>
      <c r="AB693">
        <v>0</v>
      </c>
      <c r="AC693">
        <v>0</v>
      </c>
      <c r="AD693">
        <v>0</v>
      </c>
      <c r="AE693">
        <v>7671.42</v>
      </c>
      <c r="AF693">
        <v>0</v>
      </c>
      <c r="AG693">
        <v>0</v>
      </c>
      <c r="AH693">
        <v>0</v>
      </c>
      <c r="AI693">
        <v>1</v>
      </c>
      <c r="AJ693">
        <v>1</v>
      </c>
      <c r="AK693">
        <v>1</v>
      </c>
      <c r="AL693">
        <v>1</v>
      </c>
      <c r="AN693">
        <v>0</v>
      </c>
      <c r="AO693">
        <v>1</v>
      </c>
      <c r="AP693">
        <v>0</v>
      </c>
      <c r="AQ693">
        <v>0</v>
      </c>
      <c r="AR693">
        <v>0</v>
      </c>
      <c r="AS693" t="s">
        <v>420</v>
      </c>
      <c r="AT693">
        <v>4.4000000000000002E-4</v>
      </c>
      <c r="AU693" t="s">
        <v>420</v>
      </c>
      <c r="AV693">
        <v>0</v>
      </c>
      <c r="AW693">
        <v>2</v>
      </c>
      <c r="AX693">
        <v>28187402</v>
      </c>
      <c r="AY693">
        <v>1</v>
      </c>
      <c r="AZ693">
        <v>0</v>
      </c>
      <c r="BA693">
        <v>721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0</v>
      </c>
      <c r="BU693">
        <v>0</v>
      </c>
      <c r="BV693">
        <v>0</v>
      </c>
      <c r="BW693">
        <v>0</v>
      </c>
      <c r="CX693">
        <f>Y693*Source!I254</f>
        <v>4.5404040000000005E-3</v>
      </c>
      <c r="CY693">
        <f t="shared" si="174"/>
        <v>7671.42</v>
      </c>
      <c r="CZ693">
        <f t="shared" si="175"/>
        <v>7671.42</v>
      </c>
      <c r="DA693">
        <f t="shared" si="176"/>
        <v>1</v>
      </c>
      <c r="DB693">
        <f t="shared" si="172"/>
        <v>3.38</v>
      </c>
      <c r="DC693">
        <f t="shared" si="173"/>
        <v>0</v>
      </c>
    </row>
    <row r="694" spans="1:107" x14ac:dyDescent="0.2">
      <c r="A694">
        <f>ROW(Source!A254)</f>
        <v>254</v>
      </c>
      <c r="B694">
        <v>28185840</v>
      </c>
      <c r="C694">
        <v>28187378</v>
      </c>
      <c r="D694">
        <v>27268492</v>
      </c>
      <c r="E694">
        <v>1</v>
      </c>
      <c r="F694">
        <v>1</v>
      </c>
      <c r="G694">
        <v>1</v>
      </c>
      <c r="H694">
        <v>3</v>
      </c>
      <c r="I694" t="s">
        <v>364</v>
      </c>
      <c r="J694" t="s">
        <v>365</v>
      </c>
      <c r="K694" t="s">
        <v>366</v>
      </c>
      <c r="L694">
        <v>1327</v>
      </c>
      <c r="N694">
        <v>1005</v>
      </c>
      <c r="O694" t="s">
        <v>214</v>
      </c>
      <c r="P694" t="s">
        <v>214</v>
      </c>
      <c r="Q694">
        <v>1</v>
      </c>
      <c r="W694">
        <v>0</v>
      </c>
      <c r="X694">
        <v>-552355615</v>
      </c>
      <c r="Y694">
        <v>2.0299999999999998</v>
      </c>
      <c r="AA694">
        <v>11.37</v>
      </c>
      <c r="AB694">
        <v>0</v>
      </c>
      <c r="AC694">
        <v>0</v>
      </c>
      <c r="AD694">
        <v>0</v>
      </c>
      <c r="AE694">
        <v>11.37</v>
      </c>
      <c r="AF694">
        <v>0</v>
      </c>
      <c r="AG694">
        <v>0</v>
      </c>
      <c r="AH694">
        <v>0</v>
      </c>
      <c r="AI694">
        <v>1</v>
      </c>
      <c r="AJ694">
        <v>1</v>
      </c>
      <c r="AK694">
        <v>1</v>
      </c>
      <c r="AL694">
        <v>1</v>
      </c>
      <c r="AN694">
        <v>0</v>
      </c>
      <c r="AO694">
        <v>1</v>
      </c>
      <c r="AP694">
        <v>0</v>
      </c>
      <c r="AQ694">
        <v>0</v>
      </c>
      <c r="AR694">
        <v>0</v>
      </c>
      <c r="AS694" t="s">
        <v>420</v>
      </c>
      <c r="AT694">
        <v>2.0299999999999998</v>
      </c>
      <c r="AU694" t="s">
        <v>420</v>
      </c>
      <c r="AV694">
        <v>0</v>
      </c>
      <c r="AW694">
        <v>2</v>
      </c>
      <c r="AX694">
        <v>28187403</v>
      </c>
      <c r="AY694">
        <v>1</v>
      </c>
      <c r="AZ694">
        <v>0</v>
      </c>
      <c r="BA694">
        <v>722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CX694">
        <f>Y694*Source!I254</f>
        <v>20.947772999999998</v>
      </c>
      <c r="CY694">
        <f t="shared" si="174"/>
        <v>11.37</v>
      </c>
      <c r="CZ694">
        <f t="shared" si="175"/>
        <v>11.37</v>
      </c>
      <c r="DA694">
        <f t="shared" si="176"/>
        <v>1</v>
      </c>
      <c r="DB694">
        <f t="shared" si="172"/>
        <v>23.08</v>
      </c>
      <c r="DC694">
        <f t="shared" si="173"/>
        <v>0</v>
      </c>
    </row>
    <row r="695" spans="1:107" x14ac:dyDescent="0.2">
      <c r="A695">
        <f>ROW(Source!A254)</f>
        <v>254</v>
      </c>
      <c r="B695">
        <v>28185840</v>
      </c>
      <c r="C695">
        <v>28187378</v>
      </c>
      <c r="D695">
        <v>27269536</v>
      </c>
      <c r="E695">
        <v>1</v>
      </c>
      <c r="F695">
        <v>1</v>
      </c>
      <c r="G695">
        <v>1</v>
      </c>
      <c r="H695">
        <v>3</v>
      </c>
      <c r="I695" t="s">
        <v>367</v>
      </c>
      <c r="J695" t="s">
        <v>368</v>
      </c>
      <c r="K695" t="s">
        <v>369</v>
      </c>
      <c r="L695">
        <v>1348</v>
      </c>
      <c r="N695">
        <v>1009</v>
      </c>
      <c r="O695" t="s">
        <v>476</v>
      </c>
      <c r="P695" t="s">
        <v>476</v>
      </c>
      <c r="Q695">
        <v>1000</v>
      </c>
      <c r="W695">
        <v>0</v>
      </c>
      <c r="X695">
        <v>337704584</v>
      </c>
      <c r="Y695">
        <v>6.4000000000000005E-4</v>
      </c>
      <c r="AA695">
        <v>1878.74</v>
      </c>
      <c r="AB695">
        <v>0</v>
      </c>
      <c r="AC695">
        <v>0</v>
      </c>
      <c r="AD695">
        <v>0</v>
      </c>
      <c r="AE695">
        <v>1878.74</v>
      </c>
      <c r="AF695">
        <v>0</v>
      </c>
      <c r="AG695">
        <v>0</v>
      </c>
      <c r="AH695">
        <v>0</v>
      </c>
      <c r="AI695">
        <v>1</v>
      </c>
      <c r="AJ695">
        <v>1</v>
      </c>
      <c r="AK695">
        <v>1</v>
      </c>
      <c r="AL695">
        <v>1</v>
      </c>
      <c r="AN695">
        <v>0</v>
      </c>
      <c r="AO695">
        <v>1</v>
      </c>
      <c r="AP695">
        <v>0</v>
      </c>
      <c r="AQ695">
        <v>0</v>
      </c>
      <c r="AR695">
        <v>0</v>
      </c>
      <c r="AS695" t="s">
        <v>420</v>
      </c>
      <c r="AT695">
        <v>6.4000000000000005E-4</v>
      </c>
      <c r="AU695" t="s">
        <v>420</v>
      </c>
      <c r="AV695">
        <v>0</v>
      </c>
      <c r="AW695">
        <v>2</v>
      </c>
      <c r="AX695">
        <v>28187404</v>
      </c>
      <c r="AY695">
        <v>1</v>
      </c>
      <c r="AZ695">
        <v>0</v>
      </c>
      <c r="BA695">
        <v>723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0</v>
      </c>
      <c r="BU695">
        <v>0</v>
      </c>
      <c r="BV695">
        <v>0</v>
      </c>
      <c r="BW695">
        <v>0</v>
      </c>
      <c r="CX695">
        <f>Y695*Source!I254</f>
        <v>6.6042240000000006E-3</v>
      </c>
      <c r="CY695">
        <f t="shared" si="174"/>
        <v>1878.74</v>
      </c>
      <c r="CZ695">
        <f t="shared" si="175"/>
        <v>1878.74</v>
      </c>
      <c r="DA695">
        <f t="shared" si="176"/>
        <v>1</v>
      </c>
      <c r="DB695">
        <f t="shared" si="172"/>
        <v>1.2</v>
      </c>
      <c r="DC695">
        <f t="shared" si="173"/>
        <v>0</v>
      </c>
    </row>
    <row r="696" spans="1:107" x14ac:dyDescent="0.2">
      <c r="A696">
        <f>ROW(Source!A254)</f>
        <v>254</v>
      </c>
      <c r="B696">
        <v>28185840</v>
      </c>
      <c r="C696">
        <v>28187378</v>
      </c>
      <c r="D696">
        <v>27290308</v>
      </c>
      <c r="E696">
        <v>1</v>
      </c>
      <c r="F696">
        <v>1</v>
      </c>
      <c r="G696">
        <v>1</v>
      </c>
      <c r="H696">
        <v>3</v>
      </c>
      <c r="I696" t="s">
        <v>370</v>
      </c>
      <c r="J696" t="s">
        <v>371</v>
      </c>
      <c r="K696" t="s">
        <v>372</v>
      </c>
      <c r="L696">
        <v>1348</v>
      </c>
      <c r="N696">
        <v>1009</v>
      </c>
      <c r="O696" t="s">
        <v>476</v>
      </c>
      <c r="P696" t="s">
        <v>476</v>
      </c>
      <c r="Q696">
        <v>1000</v>
      </c>
      <c r="W696">
        <v>0</v>
      </c>
      <c r="X696">
        <v>1198201113</v>
      </c>
      <c r="Y696">
        <v>1.2999999999999999E-3</v>
      </c>
      <c r="AA696">
        <v>9180.59</v>
      </c>
      <c r="AB696">
        <v>0</v>
      </c>
      <c r="AC696">
        <v>0</v>
      </c>
      <c r="AD696">
        <v>0</v>
      </c>
      <c r="AE696">
        <v>9180.59</v>
      </c>
      <c r="AF696">
        <v>0</v>
      </c>
      <c r="AG696">
        <v>0</v>
      </c>
      <c r="AH696">
        <v>0</v>
      </c>
      <c r="AI696">
        <v>1</v>
      </c>
      <c r="AJ696">
        <v>1</v>
      </c>
      <c r="AK696">
        <v>1</v>
      </c>
      <c r="AL696">
        <v>1</v>
      </c>
      <c r="AN696">
        <v>0</v>
      </c>
      <c r="AO696">
        <v>1</v>
      </c>
      <c r="AP696">
        <v>0</v>
      </c>
      <c r="AQ696">
        <v>0</v>
      </c>
      <c r="AR696">
        <v>0</v>
      </c>
      <c r="AS696" t="s">
        <v>420</v>
      </c>
      <c r="AT696">
        <v>1.2999999999999999E-3</v>
      </c>
      <c r="AU696" t="s">
        <v>420</v>
      </c>
      <c r="AV696">
        <v>0</v>
      </c>
      <c r="AW696">
        <v>2</v>
      </c>
      <c r="AX696">
        <v>28187406</v>
      </c>
      <c r="AY696">
        <v>1</v>
      </c>
      <c r="AZ696">
        <v>0</v>
      </c>
      <c r="BA696">
        <v>725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0</v>
      </c>
      <c r="BU696">
        <v>0</v>
      </c>
      <c r="BV696">
        <v>0</v>
      </c>
      <c r="BW696">
        <v>0</v>
      </c>
      <c r="CX696">
        <f>Y696*Source!I254</f>
        <v>1.3414830000000001E-2</v>
      </c>
      <c r="CY696">
        <f t="shared" si="174"/>
        <v>9180.59</v>
      </c>
      <c r="CZ696">
        <f t="shared" si="175"/>
        <v>9180.59</v>
      </c>
      <c r="DA696">
        <f t="shared" si="176"/>
        <v>1</v>
      </c>
      <c r="DB696">
        <f t="shared" si="172"/>
        <v>11.93</v>
      </c>
      <c r="DC696">
        <f t="shared" si="173"/>
        <v>0</v>
      </c>
    </row>
    <row r="697" spans="1:107" x14ac:dyDescent="0.2">
      <c r="A697">
        <f>ROW(Source!A254)</f>
        <v>254</v>
      </c>
      <c r="B697">
        <v>28185840</v>
      </c>
      <c r="C697">
        <v>28187378</v>
      </c>
      <c r="D697">
        <v>27294921</v>
      </c>
      <c r="E697">
        <v>1</v>
      </c>
      <c r="F697">
        <v>1</v>
      </c>
      <c r="G697">
        <v>1</v>
      </c>
      <c r="H697">
        <v>3</v>
      </c>
      <c r="I697" t="s">
        <v>373</v>
      </c>
      <c r="J697" t="s">
        <v>374</v>
      </c>
      <c r="K697" t="s">
        <v>375</v>
      </c>
      <c r="L697">
        <v>1339</v>
      </c>
      <c r="N697">
        <v>1007</v>
      </c>
      <c r="O697" t="s">
        <v>444</v>
      </c>
      <c r="P697" t="s">
        <v>444</v>
      </c>
      <c r="Q697">
        <v>1</v>
      </c>
      <c r="W697">
        <v>0</v>
      </c>
      <c r="X697">
        <v>105584197</v>
      </c>
      <c r="Y697">
        <v>0.01</v>
      </c>
      <c r="AA697">
        <v>810.21</v>
      </c>
      <c r="AB697">
        <v>0</v>
      </c>
      <c r="AC697">
        <v>0</v>
      </c>
      <c r="AD697">
        <v>0</v>
      </c>
      <c r="AE697">
        <v>810.21</v>
      </c>
      <c r="AF697">
        <v>0</v>
      </c>
      <c r="AG697">
        <v>0</v>
      </c>
      <c r="AH697">
        <v>0</v>
      </c>
      <c r="AI697">
        <v>1</v>
      </c>
      <c r="AJ697">
        <v>1</v>
      </c>
      <c r="AK697">
        <v>1</v>
      </c>
      <c r="AL697">
        <v>1</v>
      </c>
      <c r="AN697">
        <v>0</v>
      </c>
      <c r="AO697">
        <v>1</v>
      </c>
      <c r="AP697">
        <v>0</v>
      </c>
      <c r="AQ697">
        <v>0</v>
      </c>
      <c r="AR697">
        <v>0</v>
      </c>
      <c r="AS697" t="s">
        <v>420</v>
      </c>
      <c r="AT697">
        <v>0.01</v>
      </c>
      <c r="AU697" t="s">
        <v>420</v>
      </c>
      <c r="AV697">
        <v>0</v>
      </c>
      <c r="AW697">
        <v>2</v>
      </c>
      <c r="AX697">
        <v>28187408</v>
      </c>
      <c r="AY697">
        <v>1</v>
      </c>
      <c r="AZ697">
        <v>0</v>
      </c>
      <c r="BA697">
        <v>727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0</v>
      </c>
      <c r="BU697">
        <v>0</v>
      </c>
      <c r="BV697">
        <v>0</v>
      </c>
      <c r="BW697">
        <v>0</v>
      </c>
      <c r="CX697">
        <f>Y697*Source!I254</f>
        <v>0.103191</v>
      </c>
      <c r="CY697">
        <f t="shared" si="174"/>
        <v>810.21</v>
      </c>
      <c r="CZ697">
        <f t="shared" si="175"/>
        <v>810.21</v>
      </c>
      <c r="DA697">
        <f t="shared" si="176"/>
        <v>1</v>
      </c>
      <c r="DB697">
        <f t="shared" si="172"/>
        <v>8.1</v>
      </c>
      <c r="DC697">
        <f t="shared" si="173"/>
        <v>0</v>
      </c>
    </row>
    <row r="698" spans="1:107" x14ac:dyDescent="0.2">
      <c r="A698">
        <f>ROW(Source!A254)</f>
        <v>254</v>
      </c>
      <c r="B698">
        <v>28185840</v>
      </c>
      <c r="C698">
        <v>28187378</v>
      </c>
      <c r="D698">
        <v>27295210</v>
      </c>
      <c r="E698">
        <v>1</v>
      </c>
      <c r="F698">
        <v>1</v>
      </c>
      <c r="G698">
        <v>1</v>
      </c>
      <c r="H698">
        <v>3</v>
      </c>
      <c r="I698" t="s">
        <v>376</v>
      </c>
      <c r="J698" t="s">
        <v>377</v>
      </c>
      <c r="K698" t="s">
        <v>378</v>
      </c>
      <c r="L698">
        <v>1339</v>
      </c>
      <c r="N698">
        <v>1007</v>
      </c>
      <c r="O698" t="s">
        <v>444</v>
      </c>
      <c r="P698" t="s">
        <v>444</v>
      </c>
      <c r="Q698">
        <v>1</v>
      </c>
      <c r="W698">
        <v>0</v>
      </c>
      <c r="X698">
        <v>-1912065850</v>
      </c>
      <c r="Y698">
        <v>0.01</v>
      </c>
      <c r="AA698">
        <v>1710.46</v>
      </c>
      <c r="AB698">
        <v>0</v>
      </c>
      <c r="AC698">
        <v>0</v>
      </c>
      <c r="AD698">
        <v>0</v>
      </c>
      <c r="AE698">
        <v>1710.46</v>
      </c>
      <c r="AF698">
        <v>0</v>
      </c>
      <c r="AG698">
        <v>0</v>
      </c>
      <c r="AH698">
        <v>0</v>
      </c>
      <c r="AI698">
        <v>1</v>
      </c>
      <c r="AJ698">
        <v>1</v>
      </c>
      <c r="AK698">
        <v>1</v>
      </c>
      <c r="AL698">
        <v>1</v>
      </c>
      <c r="AN698">
        <v>0</v>
      </c>
      <c r="AO698">
        <v>1</v>
      </c>
      <c r="AP698">
        <v>0</v>
      </c>
      <c r="AQ698">
        <v>0</v>
      </c>
      <c r="AR698">
        <v>0</v>
      </c>
      <c r="AS698" t="s">
        <v>420</v>
      </c>
      <c r="AT698">
        <v>0.01</v>
      </c>
      <c r="AU698" t="s">
        <v>420</v>
      </c>
      <c r="AV698">
        <v>0</v>
      </c>
      <c r="AW698">
        <v>2</v>
      </c>
      <c r="AX698">
        <v>28187409</v>
      </c>
      <c r="AY698">
        <v>1</v>
      </c>
      <c r="AZ698">
        <v>0</v>
      </c>
      <c r="BA698">
        <v>728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CX698">
        <f>Y698*Source!I254</f>
        <v>0.103191</v>
      </c>
      <c r="CY698">
        <f t="shared" si="174"/>
        <v>1710.46</v>
      </c>
      <c r="CZ698">
        <f t="shared" si="175"/>
        <v>1710.46</v>
      </c>
      <c r="DA698">
        <f t="shared" si="176"/>
        <v>1</v>
      </c>
      <c r="DB698">
        <f t="shared" si="172"/>
        <v>17.100000000000001</v>
      </c>
      <c r="DC698">
        <f t="shared" si="173"/>
        <v>0</v>
      </c>
    </row>
    <row r="699" spans="1:107" x14ac:dyDescent="0.2">
      <c r="A699">
        <f>ROW(Source!A254)</f>
        <v>254</v>
      </c>
      <c r="B699">
        <v>28185840</v>
      </c>
      <c r="C699">
        <v>28187378</v>
      </c>
      <c r="D699">
        <v>27296440</v>
      </c>
      <c r="E699">
        <v>1</v>
      </c>
      <c r="F699">
        <v>1</v>
      </c>
      <c r="G699">
        <v>1</v>
      </c>
      <c r="H699">
        <v>3</v>
      </c>
      <c r="I699" t="s">
        <v>379</v>
      </c>
      <c r="J699" t="s">
        <v>380</v>
      </c>
      <c r="K699" t="s">
        <v>381</v>
      </c>
      <c r="L699">
        <v>1327</v>
      </c>
      <c r="N699">
        <v>1005</v>
      </c>
      <c r="O699" t="s">
        <v>214</v>
      </c>
      <c r="P699" t="s">
        <v>214</v>
      </c>
      <c r="Q699">
        <v>1</v>
      </c>
      <c r="W699">
        <v>0</v>
      </c>
      <c r="X699">
        <v>-170838802</v>
      </c>
      <c r="Y699">
        <v>1.02</v>
      </c>
      <c r="AA699">
        <v>45.79</v>
      </c>
      <c r="AB699">
        <v>0</v>
      </c>
      <c r="AC699">
        <v>0</v>
      </c>
      <c r="AD699">
        <v>0</v>
      </c>
      <c r="AE699">
        <v>45.79</v>
      </c>
      <c r="AF699">
        <v>0</v>
      </c>
      <c r="AG699">
        <v>0</v>
      </c>
      <c r="AH699">
        <v>0</v>
      </c>
      <c r="AI699">
        <v>1</v>
      </c>
      <c r="AJ699">
        <v>1</v>
      </c>
      <c r="AK699">
        <v>1</v>
      </c>
      <c r="AL699">
        <v>1</v>
      </c>
      <c r="AN699">
        <v>0</v>
      </c>
      <c r="AO699">
        <v>1</v>
      </c>
      <c r="AP699">
        <v>0</v>
      </c>
      <c r="AQ699">
        <v>0</v>
      </c>
      <c r="AR699">
        <v>0</v>
      </c>
      <c r="AS699" t="s">
        <v>420</v>
      </c>
      <c r="AT699">
        <v>1.02</v>
      </c>
      <c r="AU699" t="s">
        <v>420</v>
      </c>
      <c r="AV699">
        <v>0</v>
      </c>
      <c r="AW699">
        <v>2</v>
      </c>
      <c r="AX699">
        <v>28187410</v>
      </c>
      <c r="AY699">
        <v>1</v>
      </c>
      <c r="AZ699">
        <v>0</v>
      </c>
      <c r="BA699">
        <v>729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0</v>
      </c>
      <c r="BU699">
        <v>0</v>
      </c>
      <c r="BV699">
        <v>0</v>
      </c>
      <c r="BW699">
        <v>0</v>
      </c>
      <c r="CX699">
        <f>Y699*Source!I254</f>
        <v>10.525482</v>
      </c>
      <c r="CY699">
        <f t="shared" si="174"/>
        <v>45.79</v>
      </c>
      <c r="CZ699">
        <f t="shared" si="175"/>
        <v>45.79</v>
      </c>
      <c r="DA699">
        <f t="shared" si="176"/>
        <v>1</v>
      </c>
      <c r="DB699">
        <f t="shared" si="172"/>
        <v>46.71</v>
      </c>
      <c r="DC699">
        <f t="shared" si="173"/>
        <v>0</v>
      </c>
    </row>
    <row r="700" spans="1:107" x14ac:dyDescent="0.2">
      <c r="A700">
        <f>ROW(Source!A255)</f>
        <v>255</v>
      </c>
      <c r="B700">
        <v>28185841</v>
      </c>
      <c r="C700">
        <v>28187378</v>
      </c>
      <c r="D700">
        <v>27434086</v>
      </c>
      <c r="E700">
        <v>1</v>
      </c>
      <c r="F700">
        <v>1</v>
      </c>
      <c r="G700">
        <v>1</v>
      </c>
      <c r="H700">
        <v>1</v>
      </c>
      <c r="I700" t="s">
        <v>359</v>
      </c>
      <c r="J700" t="s">
        <v>420</v>
      </c>
      <c r="K700" t="s">
        <v>360</v>
      </c>
      <c r="L700">
        <v>1191</v>
      </c>
      <c r="N700">
        <v>1013</v>
      </c>
      <c r="O700" t="s">
        <v>817</v>
      </c>
      <c r="P700" t="s">
        <v>817</v>
      </c>
      <c r="Q700">
        <v>1</v>
      </c>
      <c r="W700">
        <v>0</v>
      </c>
      <c r="X700">
        <v>245130674</v>
      </c>
      <c r="Y700">
        <v>9.31</v>
      </c>
      <c r="AA700">
        <v>0</v>
      </c>
      <c r="AB700">
        <v>0</v>
      </c>
      <c r="AC700">
        <v>0</v>
      </c>
      <c r="AD700">
        <v>50.13</v>
      </c>
      <c r="AE700">
        <v>0</v>
      </c>
      <c r="AF700">
        <v>0</v>
      </c>
      <c r="AG700">
        <v>0</v>
      </c>
      <c r="AH700">
        <v>7.09</v>
      </c>
      <c r="AI700">
        <v>1</v>
      </c>
      <c r="AJ700">
        <v>1</v>
      </c>
      <c r="AK700">
        <v>1</v>
      </c>
      <c r="AL700">
        <v>7.07</v>
      </c>
      <c r="AN700">
        <v>0</v>
      </c>
      <c r="AO700">
        <v>1</v>
      </c>
      <c r="AP700">
        <v>0</v>
      </c>
      <c r="AQ700">
        <v>0</v>
      </c>
      <c r="AR700">
        <v>0</v>
      </c>
      <c r="AS700" t="s">
        <v>420</v>
      </c>
      <c r="AT700">
        <v>9.31</v>
      </c>
      <c r="AU700" t="s">
        <v>420</v>
      </c>
      <c r="AV700">
        <v>1</v>
      </c>
      <c r="AW700">
        <v>2</v>
      </c>
      <c r="AX700">
        <v>28187394</v>
      </c>
      <c r="AY700">
        <v>1</v>
      </c>
      <c r="AZ700">
        <v>0</v>
      </c>
      <c r="BA700">
        <v>730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0</v>
      </c>
      <c r="CX700">
        <f>Y700*Source!I255</f>
        <v>96.070821000000009</v>
      </c>
      <c r="CY700">
        <f>AD700</f>
        <v>50.13</v>
      </c>
      <c r="CZ700">
        <f>AH700</f>
        <v>7.09</v>
      </c>
      <c r="DA700">
        <f>AL700</f>
        <v>7.07</v>
      </c>
      <c r="DB700">
        <f t="shared" si="172"/>
        <v>66.010000000000005</v>
      </c>
      <c r="DC700">
        <f t="shared" si="173"/>
        <v>0</v>
      </c>
    </row>
    <row r="701" spans="1:107" x14ac:dyDescent="0.2">
      <c r="A701">
        <f>ROW(Source!A255)</f>
        <v>255</v>
      </c>
      <c r="B701">
        <v>28185841</v>
      </c>
      <c r="C701">
        <v>28187378</v>
      </c>
      <c r="D701">
        <v>27430841</v>
      </c>
      <c r="E701">
        <v>1</v>
      </c>
      <c r="F701">
        <v>1</v>
      </c>
      <c r="G701">
        <v>1</v>
      </c>
      <c r="H701">
        <v>1</v>
      </c>
      <c r="I701" t="s">
        <v>818</v>
      </c>
      <c r="J701" t="s">
        <v>420</v>
      </c>
      <c r="K701" t="s">
        <v>819</v>
      </c>
      <c r="L701">
        <v>1191</v>
      </c>
      <c r="N701">
        <v>1013</v>
      </c>
      <c r="O701" t="s">
        <v>817</v>
      </c>
      <c r="P701" t="s">
        <v>817</v>
      </c>
      <c r="Q701">
        <v>1</v>
      </c>
      <c r="W701">
        <v>0</v>
      </c>
      <c r="X701">
        <v>-383101862</v>
      </c>
      <c r="Y701">
        <v>0.52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1</v>
      </c>
      <c r="AJ701">
        <v>1</v>
      </c>
      <c r="AK701">
        <v>7.07</v>
      </c>
      <c r="AL701">
        <v>1</v>
      </c>
      <c r="AN701">
        <v>0</v>
      </c>
      <c r="AO701">
        <v>1</v>
      </c>
      <c r="AP701">
        <v>0</v>
      </c>
      <c r="AQ701">
        <v>0</v>
      </c>
      <c r="AR701">
        <v>0</v>
      </c>
      <c r="AS701" t="s">
        <v>420</v>
      </c>
      <c r="AT701">
        <v>0.52</v>
      </c>
      <c r="AU701" t="s">
        <v>420</v>
      </c>
      <c r="AV701">
        <v>2</v>
      </c>
      <c r="AW701">
        <v>2</v>
      </c>
      <c r="AX701">
        <v>28187395</v>
      </c>
      <c r="AY701">
        <v>1</v>
      </c>
      <c r="AZ701">
        <v>0</v>
      </c>
      <c r="BA701">
        <v>731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0</v>
      </c>
      <c r="BU701">
        <v>0</v>
      </c>
      <c r="BV701">
        <v>0</v>
      </c>
      <c r="BW701">
        <v>0</v>
      </c>
      <c r="CX701">
        <f>Y701*Source!I255</f>
        <v>5.3659320000000008</v>
      </c>
      <c r="CY701">
        <f>AD701</f>
        <v>0</v>
      </c>
      <c r="CZ701">
        <f>AH701</f>
        <v>0</v>
      </c>
      <c r="DA701">
        <f>AL701</f>
        <v>1</v>
      </c>
      <c r="DB701">
        <f t="shared" si="172"/>
        <v>0</v>
      </c>
      <c r="DC701">
        <f t="shared" si="173"/>
        <v>0</v>
      </c>
    </row>
    <row r="702" spans="1:107" x14ac:dyDescent="0.2">
      <c r="A702">
        <f>ROW(Source!A255)</f>
        <v>255</v>
      </c>
      <c r="B702">
        <v>28185841</v>
      </c>
      <c r="C702">
        <v>28187378</v>
      </c>
      <c r="D702">
        <v>27348001</v>
      </c>
      <c r="E702">
        <v>1</v>
      </c>
      <c r="F702">
        <v>1</v>
      </c>
      <c r="G702">
        <v>1</v>
      </c>
      <c r="H702">
        <v>2</v>
      </c>
      <c r="I702" t="s">
        <v>70</v>
      </c>
      <c r="J702" t="s">
        <v>71</v>
      </c>
      <c r="K702" t="s">
        <v>72</v>
      </c>
      <c r="L702">
        <v>1368</v>
      </c>
      <c r="N702">
        <v>1011</v>
      </c>
      <c r="O702" t="s">
        <v>823</v>
      </c>
      <c r="P702" t="s">
        <v>823</v>
      </c>
      <c r="Q702">
        <v>1</v>
      </c>
      <c r="W702">
        <v>0</v>
      </c>
      <c r="X702">
        <v>903590057</v>
      </c>
      <c r="Y702">
        <v>0.31</v>
      </c>
      <c r="AA702">
        <v>0</v>
      </c>
      <c r="AB702">
        <v>797.28</v>
      </c>
      <c r="AC702">
        <v>11.84</v>
      </c>
      <c r="AD702">
        <v>0</v>
      </c>
      <c r="AE702">
        <v>0</v>
      </c>
      <c r="AF702">
        <v>112.77</v>
      </c>
      <c r="AG702">
        <v>11.84</v>
      </c>
      <c r="AH702">
        <v>0</v>
      </c>
      <c r="AI702">
        <v>1</v>
      </c>
      <c r="AJ702">
        <v>7.07</v>
      </c>
      <c r="AK702">
        <v>1</v>
      </c>
      <c r="AL702">
        <v>1</v>
      </c>
      <c r="AN702">
        <v>0</v>
      </c>
      <c r="AO702">
        <v>1</v>
      </c>
      <c r="AP702">
        <v>0</v>
      </c>
      <c r="AQ702">
        <v>0</v>
      </c>
      <c r="AR702">
        <v>0</v>
      </c>
      <c r="AS702" t="s">
        <v>420</v>
      </c>
      <c r="AT702">
        <v>0.31</v>
      </c>
      <c r="AU702" t="s">
        <v>420</v>
      </c>
      <c r="AV702">
        <v>0</v>
      </c>
      <c r="AW702">
        <v>2</v>
      </c>
      <c r="AX702">
        <v>28187396</v>
      </c>
      <c r="AY702">
        <v>1</v>
      </c>
      <c r="AZ702">
        <v>0</v>
      </c>
      <c r="BA702">
        <v>732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0</v>
      </c>
      <c r="BQ702">
        <v>0</v>
      </c>
      <c r="BR702">
        <v>0</v>
      </c>
      <c r="BS702">
        <v>0</v>
      </c>
      <c r="BT702">
        <v>0</v>
      </c>
      <c r="BU702">
        <v>0</v>
      </c>
      <c r="BV702">
        <v>0</v>
      </c>
      <c r="BW702">
        <v>0</v>
      </c>
      <c r="CX702">
        <f>Y702*Source!I255</f>
        <v>3.1989210000000003</v>
      </c>
      <c r="CY702">
        <f>AB702</f>
        <v>797.28</v>
      </c>
      <c r="CZ702">
        <f>AF702</f>
        <v>112.77</v>
      </c>
      <c r="DA702">
        <f>AJ702</f>
        <v>7.07</v>
      </c>
      <c r="DB702">
        <f t="shared" si="172"/>
        <v>34.96</v>
      </c>
      <c r="DC702">
        <f t="shared" si="173"/>
        <v>3.67</v>
      </c>
    </row>
    <row r="703" spans="1:107" x14ac:dyDescent="0.2">
      <c r="A703">
        <f>ROW(Source!A255)</f>
        <v>255</v>
      </c>
      <c r="B703">
        <v>28185841</v>
      </c>
      <c r="C703">
        <v>28187378</v>
      </c>
      <c r="D703">
        <v>27348371</v>
      </c>
      <c r="E703">
        <v>1</v>
      </c>
      <c r="F703">
        <v>1</v>
      </c>
      <c r="G703">
        <v>1</v>
      </c>
      <c r="H703">
        <v>2</v>
      </c>
      <c r="I703" t="s">
        <v>361</v>
      </c>
      <c r="J703" t="s">
        <v>362</v>
      </c>
      <c r="K703" t="s">
        <v>363</v>
      </c>
      <c r="L703">
        <v>1368</v>
      </c>
      <c r="N703">
        <v>1011</v>
      </c>
      <c r="O703" t="s">
        <v>823</v>
      </c>
      <c r="P703" t="s">
        <v>823</v>
      </c>
      <c r="Q703">
        <v>1</v>
      </c>
      <c r="W703">
        <v>0</v>
      </c>
      <c r="X703">
        <v>-706867461</v>
      </c>
      <c r="Y703">
        <v>0.46</v>
      </c>
      <c r="AA703">
        <v>0</v>
      </c>
      <c r="AB703">
        <v>3.75</v>
      </c>
      <c r="AC703">
        <v>0</v>
      </c>
      <c r="AD703">
        <v>0</v>
      </c>
      <c r="AE703">
        <v>0</v>
      </c>
      <c r="AF703">
        <v>0.53</v>
      </c>
      <c r="AG703">
        <v>0</v>
      </c>
      <c r="AH703">
        <v>0</v>
      </c>
      <c r="AI703">
        <v>1</v>
      </c>
      <c r="AJ703">
        <v>7.07</v>
      </c>
      <c r="AK703">
        <v>1</v>
      </c>
      <c r="AL703">
        <v>1</v>
      </c>
      <c r="AN703">
        <v>0</v>
      </c>
      <c r="AO703">
        <v>1</v>
      </c>
      <c r="AP703">
        <v>0</v>
      </c>
      <c r="AQ703">
        <v>0</v>
      </c>
      <c r="AR703">
        <v>0</v>
      </c>
      <c r="AS703" t="s">
        <v>420</v>
      </c>
      <c r="AT703">
        <v>0.46</v>
      </c>
      <c r="AU703" t="s">
        <v>420</v>
      </c>
      <c r="AV703">
        <v>0</v>
      </c>
      <c r="AW703">
        <v>2</v>
      </c>
      <c r="AX703">
        <v>28187397</v>
      </c>
      <c r="AY703">
        <v>1</v>
      </c>
      <c r="AZ703">
        <v>0</v>
      </c>
      <c r="BA703">
        <v>733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0</v>
      </c>
      <c r="BU703">
        <v>0</v>
      </c>
      <c r="BV703">
        <v>0</v>
      </c>
      <c r="BW703">
        <v>0</v>
      </c>
      <c r="CX703">
        <f>Y703*Source!I255</f>
        <v>4.7467860000000002</v>
      </c>
      <c r="CY703">
        <f>AB703</f>
        <v>3.75</v>
      </c>
      <c r="CZ703">
        <f>AF703</f>
        <v>0.53</v>
      </c>
      <c r="DA703">
        <f>AJ703</f>
        <v>7.07</v>
      </c>
      <c r="DB703">
        <f t="shared" si="172"/>
        <v>0.24</v>
      </c>
      <c r="DC703">
        <f t="shared" si="173"/>
        <v>0</v>
      </c>
    </row>
    <row r="704" spans="1:107" x14ac:dyDescent="0.2">
      <c r="A704">
        <f>ROW(Source!A255)</f>
        <v>255</v>
      </c>
      <c r="B704">
        <v>28185841</v>
      </c>
      <c r="C704">
        <v>28187378</v>
      </c>
      <c r="D704">
        <v>27349166</v>
      </c>
      <c r="E704">
        <v>1</v>
      </c>
      <c r="F704">
        <v>1</v>
      </c>
      <c r="G704">
        <v>1</v>
      </c>
      <c r="H704">
        <v>2</v>
      </c>
      <c r="I704" t="s">
        <v>84</v>
      </c>
      <c r="J704" t="s">
        <v>85</v>
      </c>
      <c r="K704" t="s">
        <v>86</v>
      </c>
      <c r="L704">
        <v>1368</v>
      </c>
      <c r="N704">
        <v>1011</v>
      </c>
      <c r="O704" t="s">
        <v>823</v>
      </c>
      <c r="P704" t="s">
        <v>823</v>
      </c>
      <c r="Q704">
        <v>1</v>
      </c>
      <c r="W704">
        <v>0</v>
      </c>
      <c r="X704">
        <v>1171957361</v>
      </c>
      <c r="Y704">
        <v>0.21</v>
      </c>
      <c r="AA704">
        <v>0</v>
      </c>
      <c r="AB704">
        <v>613.61</v>
      </c>
      <c r="AC704">
        <v>10.130000000000001</v>
      </c>
      <c r="AD704">
        <v>0</v>
      </c>
      <c r="AE704">
        <v>0</v>
      </c>
      <c r="AF704">
        <v>86.79</v>
      </c>
      <c r="AG704">
        <v>10.130000000000001</v>
      </c>
      <c r="AH704">
        <v>0</v>
      </c>
      <c r="AI704">
        <v>1</v>
      </c>
      <c r="AJ704">
        <v>7.07</v>
      </c>
      <c r="AK704">
        <v>1</v>
      </c>
      <c r="AL704">
        <v>1</v>
      </c>
      <c r="AN704">
        <v>0</v>
      </c>
      <c r="AO704">
        <v>1</v>
      </c>
      <c r="AP704">
        <v>0</v>
      </c>
      <c r="AQ704">
        <v>0</v>
      </c>
      <c r="AR704">
        <v>0</v>
      </c>
      <c r="AS704" t="s">
        <v>420</v>
      </c>
      <c r="AT704">
        <v>0.21</v>
      </c>
      <c r="AU704" t="s">
        <v>420</v>
      </c>
      <c r="AV704">
        <v>0</v>
      </c>
      <c r="AW704">
        <v>2</v>
      </c>
      <c r="AX704">
        <v>28187398</v>
      </c>
      <c r="AY704">
        <v>1</v>
      </c>
      <c r="AZ704">
        <v>0</v>
      </c>
      <c r="BA704">
        <v>734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CX704">
        <f>Y704*Source!I255</f>
        <v>2.167011</v>
      </c>
      <c r="CY704">
        <f>AB704</f>
        <v>613.61</v>
      </c>
      <c r="CZ704">
        <f>AF704</f>
        <v>86.79</v>
      </c>
      <c r="DA704">
        <f>AJ704</f>
        <v>7.07</v>
      </c>
      <c r="DB704">
        <f t="shared" si="172"/>
        <v>18.23</v>
      </c>
      <c r="DC704">
        <f t="shared" si="173"/>
        <v>2.13</v>
      </c>
    </row>
    <row r="705" spans="1:107" x14ac:dyDescent="0.2">
      <c r="A705">
        <f>ROW(Source!A255)</f>
        <v>255</v>
      </c>
      <c r="B705">
        <v>28185841</v>
      </c>
      <c r="C705">
        <v>28187378</v>
      </c>
      <c r="D705">
        <v>27349486</v>
      </c>
      <c r="E705">
        <v>1</v>
      </c>
      <c r="F705">
        <v>1</v>
      </c>
      <c r="G705">
        <v>1</v>
      </c>
      <c r="H705">
        <v>2</v>
      </c>
      <c r="I705" t="s">
        <v>31</v>
      </c>
      <c r="J705" t="s">
        <v>32</v>
      </c>
      <c r="K705" t="s">
        <v>33</v>
      </c>
      <c r="L705">
        <v>1368</v>
      </c>
      <c r="N705">
        <v>1011</v>
      </c>
      <c r="O705" t="s">
        <v>823</v>
      </c>
      <c r="P705" t="s">
        <v>823</v>
      </c>
      <c r="Q705">
        <v>1</v>
      </c>
      <c r="W705">
        <v>0</v>
      </c>
      <c r="X705">
        <v>1758804053</v>
      </c>
      <c r="Y705">
        <v>0.1</v>
      </c>
      <c r="AA705">
        <v>0</v>
      </c>
      <c r="AB705">
        <v>231.61</v>
      </c>
      <c r="AC705">
        <v>0</v>
      </c>
      <c r="AD705">
        <v>0</v>
      </c>
      <c r="AE705">
        <v>0</v>
      </c>
      <c r="AF705">
        <v>32.76</v>
      </c>
      <c r="AG705">
        <v>0</v>
      </c>
      <c r="AH705">
        <v>0</v>
      </c>
      <c r="AI705">
        <v>1</v>
      </c>
      <c r="AJ705">
        <v>7.07</v>
      </c>
      <c r="AK705">
        <v>1</v>
      </c>
      <c r="AL705">
        <v>1</v>
      </c>
      <c r="AN705">
        <v>0</v>
      </c>
      <c r="AO705">
        <v>1</v>
      </c>
      <c r="AP705">
        <v>0</v>
      </c>
      <c r="AQ705">
        <v>0</v>
      </c>
      <c r="AR705">
        <v>0</v>
      </c>
      <c r="AS705" t="s">
        <v>420</v>
      </c>
      <c r="AT705">
        <v>0.1</v>
      </c>
      <c r="AU705" t="s">
        <v>420</v>
      </c>
      <c r="AV705">
        <v>0</v>
      </c>
      <c r="AW705">
        <v>2</v>
      </c>
      <c r="AX705">
        <v>28187399</v>
      </c>
      <c r="AY705">
        <v>1</v>
      </c>
      <c r="AZ705">
        <v>0</v>
      </c>
      <c r="BA705">
        <v>735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0</v>
      </c>
      <c r="BU705">
        <v>0</v>
      </c>
      <c r="BV705">
        <v>0</v>
      </c>
      <c r="BW705">
        <v>0</v>
      </c>
      <c r="CX705">
        <f>Y705*Source!I255</f>
        <v>1.0319100000000001</v>
      </c>
      <c r="CY705">
        <f>AB705</f>
        <v>231.61</v>
      </c>
      <c r="CZ705">
        <f>AF705</f>
        <v>32.76</v>
      </c>
      <c r="DA705">
        <f>AJ705</f>
        <v>7.07</v>
      </c>
      <c r="DB705">
        <f t="shared" si="172"/>
        <v>3.28</v>
      </c>
      <c r="DC705">
        <f t="shared" si="173"/>
        <v>0</v>
      </c>
    </row>
    <row r="706" spans="1:107" x14ac:dyDescent="0.2">
      <c r="A706">
        <f>ROW(Source!A255)</f>
        <v>255</v>
      </c>
      <c r="B706">
        <v>28185841</v>
      </c>
      <c r="C706">
        <v>28187378</v>
      </c>
      <c r="D706">
        <v>27350019</v>
      </c>
      <c r="E706">
        <v>1</v>
      </c>
      <c r="F706">
        <v>1</v>
      </c>
      <c r="G706">
        <v>1</v>
      </c>
      <c r="H706">
        <v>2</v>
      </c>
      <c r="I706" t="s">
        <v>827</v>
      </c>
      <c r="J706" t="s">
        <v>828</v>
      </c>
      <c r="K706" t="s">
        <v>829</v>
      </c>
      <c r="L706">
        <v>1368</v>
      </c>
      <c r="N706">
        <v>1011</v>
      </c>
      <c r="O706" t="s">
        <v>823</v>
      </c>
      <c r="P706" t="s">
        <v>823</v>
      </c>
      <c r="Q706">
        <v>1</v>
      </c>
      <c r="W706">
        <v>0</v>
      </c>
      <c r="X706">
        <v>-1245200233</v>
      </c>
      <c r="Y706">
        <v>0.1</v>
      </c>
      <c r="AA706">
        <v>0</v>
      </c>
      <c r="AB706">
        <v>10.82</v>
      </c>
      <c r="AC706">
        <v>0</v>
      </c>
      <c r="AD706">
        <v>0</v>
      </c>
      <c r="AE706">
        <v>0</v>
      </c>
      <c r="AF706">
        <v>1.53</v>
      </c>
      <c r="AG706">
        <v>0</v>
      </c>
      <c r="AH706">
        <v>0</v>
      </c>
      <c r="AI706">
        <v>1</v>
      </c>
      <c r="AJ706">
        <v>7.07</v>
      </c>
      <c r="AK706">
        <v>1</v>
      </c>
      <c r="AL706">
        <v>1</v>
      </c>
      <c r="AN706">
        <v>0</v>
      </c>
      <c r="AO706">
        <v>1</v>
      </c>
      <c r="AP706">
        <v>0</v>
      </c>
      <c r="AQ706">
        <v>0</v>
      </c>
      <c r="AR706">
        <v>0</v>
      </c>
      <c r="AS706" t="s">
        <v>420</v>
      </c>
      <c r="AT706">
        <v>0.1</v>
      </c>
      <c r="AU706" t="s">
        <v>420</v>
      </c>
      <c r="AV706">
        <v>0</v>
      </c>
      <c r="AW706">
        <v>2</v>
      </c>
      <c r="AX706">
        <v>28187400</v>
      </c>
      <c r="AY706">
        <v>1</v>
      </c>
      <c r="AZ706">
        <v>0</v>
      </c>
      <c r="BA706">
        <v>736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CX706">
        <f>Y706*Source!I255</f>
        <v>1.0319100000000001</v>
      </c>
      <c r="CY706">
        <f>AB706</f>
        <v>10.82</v>
      </c>
      <c r="CZ706">
        <f>AF706</f>
        <v>1.53</v>
      </c>
      <c r="DA706">
        <f>AJ706</f>
        <v>7.07</v>
      </c>
      <c r="DB706">
        <f t="shared" si="172"/>
        <v>0.15</v>
      </c>
      <c r="DC706">
        <f t="shared" si="173"/>
        <v>0</v>
      </c>
    </row>
    <row r="707" spans="1:107" x14ac:dyDescent="0.2">
      <c r="A707">
        <f>ROW(Source!A255)</f>
        <v>255</v>
      </c>
      <c r="B707">
        <v>28185841</v>
      </c>
      <c r="C707">
        <v>28187378</v>
      </c>
      <c r="D707">
        <v>27264507</v>
      </c>
      <c r="E707">
        <v>1</v>
      </c>
      <c r="F707">
        <v>1</v>
      </c>
      <c r="G707">
        <v>1</v>
      </c>
      <c r="H707">
        <v>3</v>
      </c>
      <c r="I707" t="s">
        <v>165</v>
      </c>
      <c r="J707" t="s">
        <v>166</v>
      </c>
      <c r="K707" t="s">
        <v>167</v>
      </c>
      <c r="L707">
        <v>1339</v>
      </c>
      <c r="N707">
        <v>1007</v>
      </c>
      <c r="O707" t="s">
        <v>444</v>
      </c>
      <c r="P707" t="s">
        <v>444</v>
      </c>
      <c r="Q707">
        <v>1</v>
      </c>
      <c r="W707">
        <v>0</v>
      </c>
      <c r="X707">
        <v>82350058</v>
      </c>
      <c r="Y707">
        <v>0.10199999999999999</v>
      </c>
      <c r="AA707">
        <v>17.25</v>
      </c>
      <c r="AB707">
        <v>0</v>
      </c>
      <c r="AC707">
        <v>0</v>
      </c>
      <c r="AD707">
        <v>0</v>
      </c>
      <c r="AE707">
        <v>2.44</v>
      </c>
      <c r="AF707">
        <v>0</v>
      </c>
      <c r="AG707">
        <v>0</v>
      </c>
      <c r="AH707">
        <v>0</v>
      </c>
      <c r="AI707">
        <v>7.07</v>
      </c>
      <c r="AJ707">
        <v>1</v>
      </c>
      <c r="AK707">
        <v>1</v>
      </c>
      <c r="AL707">
        <v>1</v>
      </c>
      <c r="AN707">
        <v>0</v>
      </c>
      <c r="AO707">
        <v>1</v>
      </c>
      <c r="AP707">
        <v>0</v>
      </c>
      <c r="AQ707">
        <v>0</v>
      </c>
      <c r="AR707">
        <v>0</v>
      </c>
      <c r="AS707" t="s">
        <v>420</v>
      </c>
      <c r="AT707">
        <v>0.10199999999999999</v>
      </c>
      <c r="AU707" t="s">
        <v>420</v>
      </c>
      <c r="AV707">
        <v>0</v>
      </c>
      <c r="AW707">
        <v>2</v>
      </c>
      <c r="AX707">
        <v>28187401</v>
      </c>
      <c r="AY707">
        <v>1</v>
      </c>
      <c r="AZ707">
        <v>0</v>
      </c>
      <c r="BA707">
        <v>737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CX707">
        <f>Y707*Source!I255</f>
        <v>1.0525481999999999</v>
      </c>
      <c r="CY707">
        <f t="shared" ref="CY707:CY714" si="177">AA707</f>
        <v>17.25</v>
      </c>
      <c r="CZ707">
        <f t="shared" ref="CZ707:CZ714" si="178">AE707</f>
        <v>2.44</v>
      </c>
      <c r="DA707">
        <f t="shared" ref="DA707:DA714" si="179">AI707</f>
        <v>7.07</v>
      </c>
      <c r="DB707">
        <f t="shared" si="172"/>
        <v>0.25</v>
      </c>
      <c r="DC707">
        <f t="shared" si="173"/>
        <v>0</v>
      </c>
    </row>
    <row r="708" spans="1:107" x14ac:dyDescent="0.2">
      <c r="A708">
        <f>ROW(Source!A255)</f>
        <v>255</v>
      </c>
      <c r="B708">
        <v>28185841</v>
      </c>
      <c r="C708">
        <v>28187378</v>
      </c>
      <c r="D708">
        <v>27267500</v>
      </c>
      <c r="E708">
        <v>1</v>
      </c>
      <c r="F708">
        <v>1</v>
      </c>
      <c r="G708">
        <v>1</v>
      </c>
      <c r="H708">
        <v>3</v>
      </c>
      <c r="I708" t="s">
        <v>96</v>
      </c>
      <c r="J708" t="s">
        <v>97</v>
      </c>
      <c r="K708" t="s">
        <v>98</v>
      </c>
      <c r="L708">
        <v>1348</v>
      </c>
      <c r="N708">
        <v>1009</v>
      </c>
      <c r="O708" t="s">
        <v>476</v>
      </c>
      <c r="P708" t="s">
        <v>476</v>
      </c>
      <c r="Q708">
        <v>1000</v>
      </c>
      <c r="W708">
        <v>0</v>
      </c>
      <c r="X708">
        <v>628974256</v>
      </c>
      <c r="Y708">
        <v>4.4000000000000002E-4</v>
      </c>
      <c r="AA708">
        <v>54236.94</v>
      </c>
      <c r="AB708">
        <v>0</v>
      </c>
      <c r="AC708">
        <v>0</v>
      </c>
      <c r="AD708">
        <v>0</v>
      </c>
      <c r="AE708">
        <v>7671.42</v>
      </c>
      <c r="AF708">
        <v>0</v>
      </c>
      <c r="AG708">
        <v>0</v>
      </c>
      <c r="AH708">
        <v>0</v>
      </c>
      <c r="AI708">
        <v>7.07</v>
      </c>
      <c r="AJ708">
        <v>1</v>
      </c>
      <c r="AK708">
        <v>1</v>
      </c>
      <c r="AL708">
        <v>1</v>
      </c>
      <c r="AN708">
        <v>0</v>
      </c>
      <c r="AO708">
        <v>1</v>
      </c>
      <c r="AP708">
        <v>0</v>
      </c>
      <c r="AQ708">
        <v>0</v>
      </c>
      <c r="AR708">
        <v>0</v>
      </c>
      <c r="AS708" t="s">
        <v>420</v>
      </c>
      <c r="AT708">
        <v>4.4000000000000002E-4</v>
      </c>
      <c r="AU708" t="s">
        <v>420</v>
      </c>
      <c r="AV708">
        <v>0</v>
      </c>
      <c r="AW708">
        <v>2</v>
      </c>
      <c r="AX708">
        <v>28187402</v>
      </c>
      <c r="AY708">
        <v>1</v>
      </c>
      <c r="AZ708">
        <v>0</v>
      </c>
      <c r="BA708">
        <v>738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0</v>
      </c>
      <c r="BU708">
        <v>0</v>
      </c>
      <c r="BV708">
        <v>0</v>
      </c>
      <c r="BW708">
        <v>0</v>
      </c>
      <c r="CX708">
        <f>Y708*Source!I255</f>
        <v>4.5404040000000005E-3</v>
      </c>
      <c r="CY708">
        <f t="shared" si="177"/>
        <v>54236.94</v>
      </c>
      <c r="CZ708">
        <f t="shared" si="178"/>
        <v>7671.42</v>
      </c>
      <c r="DA708">
        <f t="shared" si="179"/>
        <v>7.07</v>
      </c>
      <c r="DB708">
        <f t="shared" si="172"/>
        <v>3.38</v>
      </c>
      <c r="DC708">
        <f t="shared" si="173"/>
        <v>0</v>
      </c>
    </row>
    <row r="709" spans="1:107" x14ac:dyDescent="0.2">
      <c r="A709">
        <f>ROW(Source!A255)</f>
        <v>255</v>
      </c>
      <c r="B709">
        <v>28185841</v>
      </c>
      <c r="C709">
        <v>28187378</v>
      </c>
      <c r="D709">
        <v>27268492</v>
      </c>
      <c r="E709">
        <v>1</v>
      </c>
      <c r="F709">
        <v>1</v>
      </c>
      <c r="G709">
        <v>1</v>
      </c>
      <c r="H709">
        <v>3</v>
      </c>
      <c r="I709" t="s">
        <v>364</v>
      </c>
      <c r="J709" t="s">
        <v>365</v>
      </c>
      <c r="K709" t="s">
        <v>366</v>
      </c>
      <c r="L709">
        <v>1327</v>
      </c>
      <c r="N709">
        <v>1005</v>
      </c>
      <c r="O709" t="s">
        <v>214</v>
      </c>
      <c r="P709" t="s">
        <v>214</v>
      </c>
      <c r="Q709">
        <v>1</v>
      </c>
      <c r="W709">
        <v>0</v>
      </c>
      <c r="X709">
        <v>-552355615</v>
      </c>
      <c r="Y709">
        <v>2.0299999999999998</v>
      </c>
      <c r="AA709">
        <v>80.39</v>
      </c>
      <c r="AB709">
        <v>0</v>
      </c>
      <c r="AC709">
        <v>0</v>
      </c>
      <c r="AD709">
        <v>0</v>
      </c>
      <c r="AE709">
        <v>11.37</v>
      </c>
      <c r="AF709">
        <v>0</v>
      </c>
      <c r="AG709">
        <v>0</v>
      </c>
      <c r="AH709">
        <v>0</v>
      </c>
      <c r="AI709">
        <v>7.07</v>
      </c>
      <c r="AJ709">
        <v>1</v>
      </c>
      <c r="AK709">
        <v>1</v>
      </c>
      <c r="AL709">
        <v>1</v>
      </c>
      <c r="AN709">
        <v>0</v>
      </c>
      <c r="AO709">
        <v>1</v>
      </c>
      <c r="AP709">
        <v>0</v>
      </c>
      <c r="AQ709">
        <v>0</v>
      </c>
      <c r="AR709">
        <v>0</v>
      </c>
      <c r="AS709" t="s">
        <v>420</v>
      </c>
      <c r="AT709">
        <v>2.0299999999999998</v>
      </c>
      <c r="AU709" t="s">
        <v>420</v>
      </c>
      <c r="AV709">
        <v>0</v>
      </c>
      <c r="AW709">
        <v>2</v>
      </c>
      <c r="AX709">
        <v>28187403</v>
      </c>
      <c r="AY709">
        <v>1</v>
      </c>
      <c r="AZ709">
        <v>0</v>
      </c>
      <c r="BA709">
        <v>739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CX709">
        <f>Y709*Source!I255</f>
        <v>20.947772999999998</v>
      </c>
      <c r="CY709">
        <f t="shared" si="177"/>
        <v>80.39</v>
      </c>
      <c r="CZ709">
        <f t="shared" si="178"/>
        <v>11.37</v>
      </c>
      <c r="DA709">
        <f t="shared" si="179"/>
        <v>7.07</v>
      </c>
      <c r="DB709">
        <f t="shared" si="172"/>
        <v>23.08</v>
      </c>
      <c r="DC709">
        <f t="shared" si="173"/>
        <v>0</v>
      </c>
    </row>
    <row r="710" spans="1:107" x14ac:dyDescent="0.2">
      <c r="A710">
        <f>ROW(Source!A255)</f>
        <v>255</v>
      </c>
      <c r="B710">
        <v>28185841</v>
      </c>
      <c r="C710">
        <v>28187378</v>
      </c>
      <c r="D710">
        <v>27269536</v>
      </c>
      <c r="E710">
        <v>1</v>
      </c>
      <c r="F710">
        <v>1</v>
      </c>
      <c r="G710">
        <v>1</v>
      </c>
      <c r="H710">
        <v>3</v>
      </c>
      <c r="I710" t="s">
        <v>367</v>
      </c>
      <c r="J710" t="s">
        <v>368</v>
      </c>
      <c r="K710" t="s">
        <v>369</v>
      </c>
      <c r="L710">
        <v>1348</v>
      </c>
      <c r="N710">
        <v>1009</v>
      </c>
      <c r="O710" t="s">
        <v>476</v>
      </c>
      <c r="P710" t="s">
        <v>476</v>
      </c>
      <c r="Q710">
        <v>1000</v>
      </c>
      <c r="W710">
        <v>0</v>
      </c>
      <c r="X710">
        <v>337704584</v>
      </c>
      <c r="Y710">
        <v>6.4000000000000005E-4</v>
      </c>
      <c r="AA710">
        <v>13282.69</v>
      </c>
      <c r="AB710">
        <v>0</v>
      </c>
      <c r="AC710">
        <v>0</v>
      </c>
      <c r="AD710">
        <v>0</v>
      </c>
      <c r="AE710">
        <v>1878.74</v>
      </c>
      <c r="AF710">
        <v>0</v>
      </c>
      <c r="AG710">
        <v>0</v>
      </c>
      <c r="AH710">
        <v>0</v>
      </c>
      <c r="AI710">
        <v>7.07</v>
      </c>
      <c r="AJ710">
        <v>1</v>
      </c>
      <c r="AK710">
        <v>1</v>
      </c>
      <c r="AL710">
        <v>1</v>
      </c>
      <c r="AN710">
        <v>0</v>
      </c>
      <c r="AO710">
        <v>1</v>
      </c>
      <c r="AP710">
        <v>0</v>
      </c>
      <c r="AQ710">
        <v>0</v>
      </c>
      <c r="AR710">
        <v>0</v>
      </c>
      <c r="AS710" t="s">
        <v>420</v>
      </c>
      <c r="AT710">
        <v>6.4000000000000005E-4</v>
      </c>
      <c r="AU710" t="s">
        <v>420</v>
      </c>
      <c r="AV710">
        <v>0</v>
      </c>
      <c r="AW710">
        <v>2</v>
      </c>
      <c r="AX710">
        <v>28187404</v>
      </c>
      <c r="AY710">
        <v>1</v>
      </c>
      <c r="AZ710">
        <v>0</v>
      </c>
      <c r="BA710">
        <v>740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CX710">
        <f>Y710*Source!I255</f>
        <v>6.6042240000000006E-3</v>
      </c>
      <c r="CY710">
        <f t="shared" si="177"/>
        <v>13282.69</v>
      </c>
      <c r="CZ710">
        <f t="shared" si="178"/>
        <v>1878.74</v>
      </c>
      <c r="DA710">
        <f t="shared" si="179"/>
        <v>7.07</v>
      </c>
      <c r="DB710">
        <f t="shared" si="172"/>
        <v>1.2</v>
      </c>
      <c r="DC710">
        <f t="shared" si="173"/>
        <v>0</v>
      </c>
    </row>
    <row r="711" spans="1:107" x14ac:dyDescent="0.2">
      <c r="A711">
        <f>ROW(Source!A255)</f>
        <v>255</v>
      </c>
      <c r="B711">
        <v>28185841</v>
      </c>
      <c r="C711">
        <v>28187378</v>
      </c>
      <c r="D711">
        <v>27290308</v>
      </c>
      <c r="E711">
        <v>1</v>
      </c>
      <c r="F711">
        <v>1</v>
      </c>
      <c r="G711">
        <v>1</v>
      </c>
      <c r="H711">
        <v>3</v>
      </c>
      <c r="I711" t="s">
        <v>370</v>
      </c>
      <c r="J711" t="s">
        <v>371</v>
      </c>
      <c r="K711" t="s">
        <v>372</v>
      </c>
      <c r="L711">
        <v>1348</v>
      </c>
      <c r="N711">
        <v>1009</v>
      </c>
      <c r="O711" t="s">
        <v>476</v>
      </c>
      <c r="P711" t="s">
        <v>476</v>
      </c>
      <c r="Q711">
        <v>1000</v>
      </c>
      <c r="W711">
        <v>0</v>
      </c>
      <c r="X711">
        <v>1198201113</v>
      </c>
      <c r="Y711">
        <v>1.2999999999999999E-3</v>
      </c>
      <c r="AA711">
        <v>64906.77</v>
      </c>
      <c r="AB711">
        <v>0</v>
      </c>
      <c r="AC711">
        <v>0</v>
      </c>
      <c r="AD711">
        <v>0</v>
      </c>
      <c r="AE711">
        <v>9180.59</v>
      </c>
      <c r="AF711">
        <v>0</v>
      </c>
      <c r="AG711">
        <v>0</v>
      </c>
      <c r="AH711">
        <v>0</v>
      </c>
      <c r="AI711">
        <v>7.07</v>
      </c>
      <c r="AJ711">
        <v>1</v>
      </c>
      <c r="AK711">
        <v>1</v>
      </c>
      <c r="AL711">
        <v>1</v>
      </c>
      <c r="AN711">
        <v>0</v>
      </c>
      <c r="AO711">
        <v>1</v>
      </c>
      <c r="AP711">
        <v>0</v>
      </c>
      <c r="AQ711">
        <v>0</v>
      </c>
      <c r="AR711">
        <v>0</v>
      </c>
      <c r="AS711" t="s">
        <v>420</v>
      </c>
      <c r="AT711">
        <v>1.2999999999999999E-3</v>
      </c>
      <c r="AU711" t="s">
        <v>420</v>
      </c>
      <c r="AV711">
        <v>0</v>
      </c>
      <c r="AW711">
        <v>2</v>
      </c>
      <c r="AX711">
        <v>28187406</v>
      </c>
      <c r="AY711">
        <v>1</v>
      </c>
      <c r="AZ711">
        <v>0</v>
      </c>
      <c r="BA711">
        <v>742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CX711">
        <f>Y711*Source!I255</f>
        <v>1.3414830000000001E-2</v>
      </c>
      <c r="CY711">
        <f t="shared" si="177"/>
        <v>64906.77</v>
      </c>
      <c r="CZ711">
        <f t="shared" si="178"/>
        <v>9180.59</v>
      </c>
      <c r="DA711">
        <f t="shared" si="179"/>
        <v>7.07</v>
      </c>
      <c r="DB711">
        <f t="shared" si="172"/>
        <v>11.93</v>
      </c>
      <c r="DC711">
        <f t="shared" si="173"/>
        <v>0</v>
      </c>
    </row>
    <row r="712" spans="1:107" x14ac:dyDescent="0.2">
      <c r="A712">
        <f>ROW(Source!A255)</f>
        <v>255</v>
      </c>
      <c r="B712">
        <v>28185841</v>
      </c>
      <c r="C712">
        <v>28187378</v>
      </c>
      <c r="D712">
        <v>27294921</v>
      </c>
      <c r="E712">
        <v>1</v>
      </c>
      <c r="F712">
        <v>1</v>
      </c>
      <c r="G712">
        <v>1</v>
      </c>
      <c r="H712">
        <v>3</v>
      </c>
      <c r="I712" t="s">
        <v>373</v>
      </c>
      <c r="J712" t="s">
        <v>374</v>
      </c>
      <c r="K712" t="s">
        <v>375</v>
      </c>
      <c r="L712">
        <v>1339</v>
      </c>
      <c r="N712">
        <v>1007</v>
      </c>
      <c r="O712" t="s">
        <v>444</v>
      </c>
      <c r="P712" t="s">
        <v>444</v>
      </c>
      <c r="Q712">
        <v>1</v>
      </c>
      <c r="W712">
        <v>0</v>
      </c>
      <c r="X712">
        <v>105584197</v>
      </c>
      <c r="Y712">
        <v>0.01</v>
      </c>
      <c r="AA712">
        <v>5728.18</v>
      </c>
      <c r="AB712">
        <v>0</v>
      </c>
      <c r="AC712">
        <v>0</v>
      </c>
      <c r="AD712">
        <v>0</v>
      </c>
      <c r="AE712">
        <v>810.21</v>
      </c>
      <c r="AF712">
        <v>0</v>
      </c>
      <c r="AG712">
        <v>0</v>
      </c>
      <c r="AH712">
        <v>0</v>
      </c>
      <c r="AI712">
        <v>7.07</v>
      </c>
      <c r="AJ712">
        <v>1</v>
      </c>
      <c r="AK712">
        <v>1</v>
      </c>
      <c r="AL712">
        <v>1</v>
      </c>
      <c r="AN712">
        <v>0</v>
      </c>
      <c r="AO712">
        <v>1</v>
      </c>
      <c r="AP712">
        <v>0</v>
      </c>
      <c r="AQ712">
        <v>0</v>
      </c>
      <c r="AR712">
        <v>0</v>
      </c>
      <c r="AS712" t="s">
        <v>420</v>
      </c>
      <c r="AT712">
        <v>0.01</v>
      </c>
      <c r="AU712" t="s">
        <v>420</v>
      </c>
      <c r="AV712">
        <v>0</v>
      </c>
      <c r="AW712">
        <v>2</v>
      </c>
      <c r="AX712">
        <v>28187408</v>
      </c>
      <c r="AY712">
        <v>1</v>
      </c>
      <c r="AZ712">
        <v>0</v>
      </c>
      <c r="BA712">
        <v>744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0</v>
      </c>
      <c r="BU712">
        <v>0</v>
      </c>
      <c r="BV712">
        <v>0</v>
      </c>
      <c r="BW712">
        <v>0</v>
      </c>
      <c r="CX712">
        <f>Y712*Source!I255</f>
        <v>0.103191</v>
      </c>
      <c r="CY712">
        <f t="shared" si="177"/>
        <v>5728.18</v>
      </c>
      <c r="CZ712">
        <f t="shared" si="178"/>
        <v>810.21</v>
      </c>
      <c r="DA712">
        <f t="shared" si="179"/>
        <v>7.07</v>
      </c>
      <c r="DB712">
        <f t="shared" si="172"/>
        <v>8.1</v>
      </c>
      <c r="DC712">
        <f t="shared" si="173"/>
        <v>0</v>
      </c>
    </row>
    <row r="713" spans="1:107" x14ac:dyDescent="0.2">
      <c r="A713">
        <f>ROW(Source!A255)</f>
        <v>255</v>
      </c>
      <c r="B713">
        <v>28185841</v>
      </c>
      <c r="C713">
        <v>28187378</v>
      </c>
      <c r="D713">
        <v>27295210</v>
      </c>
      <c r="E713">
        <v>1</v>
      </c>
      <c r="F713">
        <v>1</v>
      </c>
      <c r="G713">
        <v>1</v>
      </c>
      <c r="H713">
        <v>3</v>
      </c>
      <c r="I713" t="s">
        <v>376</v>
      </c>
      <c r="J713" t="s">
        <v>377</v>
      </c>
      <c r="K713" t="s">
        <v>378</v>
      </c>
      <c r="L713">
        <v>1339</v>
      </c>
      <c r="N713">
        <v>1007</v>
      </c>
      <c r="O713" t="s">
        <v>444</v>
      </c>
      <c r="P713" t="s">
        <v>444</v>
      </c>
      <c r="Q713">
        <v>1</v>
      </c>
      <c r="W713">
        <v>0</v>
      </c>
      <c r="X713">
        <v>-1912065850</v>
      </c>
      <c r="Y713">
        <v>0.01</v>
      </c>
      <c r="AA713">
        <v>12092.95</v>
      </c>
      <c r="AB713">
        <v>0</v>
      </c>
      <c r="AC713">
        <v>0</v>
      </c>
      <c r="AD713">
        <v>0</v>
      </c>
      <c r="AE713">
        <v>1710.46</v>
      </c>
      <c r="AF713">
        <v>0</v>
      </c>
      <c r="AG713">
        <v>0</v>
      </c>
      <c r="AH713">
        <v>0</v>
      </c>
      <c r="AI713">
        <v>7.07</v>
      </c>
      <c r="AJ713">
        <v>1</v>
      </c>
      <c r="AK713">
        <v>1</v>
      </c>
      <c r="AL713">
        <v>1</v>
      </c>
      <c r="AN713">
        <v>0</v>
      </c>
      <c r="AO713">
        <v>1</v>
      </c>
      <c r="AP713">
        <v>0</v>
      </c>
      <c r="AQ713">
        <v>0</v>
      </c>
      <c r="AR713">
        <v>0</v>
      </c>
      <c r="AS713" t="s">
        <v>420</v>
      </c>
      <c r="AT713">
        <v>0.01</v>
      </c>
      <c r="AU713" t="s">
        <v>420</v>
      </c>
      <c r="AV713">
        <v>0</v>
      </c>
      <c r="AW713">
        <v>2</v>
      </c>
      <c r="AX713">
        <v>28187409</v>
      </c>
      <c r="AY713">
        <v>1</v>
      </c>
      <c r="AZ713">
        <v>0</v>
      </c>
      <c r="BA713">
        <v>745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0</v>
      </c>
      <c r="BU713">
        <v>0</v>
      </c>
      <c r="BV713">
        <v>0</v>
      </c>
      <c r="BW713">
        <v>0</v>
      </c>
      <c r="CX713">
        <f>Y713*Source!I255</f>
        <v>0.103191</v>
      </c>
      <c r="CY713">
        <f t="shared" si="177"/>
        <v>12092.95</v>
      </c>
      <c r="CZ713">
        <f t="shared" si="178"/>
        <v>1710.46</v>
      </c>
      <c r="DA713">
        <f t="shared" si="179"/>
        <v>7.07</v>
      </c>
      <c r="DB713">
        <f t="shared" si="172"/>
        <v>17.100000000000001</v>
      </c>
      <c r="DC713">
        <f t="shared" si="173"/>
        <v>0</v>
      </c>
    </row>
    <row r="714" spans="1:107" x14ac:dyDescent="0.2">
      <c r="A714">
        <f>ROW(Source!A255)</f>
        <v>255</v>
      </c>
      <c r="B714">
        <v>28185841</v>
      </c>
      <c r="C714">
        <v>28187378</v>
      </c>
      <c r="D714">
        <v>27296440</v>
      </c>
      <c r="E714">
        <v>1</v>
      </c>
      <c r="F714">
        <v>1</v>
      </c>
      <c r="G714">
        <v>1</v>
      </c>
      <c r="H714">
        <v>3</v>
      </c>
      <c r="I714" t="s">
        <v>379</v>
      </c>
      <c r="J714" t="s">
        <v>380</v>
      </c>
      <c r="K714" t="s">
        <v>381</v>
      </c>
      <c r="L714">
        <v>1327</v>
      </c>
      <c r="N714">
        <v>1005</v>
      </c>
      <c r="O714" t="s">
        <v>214</v>
      </c>
      <c r="P714" t="s">
        <v>214</v>
      </c>
      <c r="Q714">
        <v>1</v>
      </c>
      <c r="W714">
        <v>0</v>
      </c>
      <c r="X714">
        <v>-170838802</v>
      </c>
      <c r="Y714">
        <v>1.02</v>
      </c>
      <c r="AA714">
        <v>323.74</v>
      </c>
      <c r="AB714">
        <v>0</v>
      </c>
      <c r="AC714">
        <v>0</v>
      </c>
      <c r="AD714">
        <v>0</v>
      </c>
      <c r="AE714">
        <v>45.79</v>
      </c>
      <c r="AF714">
        <v>0</v>
      </c>
      <c r="AG714">
        <v>0</v>
      </c>
      <c r="AH714">
        <v>0</v>
      </c>
      <c r="AI714">
        <v>7.07</v>
      </c>
      <c r="AJ714">
        <v>1</v>
      </c>
      <c r="AK714">
        <v>1</v>
      </c>
      <c r="AL714">
        <v>1</v>
      </c>
      <c r="AN714">
        <v>0</v>
      </c>
      <c r="AO714">
        <v>1</v>
      </c>
      <c r="AP714">
        <v>0</v>
      </c>
      <c r="AQ714">
        <v>0</v>
      </c>
      <c r="AR714">
        <v>0</v>
      </c>
      <c r="AS714" t="s">
        <v>420</v>
      </c>
      <c r="AT714">
        <v>1.02</v>
      </c>
      <c r="AU714" t="s">
        <v>420</v>
      </c>
      <c r="AV714">
        <v>0</v>
      </c>
      <c r="AW714">
        <v>2</v>
      </c>
      <c r="AX714">
        <v>28187410</v>
      </c>
      <c r="AY714">
        <v>1</v>
      </c>
      <c r="AZ714">
        <v>0</v>
      </c>
      <c r="BA714">
        <v>746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0</v>
      </c>
      <c r="BW714">
        <v>0</v>
      </c>
      <c r="CX714">
        <f>Y714*Source!I255</f>
        <v>10.525482</v>
      </c>
      <c r="CY714">
        <f t="shared" si="177"/>
        <v>323.74</v>
      </c>
      <c r="CZ714">
        <f t="shared" si="178"/>
        <v>45.79</v>
      </c>
      <c r="DA714">
        <f t="shared" si="179"/>
        <v>7.07</v>
      </c>
      <c r="DB714">
        <f t="shared" si="172"/>
        <v>46.71</v>
      </c>
      <c r="DC714">
        <f t="shared" si="173"/>
        <v>0</v>
      </c>
    </row>
    <row r="715" spans="1:107" x14ac:dyDescent="0.2">
      <c r="A715">
        <f>ROW(Source!A260)</f>
        <v>260</v>
      </c>
      <c r="B715">
        <v>28185840</v>
      </c>
      <c r="C715">
        <v>28187413</v>
      </c>
      <c r="D715">
        <v>27430943</v>
      </c>
      <c r="E715">
        <v>1</v>
      </c>
      <c r="F715">
        <v>1</v>
      </c>
      <c r="G715">
        <v>1</v>
      </c>
      <c r="H715">
        <v>1</v>
      </c>
      <c r="I715" t="s">
        <v>382</v>
      </c>
      <c r="J715" t="s">
        <v>420</v>
      </c>
      <c r="K715" t="s">
        <v>383</v>
      </c>
      <c r="L715">
        <v>1191</v>
      </c>
      <c r="N715">
        <v>1013</v>
      </c>
      <c r="O715" t="s">
        <v>817</v>
      </c>
      <c r="P715" t="s">
        <v>817</v>
      </c>
      <c r="Q715">
        <v>1</v>
      </c>
      <c r="W715">
        <v>0</v>
      </c>
      <c r="X715">
        <v>1130331611</v>
      </c>
      <c r="Y715">
        <v>40.590000000000003</v>
      </c>
      <c r="AA715">
        <v>0</v>
      </c>
      <c r="AB715">
        <v>0</v>
      </c>
      <c r="AC715">
        <v>0</v>
      </c>
      <c r="AD715">
        <v>7.91</v>
      </c>
      <c r="AE715">
        <v>0</v>
      </c>
      <c r="AF715">
        <v>0</v>
      </c>
      <c r="AG715">
        <v>0</v>
      </c>
      <c r="AH715">
        <v>7.91</v>
      </c>
      <c r="AI715">
        <v>1</v>
      </c>
      <c r="AJ715">
        <v>1</v>
      </c>
      <c r="AK715">
        <v>1</v>
      </c>
      <c r="AL715">
        <v>1</v>
      </c>
      <c r="AN715">
        <v>0</v>
      </c>
      <c r="AO715">
        <v>1</v>
      </c>
      <c r="AP715">
        <v>0</v>
      </c>
      <c r="AQ715">
        <v>0</v>
      </c>
      <c r="AR715">
        <v>0</v>
      </c>
      <c r="AS715" t="s">
        <v>420</v>
      </c>
      <c r="AT715">
        <v>40.590000000000003</v>
      </c>
      <c r="AU715" t="s">
        <v>420</v>
      </c>
      <c r="AV715">
        <v>1</v>
      </c>
      <c r="AW715">
        <v>2</v>
      </c>
      <c r="AX715">
        <v>28187420</v>
      </c>
      <c r="AY715">
        <v>1</v>
      </c>
      <c r="AZ715">
        <v>0</v>
      </c>
      <c r="BA715">
        <v>747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0</v>
      </c>
      <c r="BU715">
        <v>0</v>
      </c>
      <c r="BV715">
        <v>0</v>
      </c>
      <c r="BW715">
        <v>0</v>
      </c>
      <c r="CX715">
        <f>Y715*Source!I260</f>
        <v>25.376868000000002</v>
      </c>
      <c r="CY715">
        <f>AD715</f>
        <v>7.91</v>
      </c>
      <c r="CZ715">
        <f>AH715</f>
        <v>7.91</v>
      </c>
      <c r="DA715">
        <f>AL715</f>
        <v>1</v>
      </c>
      <c r="DB715">
        <f t="shared" si="172"/>
        <v>321.07</v>
      </c>
      <c r="DC715">
        <f t="shared" si="173"/>
        <v>0</v>
      </c>
    </row>
    <row r="716" spans="1:107" x14ac:dyDescent="0.2">
      <c r="A716">
        <f>ROW(Source!A260)</f>
        <v>260</v>
      </c>
      <c r="B716">
        <v>28185840</v>
      </c>
      <c r="C716">
        <v>28187413</v>
      </c>
      <c r="D716">
        <v>27430841</v>
      </c>
      <c r="E716">
        <v>1</v>
      </c>
      <c r="F716">
        <v>1</v>
      </c>
      <c r="G716">
        <v>1</v>
      </c>
      <c r="H716">
        <v>1</v>
      </c>
      <c r="I716" t="s">
        <v>818</v>
      </c>
      <c r="J716" t="s">
        <v>420</v>
      </c>
      <c r="K716" t="s">
        <v>819</v>
      </c>
      <c r="L716">
        <v>1191</v>
      </c>
      <c r="N716">
        <v>1013</v>
      </c>
      <c r="O716" t="s">
        <v>817</v>
      </c>
      <c r="P716" t="s">
        <v>817</v>
      </c>
      <c r="Q716">
        <v>1</v>
      </c>
      <c r="W716">
        <v>0</v>
      </c>
      <c r="X716">
        <v>-383101862</v>
      </c>
      <c r="Y716">
        <v>0.04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1</v>
      </c>
      <c r="AJ716">
        <v>1</v>
      </c>
      <c r="AK716">
        <v>1</v>
      </c>
      <c r="AL716">
        <v>1</v>
      </c>
      <c r="AN716">
        <v>0</v>
      </c>
      <c r="AO716">
        <v>1</v>
      </c>
      <c r="AP716">
        <v>0</v>
      </c>
      <c r="AQ716">
        <v>0</v>
      </c>
      <c r="AR716">
        <v>0</v>
      </c>
      <c r="AS716" t="s">
        <v>420</v>
      </c>
      <c r="AT716">
        <v>0.04</v>
      </c>
      <c r="AU716" t="s">
        <v>420</v>
      </c>
      <c r="AV716">
        <v>2</v>
      </c>
      <c r="AW716">
        <v>2</v>
      </c>
      <c r="AX716">
        <v>28187421</v>
      </c>
      <c r="AY716">
        <v>1</v>
      </c>
      <c r="AZ716">
        <v>0</v>
      </c>
      <c r="BA716">
        <v>748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0</v>
      </c>
      <c r="BU716">
        <v>0</v>
      </c>
      <c r="BV716">
        <v>0</v>
      </c>
      <c r="BW716">
        <v>0</v>
      </c>
      <c r="CX716">
        <f>Y716*Source!I260</f>
        <v>2.5007999999999999E-2</v>
      </c>
      <c r="CY716">
        <f>AD716</f>
        <v>0</v>
      </c>
      <c r="CZ716">
        <f>AH716</f>
        <v>0</v>
      </c>
      <c r="DA716">
        <f>AL716</f>
        <v>1</v>
      </c>
      <c r="DB716">
        <f t="shared" si="172"/>
        <v>0</v>
      </c>
      <c r="DC716">
        <f t="shared" si="173"/>
        <v>0</v>
      </c>
    </row>
    <row r="717" spans="1:107" x14ac:dyDescent="0.2">
      <c r="A717">
        <f>ROW(Source!A260)</f>
        <v>260</v>
      </c>
      <c r="B717">
        <v>28185840</v>
      </c>
      <c r="C717">
        <v>28187413</v>
      </c>
      <c r="D717">
        <v>27348273</v>
      </c>
      <c r="E717">
        <v>1</v>
      </c>
      <c r="F717">
        <v>1</v>
      </c>
      <c r="G717">
        <v>1</v>
      </c>
      <c r="H717">
        <v>2</v>
      </c>
      <c r="I717" t="s">
        <v>384</v>
      </c>
      <c r="J717" t="s">
        <v>385</v>
      </c>
      <c r="K717" t="s">
        <v>386</v>
      </c>
      <c r="L717">
        <v>1368</v>
      </c>
      <c r="N717">
        <v>1011</v>
      </c>
      <c r="O717" t="s">
        <v>823</v>
      </c>
      <c r="P717" t="s">
        <v>823</v>
      </c>
      <c r="Q717">
        <v>1</v>
      </c>
      <c r="W717">
        <v>0</v>
      </c>
      <c r="X717">
        <v>-1949214054</v>
      </c>
      <c r="Y717">
        <v>0.01</v>
      </c>
      <c r="AA717">
        <v>0</v>
      </c>
      <c r="AB717">
        <v>29.78</v>
      </c>
      <c r="AC717">
        <v>11.84</v>
      </c>
      <c r="AD717">
        <v>0</v>
      </c>
      <c r="AE717">
        <v>0</v>
      </c>
      <c r="AF717">
        <v>29.78</v>
      </c>
      <c r="AG717">
        <v>11.84</v>
      </c>
      <c r="AH717">
        <v>0</v>
      </c>
      <c r="AI717">
        <v>1</v>
      </c>
      <c r="AJ717">
        <v>1</v>
      </c>
      <c r="AK717">
        <v>1</v>
      </c>
      <c r="AL717">
        <v>1</v>
      </c>
      <c r="AN717">
        <v>0</v>
      </c>
      <c r="AO717">
        <v>1</v>
      </c>
      <c r="AP717">
        <v>0</v>
      </c>
      <c r="AQ717">
        <v>0</v>
      </c>
      <c r="AR717">
        <v>0</v>
      </c>
      <c r="AS717" t="s">
        <v>420</v>
      </c>
      <c r="AT717">
        <v>0.01</v>
      </c>
      <c r="AU717" t="s">
        <v>420</v>
      </c>
      <c r="AV717">
        <v>0</v>
      </c>
      <c r="AW717">
        <v>2</v>
      </c>
      <c r="AX717">
        <v>28187422</v>
      </c>
      <c r="AY717">
        <v>1</v>
      </c>
      <c r="AZ717">
        <v>0</v>
      </c>
      <c r="BA717">
        <v>749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>
        <v>0</v>
      </c>
      <c r="BU717">
        <v>0</v>
      </c>
      <c r="BV717">
        <v>0</v>
      </c>
      <c r="BW717">
        <v>0</v>
      </c>
      <c r="CX717">
        <f>Y717*Source!I260</f>
        <v>6.2519999999999997E-3</v>
      </c>
      <c r="CY717">
        <f>AB717</f>
        <v>29.78</v>
      </c>
      <c r="CZ717">
        <f>AF717</f>
        <v>29.78</v>
      </c>
      <c r="DA717">
        <f>AJ717</f>
        <v>1</v>
      </c>
      <c r="DB717">
        <f t="shared" si="172"/>
        <v>0.3</v>
      </c>
      <c r="DC717">
        <f t="shared" si="173"/>
        <v>0.12</v>
      </c>
    </row>
    <row r="718" spans="1:107" x14ac:dyDescent="0.2">
      <c r="A718">
        <f>ROW(Source!A260)</f>
        <v>260</v>
      </c>
      <c r="B718">
        <v>28185840</v>
      </c>
      <c r="C718">
        <v>28187413</v>
      </c>
      <c r="D718">
        <v>27349166</v>
      </c>
      <c r="E718">
        <v>1</v>
      </c>
      <c r="F718">
        <v>1</v>
      </c>
      <c r="G718">
        <v>1</v>
      </c>
      <c r="H718">
        <v>2</v>
      </c>
      <c r="I718" t="s">
        <v>84</v>
      </c>
      <c r="J718" t="s">
        <v>85</v>
      </c>
      <c r="K718" t="s">
        <v>86</v>
      </c>
      <c r="L718">
        <v>1368</v>
      </c>
      <c r="N718">
        <v>1011</v>
      </c>
      <c r="O718" t="s">
        <v>823</v>
      </c>
      <c r="P718" t="s">
        <v>823</v>
      </c>
      <c r="Q718">
        <v>1</v>
      </c>
      <c r="W718">
        <v>0</v>
      </c>
      <c r="X718">
        <v>1171957361</v>
      </c>
      <c r="Y718">
        <v>0.03</v>
      </c>
      <c r="AA718">
        <v>0</v>
      </c>
      <c r="AB718">
        <v>86.79</v>
      </c>
      <c r="AC718">
        <v>10.130000000000001</v>
      </c>
      <c r="AD718">
        <v>0</v>
      </c>
      <c r="AE718">
        <v>0</v>
      </c>
      <c r="AF718">
        <v>86.79</v>
      </c>
      <c r="AG718">
        <v>10.130000000000001</v>
      </c>
      <c r="AH718">
        <v>0</v>
      </c>
      <c r="AI718">
        <v>1</v>
      </c>
      <c r="AJ718">
        <v>1</v>
      </c>
      <c r="AK718">
        <v>1</v>
      </c>
      <c r="AL718">
        <v>1</v>
      </c>
      <c r="AN718">
        <v>0</v>
      </c>
      <c r="AO718">
        <v>1</v>
      </c>
      <c r="AP718">
        <v>0</v>
      </c>
      <c r="AQ718">
        <v>0</v>
      </c>
      <c r="AR718">
        <v>0</v>
      </c>
      <c r="AS718" t="s">
        <v>420</v>
      </c>
      <c r="AT718">
        <v>0.03</v>
      </c>
      <c r="AU718" t="s">
        <v>420</v>
      </c>
      <c r="AV718">
        <v>0</v>
      </c>
      <c r="AW718">
        <v>2</v>
      </c>
      <c r="AX718">
        <v>28187423</v>
      </c>
      <c r="AY718">
        <v>1</v>
      </c>
      <c r="AZ718">
        <v>0</v>
      </c>
      <c r="BA718">
        <v>750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CX718">
        <f>Y718*Source!I260</f>
        <v>1.8755999999999998E-2</v>
      </c>
      <c r="CY718">
        <f>AB718</f>
        <v>86.79</v>
      </c>
      <c r="CZ718">
        <f>AF718</f>
        <v>86.79</v>
      </c>
      <c r="DA718">
        <f>AJ718</f>
        <v>1</v>
      </c>
      <c r="DB718">
        <f t="shared" si="172"/>
        <v>2.6</v>
      </c>
      <c r="DC718">
        <f t="shared" si="173"/>
        <v>0.3</v>
      </c>
    </row>
    <row r="719" spans="1:107" x14ac:dyDescent="0.2">
      <c r="A719">
        <f>ROW(Source!A260)</f>
        <v>260</v>
      </c>
      <c r="B719">
        <v>28185840</v>
      </c>
      <c r="C719">
        <v>28187413</v>
      </c>
      <c r="D719">
        <v>27268482</v>
      </c>
      <c r="E719">
        <v>1</v>
      </c>
      <c r="F719">
        <v>1</v>
      </c>
      <c r="G719">
        <v>1</v>
      </c>
      <c r="H719">
        <v>3</v>
      </c>
      <c r="I719" t="s">
        <v>387</v>
      </c>
      <c r="J719" t="s">
        <v>388</v>
      </c>
      <c r="K719" t="s">
        <v>389</v>
      </c>
      <c r="L719">
        <v>1346</v>
      </c>
      <c r="N719">
        <v>1009</v>
      </c>
      <c r="O719" t="s">
        <v>40</v>
      </c>
      <c r="P719" t="s">
        <v>40</v>
      </c>
      <c r="Q719">
        <v>1</v>
      </c>
      <c r="W719">
        <v>0</v>
      </c>
      <c r="X719">
        <v>1160770243</v>
      </c>
      <c r="Y719">
        <v>0.3</v>
      </c>
      <c r="AA719">
        <v>1.74</v>
      </c>
      <c r="AB719">
        <v>0</v>
      </c>
      <c r="AC719">
        <v>0</v>
      </c>
      <c r="AD719">
        <v>0</v>
      </c>
      <c r="AE719">
        <v>1.74</v>
      </c>
      <c r="AF719">
        <v>0</v>
      </c>
      <c r="AG719">
        <v>0</v>
      </c>
      <c r="AH719">
        <v>0</v>
      </c>
      <c r="AI719">
        <v>1</v>
      </c>
      <c r="AJ719">
        <v>1</v>
      </c>
      <c r="AK719">
        <v>1</v>
      </c>
      <c r="AL719">
        <v>1</v>
      </c>
      <c r="AN719">
        <v>0</v>
      </c>
      <c r="AO719">
        <v>1</v>
      </c>
      <c r="AP719">
        <v>0</v>
      </c>
      <c r="AQ719">
        <v>0</v>
      </c>
      <c r="AR719">
        <v>0</v>
      </c>
      <c r="AS719" t="s">
        <v>420</v>
      </c>
      <c r="AT719">
        <v>0.3</v>
      </c>
      <c r="AU719" t="s">
        <v>420</v>
      </c>
      <c r="AV719">
        <v>0</v>
      </c>
      <c r="AW719">
        <v>2</v>
      </c>
      <c r="AX719">
        <v>28187424</v>
      </c>
      <c r="AY719">
        <v>1</v>
      </c>
      <c r="AZ719">
        <v>0</v>
      </c>
      <c r="BA719">
        <v>751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CX719">
        <f>Y719*Source!I260</f>
        <v>0.18755999999999998</v>
      </c>
      <c r="CY719">
        <f>AA719</f>
        <v>1.74</v>
      </c>
      <c r="CZ719">
        <f>AE719</f>
        <v>1.74</v>
      </c>
      <c r="DA719">
        <f>AI719</f>
        <v>1</v>
      </c>
      <c r="DB719">
        <f t="shared" ref="DB719:DB726" si="180">ROUND(ROUND(AT719*CZ719,2),6)</f>
        <v>0.52</v>
      </c>
      <c r="DC719">
        <f t="shared" ref="DC719:DC726" si="181">ROUND(ROUND(AT719*AG719,2),6)</f>
        <v>0</v>
      </c>
    </row>
    <row r="720" spans="1:107" x14ac:dyDescent="0.2">
      <c r="A720">
        <f>ROW(Source!A260)</f>
        <v>260</v>
      </c>
      <c r="B720">
        <v>28185840</v>
      </c>
      <c r="C720">
        <v>28187413</v>
      </c>
      <c r="D720">
        <v>27303923</v>
      </c>
      <c r="E720">
        <v>1</v>
      </c>
      <c r="F720">
        <v>1</v>
      </c>
      <c r="G720">
        <v>1</v>
      </c>
      <c r="H720">
        <v>3</v>
      </c>
      <c r="I720" t="s">
        <v>390</v>
      </c>
      <c r="J720" t="s">
        <v>391</v>
      </c>
      <c r="K720" t="s">
        <v>392</v>
      </c>
      <c r="L720">
        <v>1346</v>
      </c>
      <c r="N720">
        <v>1009</v>
      </c>
      <c r="O720" t="s">
        <v>40</v>
      </c>
      <c r="P720" t="s">
        <v>40</v>
      </c>
      <c r="Q720">
        <v>1</v>
      </c>
      <c r="W720">
        <v>0</v>
      </c>
      <c r="X720">
        <v>1682478810</v>
      </c>
      <c r="Y720">
        <v>2.7</v>
      </c>
      <c r="AA720">
        <v>26.7</v>
      </c>
      <c r="AB720">
        <v>0</v>
      </c>
      <c r="AC720">
        <v>0</v>
      </c>
      <c r="AD720">
        <v>0</v>
      </c>
      <c r="AE720">
        <v>26.7</v>
      </c>
      <c r="AF720">
        <v>0</v>
      </c>
      <c r="AG720">
        <v>0</v>
      </c>
      <c r="AH720">
        <v>0</v>
      </c>
      <c r="AI720">
        <v>1</v>
      </c>
      <c r="AJ720">
        <v>1</v>
      </c>
      <c r="AK720">
        <v>1</v>
      </c>
      <c r="AL720">
        <v>1</v>
      </c>
      <c r="AN720">
        <v>0</v>
      </c>
      <c r="AO720">
        <v>1</v>
      </c>
      <c r="AP720">
        <v>0</v>
      </c>
      <c r="AQ720">
        <v>0</v>
      </c>
      <c r="AR720">
        <v>0</v>
      </c>
      <c r="AS720" t="s">
        <v>420</v>
      </c>
      <c r="AT720">
        <v>2.7</v>
      </c>
      <c r="AU720" t="s">
        <v>420</v>
      </c>
      <c r="AV720">
        <v>0</v>
      </c>
      <c r="AW720">
        <v>2</v>
      </c>
      <c r="AX720">
        <v>28187426</v>
      </c>
      <c r="AY720">
        <v>1</v>
      </c>
      <c r="AZ720">
        <v>0</v>
      </c>
      <c r="BA720">
        <v>753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CX720">
        <f>Y720*Source!I260</f>
        <v>1.68804</v>
      </c>
      <c r="CY720">
        <f>AA720</f>
        <v>26.7</v>
      </c>
      <c r="CZ720">
        <f>AE720</f>
        <v>26.7</v>
      </c>
      <c r="DA720">
        <f>AI720</f>
        <v>1</v>
      </c>
      <c r="DB720">
        <f t="shared" si="180"/>
        <v>72.09</v>
      </c>
      <c r="DC720">
        <f t="shared" si="181"/>
        <v>0</v>
      </c>
    </row>
    <row r="721" spans="1:107" x14ac:dyDescent="0.2">
      <c r="A721">
        <f>ROW(Source!A261)</f>
        <v>261</v>
      </c>
      <c r="B721">
        <v>28185841</v>
      </c>
      <c r="C721">
        <v>28187413</v>
      </c>
      <c r="D721">
        <v>27430943</v>
      </c>
      <c r="E721">
        <v>1</v>
      </c>
      <c r="F721">
        <v>1</v>
      </c>
      <c r="G721">
        <v>1</v>
      </c>
      <c r="H721">
        <v>1</v>
      </c>
      <c r="I721" t="s">
        <v>382</v>
      </c>
      <c r="J721" t="s">
        <v>420</v>
      </c>
      <c r="K721" t="s">
        <v>383</v>
      </c>
      <c r="L721">
        <v>1191</v>
      </c>
      <c r="N721">
        <v>1013</v>
      </c>
      <c r="O721" t="s">
        <v>817</v>
      </c>
      <c r="P721" t="s">
        <v>817</v>
      </c>
      <c r="Q721">
        <v>1</v>
      </c>
      <c r="W721">
        <v>0</v>
      </c>
      <c r="X721">
        <v>1130331611</v>
      </c>
      <c r="Y721">
        <v>40.590000000000003</v>
      </c>
      <c r="AA721">
        <v>0</v>
      </c>
      <c r="AB721">
        <v>0</v>
      </c>
      <c r="AC721">
        <v>0</v>
      </c>
      <c r="AD721">
        <v>55.92</v>
      </c>
      <c r="AE721">
        <v>0</v>
      </c>
      <c r="AF721">
        <v>0</v>
      </c>
      <c r="AG721">
        <v>0</v>
      </c>
      <c r="AH721">
        <v>7.91</v>
      </c>
      <c r="AI721">
        <v>1</v>
      </c>
      <c r="AJ721">
        <v>1</v>
      </c>
      <c r="AK721">
        <v>1</v>
      </c>
      <c r="AL721">
        <v>7.07</v>
      </c>
      <c r="AN721">
        <v>0</v>
      </c>
      <c r="AO721">
        <v>1</v>
      </c>
      <c r="AP721">
        <v>0</v>
      </c>
      <c r="AQ721">
        <v>0</v>
      </c>
      <c r="AR721">
        <v>0</v>
      </c>
      <c r="AS721" t="s">
        <v>420</v>
      </c>
      <c r="AT721">
        <v>40.590000000000003</v>
      </c>
      <c r="AU721" t="s">
        <v>420</v>
      </c>
      <c r="AV721">
        <v>1</v>
      </c>
      <c r="AW721">
        <v>2</v>
      </c>
      <c r="AX721">
        <v>28187420</v>
      </c>
      <c r="AY721">
        <v>1</v>
      </c>
      <c r="AZ721">
        <v>0</v>
      </c>
      <c r="BA721">
        <v>754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0</v>
      </c>
      <c r="BU721">
        <v>0</v>
      </c>
      <c r="BV721">
        <v>0</v>
      </c>
      <c r="BW721">
        <v>0</v>
      </c>
      <c r="CX721">
        <f>Y721*Source!I261</f>
        <v>25.376868000000002</v>
      </c>
      <c r="CY721">
        <f>AD721</f>
        <v>55.92</v>
      </c>
      <c r="CZ721">
        <f>AH721</f>
        <v>7.91</v>
      </c>
      <c r="DA721">
        <f>AL721</f>
        <v>7.07</v>
      </c>
      <c r="DB721">
        <f t="shared" si="180"/>
        <v>321.07</v>
      </c>
      <c r="DC721">
        <f t="shared" si="181"/>
        <v>0</v>
      </c>
    </row>
    <row r="722" spans="1:107" x14ac:dyDescent="0.2">
      <c r="A722">
        <f>ROW(Source!A261)</f>
        <v>261</v>
      </c>
      <c r="B722">
        <v>28185841</v>
      </c>
      <c r="C722">
        <v>28187413</v>
      </c>
      <c r="D722">
        <v>27430841</v>
      </c>
      <c r="E722">
        <v>1</v>
      </c>
      <c r="F722">
        <v>1</v>
      </c>
      <c r="G722">
        <v>1</v>
      </c>
      <c r="H722">
        <v>1</v>
      </c>
      <c r="I722" t="s">
        <v>818</v>
      </c>
      <c r="J722" t="s">
        <v>420</v>
      </c>
      <c r="K722" t="s">
        <v>819</v>
      </c>
      <c r="L722">
        <v>1191</v>
      </c>
      <c r="N722">
        <v>1013</v>
      </c>
      <c r="O722" t="s">
        <v>817</v>
      </c>
      <c r="P722" t="s">
        <v>817</v>
      </c>
      <c r="Q722">
        <v>1</v>
      </c>
      <c r="W722">
        <v>0</v>
      </c>
      <c r="X722">
        <v>-383101862</v>
      </c>
      <c r="Y722">
        <v>0.04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1</v>
      </c>
      <c r="AJ722">
        <v>1</v>
      </c>
      <c r="AK722">
        <v>7.07</v>
      </c>
      <c r="AL722">
        <v>1</v>
      </c>
      <c r="AN722">
        <v>0</v>
      </c>
      <c r="AO722">
        <v>1</v>
      </c>
      <c r="AP722">
        <v>0</v>
      </c>
      <c r="AQ722">
        <v>0</v>
      </c>
      <c r="AR722">
        <v>0</v>
      </c>
      <c r="AS722" t="s">
        <v>420</v>
      </c>
      <c r="AT722">
        <v>0.04</v>
      </c>
      <c r="AU722" t="s">
        <v>420</v>
      </c>
      <c r="AV722">
        <v>2</v>
      </c>
      <c r="AW722">
        <v>2</v>
      </c>
      <c r="AX722">
        <v>28187421</v>
      </c>
      <c r="AY722">
        <v>1</v>
      </c>
      <c r="AZ722">
        <v>0</v>
      </c>
      <c r="BA722">
        <v>755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>
        <v>0</v>
      </c>
      <c r="BU722">
        <v>0</v>
      </c>
      <c r="BV722">
        <v>0</v>
      </c>
      <c r="BW722">
        <v>0</v>
      </c>
      <c r="CX722">
        <f>Y722*Source!I261</f>
        <v>2.5007999999999999E-2</v>
      </c>
      <c r="CY722">
        <f>AD722</f>
        <v>0</v>
      </c>
      <c r="CZ722">
        <f>AH722</f>
        <v>0</v>
      </c>
      <c r="DA722">
        <f>AL722</f>
        <v>1</v>
      </c>
      <c r="DB722">
        <f t="shared" si="180"/>
        <v>0</v>
      </c>
      <c r="DC722">
        <f t="shared" si="181"/>
        <v>0</v>
      </c>
    </row>
    <row r="723" spans="1:107" x14ac:dyDescent="0.2">
      <c r="A723">
        <f>ROW(Source!A261)</f>
        <v>261</v>
      </c>
      <c r="B723">
        <v>28185841</v>
      </c>
      <c r="C723">
        <v>28187413</v>
      </c>
      <c r="D723">
        <v>27348273</v>
      </c>
      <c r="E723">
        <v>1</v>
      </c>
      <c r="F723">
        <v>1</v>
      </c>
      <c r="G723">
        <v>1</v>
      </c>
      <c r="H723">
        <v>2</v>
      </c>
      <c r="I723" t="s">
        <v>384</v>
      </c>
      <c r="J723" t="s">
        <v>385</v>
      </c>
      <c r="K723" t="s">
        <v>386</v>
      </c>
      <c r="L723">
        <v>1368</v>
      </c>
      <c r="N723">
        <v>1011</v>
      </c>
      <c r="O723" t="s">
        <v>823</v>
      </c>
      <c r="P723" t="s">
        <v>823</v>
      </c>
      <c r="Q723">
        <v>1</v>
      </c>
      <c r="W723">
        <v>0</v>
      </c>
      <c r="X723">
        <v>-1949214054</v>
      </c>
      <c r="Y723">
        <v>0.01</v>
      </c>
      <c r="AA723">
        <v>0</v>
      </c>
      <c r="AB723">
        <v>210.54</v>
      </c>
      <c r="AC723">
        <v>11.84</v>
      </c>
      <c r="AD723">
        <v>0</v>
      </c>
      <c r="AE723">
        <v>0</v>
      </c>
      <c r="AF723">
        <v>29.78</v>
      </c>
      <c r="AG723">
        <v>11.84</v>
      </c>
      <c r="AH723">
        <v>0</v>
      </c>
      <c r="AI723">
        <v>1</v>
      </c>
      <c r="AJ723">
        <v>7.07</v>
      </c>
      <c r="AK723">
        <v>1</v>
      </c>
      <c r="AL723">
        <v>1</v>
      </c>
      <c r="AN723">
        <v>0</v>
      </c>
      <c r="AO723">
        <v>1</v>
      </c>
      <c r="AP723">
        <v>0</v>
      </c>
      <c r="AQ723">
        <v>0</v>
      </c>
      <c r="AR723">
        <v>0</v>
      </c>
      <c r="AS723" t="s">
        <v>420</v>
      </c>
      <c r="AT723">
        <v>0.01</v>
      </c>
      <c r="AU723" t="s">
        <v>420</v>
      </c>
      <c r="AV723">
        <v>0</v>
      </c>
      <c r="AW723">
        <v>2</v>
      </c>
      <c r="AX723">
        <v>28187422</v>
      </c>
      <c r="AY723">
        <v>1</v>
      </c>
      <c r="AZ723">
        <v>0</v>
      </c>
      <c r="BA723">
        <v>756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0</v>
      </c>
      <c r="BU723">
        <v>0</v>
      </c>
      <c r="BV723">
        <v>0</v>
      </c>
      <c r="BW723">
        <v>0</v>
      </c>
      <c r="CX723">
        <f>Y723*Source!I261</f>
        <v>6.2519999999999997E-3</v>
      </c>
      <c r="CY723">
        <f>AB723</f>
        <v>210.54</v>
      </c>
      <c r="CZ723">
        <f>AF723</f>
        <v>29.78</v>
      </c>
      <c r="DA723">
        <f>AJ723</f>
        <v>7.07</v>
      </c>
      <c r="DB723">
        <f t="shared" si="180"/>
        <v>0.3</v>
      </c>
      <c r="DC723">
        <f t="shared" si="181"/>
        <v>0.12</v>
      </c>
    </row>
    <row r="724" spans="1:107" x14ac:dyDescent="0.2">
      <c r="A724">
        <f>ROW(Source!A261)</f>
        <v>261</v>
      </c>
      <c r="B724">
        <v>28185841</v>
      </c>
      <c r="C724">
        <v>28187413</v>
      </c>
      <c r="D724">
        <v>27349166</v>
      </c>
      <c r="E724">
        <v>1</v>
      </c>
      <c r="F724">
        <v>1</v>
      </c>
      <c r="G724">
        <v>1</v>
      </c>
      <c r="H724">
        <v>2</v>
      </c>
      <c r="I724" t="s">
        <v>84</v>
      </c>
      <c r="J724" t="s">
        <v>85</v>
      </c>
      <c r="K724" t="s">
        <v>86</v>
      </c>
      <c r="L724">
        <v>1368</v>
      </c>
      <c r="N724">
        <v>1011</v>
      </c>
      <c r="O724" t="s">
        <v>823</v>
      </c>
      <c r="P724" t="s">
        <v>823</v>
      </c>
      <c r="Q724">
        <v>1</v>
      </c>
      <c r="W724">
        <v>0</v>
      </c>
      <c r="X724">
        <v>1171957361</v>
      </c>
      <c r="Y724">
        <v>0.03</v>
      </c>
      <c r="AA724">
        <v>0</v>
      </c>
      <c r="AB724">
        <v>613.61</v>
      </c>
      <c r="AC724">
        <v>10.130000000000001</v>
      </c>
      <c r="AD724">
        <v>0</v>
      </c>
      <c r="AE724">
        <v>0</v>
      </c>
      <c r="AF724">
        <v>86.79</v>
      </c>
      <c r="AG724">
        <v>10.130000000000001</v>
      </c>
      <c r="AH724">
        <v>0</v>
      </c>
      <c r="AI724">
        <v>1</v>
      </c>
      <c r="AJ724">
        <v>7.07</v>
      </c>
      <c r="AK724">
        <v>1</v>
      </c>
      <c r="AL724">
        <v>1</v>
      </c>
      <c r="AN724">
        <v>0</v>
      </c>
      <c r="AO724">
        <v>1</v>
      </c>
      <c r="AP724">
        <v>0</v>
      </c>
      <c r="AQ724">
        <v>0</v>
      </c>
      <c r="AR724">
        <v>0</v>
      </c>
      <c r="AS724" t="s">
        <v>420</v>
      </c>
      <c r="AT724">
        <v>0.03</v>
      </c>
      <c r="AU724" t="s">
        <v>420</v>
      </c>
      <c r="AV724">
        <v>0</v>
      </c>
      <c r="AW724">
        <v>2</v>
      </c>
      <c r="AX724">
        <v>28187423</v>
      </c>
      <c r="AY724">
        <v>1</v>
      </c>
      <c r="AZ724">
        <v>0</v>
      </c>
      <c r="BA724">
        <v>757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0</v>
      </c>
      <c r="BU724">
        <v>0</v>
      </c>
      <c r="BV724">
        <v>0</v>
      </c>
      <c r="BW724">
        <v>0</v>
      </c>
      <c r="CX724">
        <f>Y724*Source!I261</f>
        <v>1.8755999999999998E-2</v>
      </c>
      <c r="CY724">
        <f>AB724</f>
        <v>613.61</v>
      </c>
      <c r="CZ724">
        <f>AF724</f>
        <v>86.79</v>
      </c>
      <c r="DA724">
        <f>AJ724</f>
        <v>7.07</v>
      </c>
      <c r="DB724">
        <f t="shared" si="180"/>
        <v>2.6</v>
      </c>
      <c r="DC724">
        <f t="shared" si="181"/>
        <v>0.3</v>
      </c>
    </row>
    <row r="725" spans="1:107" x14ac:dyDescent="0.2">
      <c r="A725">
        <f>ROW(Source!A261)</f>
        <v>261</v>
      </c>
      <c r="B725">
        <v>28185841</v>
      </c>
      <c r="C725">
        <v>28187413</v>
      </c>
      <c r="D725">
        <v>27268482</v>
      </c>
      <c r="E725">
        <v>1</v>
      </c>
      <c r="F725">
        <v>1</v>
      </c>
      <c r="G725">
        <v>1</v>
      </c>
      <c r="H725">
        <v>3</v>
      </c>
      <c r="I725" t="s">
        <v>387</v>
      </c>
      <c r="J725" t="s">
        <v>388</v>
      </c>
      <c r="K725" t="s">
        <v>389</v>
      </c>
      <c r="L725">
        <v>1346</v>
      </c>
      <c r="N725">
        <v>1009</v>
      </c>
      <c r="O725" t="s">
        <v>40</v>
      </c>
      <c r="P725" t="s">
        <v>40</v>
      </c>
      <c r="Q725">
        <v>1</v>
      </c>
      <c r="W725">
        <v>0</v>
      </c>
      <c r="X725">
        <v>1160770243</v>
      </c>
      <c r="Y725">
        <v>0.3</v>
      </c>
      <c r="AA725">
        <v>12.3</v>
      </c>
      <c r="AB725">
        <v>0</v>
      </c>
      <c r="AC725">
        <v>0</v>
      </c>
      <c r="AD725">
        <v>0</v>
      </c>
      <c r="AE725">
        <v>1.74</v>
      </c>
      <c r="AF725">
        <v>0</v>
      </c>
      <c r="AG725">
        <v>0</v>
      </c>
      <c r="AH725">
        <v>0</v>
      </c>
      <c r="AI725">
        <v>7.07</v>
      </c>
      <c r="AJ725">
        <v>1</v>
      </c>
      <c r="AK725">
        <v>1</v>
      </c>
      <c r="AL725">
        <v>1</v>
      </c>
      <c r="AN725">
        <v>0</v>
      </c>
      <c r="AO725">
        <v>1</v>
      </c>
      <c r="AP725">
        <v>0</v>
      </c>
      <c r="AQ725">
        <v>0</v>
      </c>
      <c r="AR725">
        <v>0</v>
      </c>
      <c r="AS725" t="s">
        <v>420</v>
      </c>
      <c r="AT725">
        <v>0.3</v>
      </c>
      <c r="AU725" t="s">
        <v>420</v>
      </c>
      <c r="AV725">
        <v>0</v>
      </c>
      <c r="AW725">
        <v>2</v>
      </c>
      <c r="AX725">
        <v>28187424</v>
      </c>
      <c r="AY725">
        <v>1</v>
      </c>
      <c r="AZ725">
        <v>0</v>
      </c>
      <c r="BA725">
        <v>758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CX725">
        <f>Y725*Source!I261</f>
        <v>0.18755999999999998</v>
      </c>
      <c r="CY725">
        <f>AA725</f>
        <v>12.3</v>
      </c>
      <c r="CZ725">
        <f>AE725</f>
        <v>1.74</v>
      </c>
      <c r="DA725">
        <f>AI725</f>
        <v>7.07</v>
      </c>
      <c r="DB725">
        <f t="shared" si="180"/>
        <v>0.52</v>
      </c>
      <c r="DC725">
        <f t="shared" si="181"/>
        <v>0</v>
      </c>
    </row>
    <row r="726" spans="1:107" x14ac:dyDescent="0.2">
      <c r="A726">
        <f>ROW(Source!A261)</f>
        <v>261</v>
      </c>
      <c r="B726">
        <v>28185841</v>
      </c>
      <c r="C726">
        <v>28187413</v>
      </c>
      <c r="D726">
        <v>27303923</v>
      </c>
      <c r="E726">
        <v>1</v>
      </c>
      <c r="F726">
        <v>1</v>
      </c>
      <c r="G726">
        <v>1</v>
      </c>
      <c r="H726">
        <v>3</v>
      </c>
      <c r="I726" t="s">
        <v>390</v>
      </c>
      <c r="J726" t="s">
        <v>391</v>
      </c>
      <c r="K726" t="s">
        <v>392</v>
      </c>
      <c r="L726">
        <v>1346</v>
      </c>
      <c r="N726">
        <v>1009</v>
      </c>
      <c r="O726" t="s">
        <v>40</v>
      </c>
      <c r="P726" t="s">
        <v>40</v>
      </c>
      <c r="Q726">
        <v>1</v>
      </c>
      <c r="W726">
        <v>0</v>
      </c>
      <c r="X726">
        <v>1682478810</v>
      </c>
      <c r="Y726">
        <v>2.7</v>
      </c>
      <c r="AA726">
        <v>188.77</v>
      </c>
      <c r="AB726">
        <v>0</v>
      </c>
      <c r="AC726">
        <v>0</v>
      </c>
      <c r="AD726">
        <v>0</v>
      </c>
      <c r="AE726">
        <v>26.7</v>
      </c>
      <c r="AF726">
        <v>0</v>
      </c>
      <c r="AG726">
        <v>0</v>
      </c>
      <c r="AH726">
        <v>0</v>
      </c>
      <c r="AI726">
        <v>7.07</v>
      </c>
      <c r="AJ726">
        <v>1</v>
      </c>
      <c r="AK726">
        <v>1</v>
      </c>
      <c r="AL726">
        <v>1</v>
      </c>
      <c r="AN726">
        <v>0</v>
      </c>
      <c r="AO726">
        <v>1</v>
      </c>
      <c r="AP726">
        <v>0</v>
      </c>
      <c r="AQ726">
        <v>0</v>
      </c>
      <c r="AR726">
        <v>0</v>
      </c>
      <c r="AS726" t="s">
        <v>420</v>
      </c>
      <c r="AT726">
        <v>2.7</v>
      </c>
      <c r="AU726" t="s">
        <v>420</v>
      </c>
      <c r="AV726">
        <v>0</v>
      </c>
      <c r="AW726">
        <v>2</v>
      </c>
      <c r="AX726">
        <v>28187426</v>
      </c>
      <c r="AY726">
        <v>1</v>
      </c>
      <c r="AZ726">
        <v>0</v>
      </c>
      <c r="BA726">
        <v>760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0</v>
      </c>
      <c r="BW726">
        <v>0</v>
      </c>
      <c r="CX726">
        <f>Y726*Source!I261</f>
        <v>1.68804</v>
      </c>
      <c r="CY726">
        <f>AA726</f>
        <v>188.77</v>
      </c>
      <c r="CZ726">
        <f>AE726</f>
        <v>26.7</v>
      </c>
      <c r="DA726">
        <f>AI726</f>
        <v>7.07</v>
      </c>
      <c r="DB726">
        <f t="shared" si="180"/>
        <v>72.09</v>
      </c>
      <c r="DC726">
        <f t="shared" si="181"/>
        <v>0</v>
      </c>
    </row>
    <row r="727" spans="1:107" x14ac:dyDescent="0.2">
      <c r="A727">
        <f>ROW(Source!A328)</f>
        <v>328</v>
      </c>
      <c r="B727">
        <v>28185840</v>
      </c>
      <c r="C727">
        <v>28187429</v>
      </c>
      <c r="D727">
        <v>27885867</v>
      </c>
      <c r="E727">
        <v>1</v>
      </c>
      <c r="F727">
        <v>1</v>
      </c>
      <c r="G727">
        <v>1</v>
      </c>
      <c r="H727">
        <v>1</v>
      </c>
      <c r="I727" t="s">
        <v>393</v>
      </c>
      <c r="J727" t="s">
        <v>420</v>
      </c>
      <c r="K727" t="s">
        <v>394</v>
      </c>
      <c r="L727">
        <v>1191</v>
      </c>
      <c r="N727">
        <v>1013</v>
      </c>
      <c r="O727" t="s">
        <v>817</v>
      </c>
      <c r="P727" t="s">
        <v>817</v>
      </c>
      <c r="Q727">
        <v>1</v>
      </c>
      <c r="W727">
        <v>0</v>
      </c>
      <c r="X727">
        <v>1393351621</v>
      </c>
      <c r="Y727">
        <v>370.32800000000003</v>
      </c>
      <c r="AA727">
        <v>0</v>
      </c>
      <c r="AB727">
        <v>0</v>
      </c>
      <c r="AC727">
        <v>0</v>
      </c>
      <c r="AD727">
        <v>12.58</v>
      </c>
      <c r="AE727">
        <v>0</v>
      </c>
      <c r="AF727">
        <v>0</v>
      </c>
      <c r="AG727">
        <v>0</v>
      </c>
      <c r="AH727">
        <v>12.58</v>
      </c>
      <c r="AI727">
        <v>1</v>
      </c>
      <c r="AJ727">
        <v>1</v>
      </c>
      <c r="AK727">
        <v>1</v>
      </c>
      <c r="AL727">
        <v>1</v>
      </c>
      <c r="AN727">
        <v>0</v>
      </c>
      <c r="AO727">
        <v>1</v>
      </c>
      <c r="AP727">
        <v>1</v>
      </c>
      <c r="AQ727">
        <v>0</v>
      </c>
      <c r="AR727">
        <v>0</v>
      </c>
      <c r="AS727" t="s">
        <v>420</v>
      </c>
      <c r="AT727">
        <v>462.91</v>
      </c>
      <c r="AU727" t="s">
        <v>725</v>
      </c>
      <c r="AV727">
        <v>1</v>
      </c>
      <c r="AW727">
        <v>2</v>
      </c>
      <c r="AX727">
        <v>28187432</v>
      </c>
      <c r="AY727">
        <v>1</v>
      </c>
      <c r="AZ727">
        <v>0</v>
      </c>
      <c r="BA727">
        <v>761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CX727">
        <f>Y727*Source!I328</f>
        <v>370.32800000000003</v>
      </c>
      <c r="CY727">
        <f>AD727</f>
        <v>12.58</v>
      </c>
      <c r="CZ727">
        <f>AH727</f>
        <v>12.58</v>
      </c>
      <c r="DA727">
        <f>AL727</f>
        <v>1</v>
      </c>
      <c r="DB727">
        <f>ROUND((ROUND(AT727*CZ727,2)*0.8),6)</f>
        <v>4658.7280000000001</v>
      </c>
      <c r="DC727">
        <f>ROUND((ROUND(AT727*AG727,2)*0.8),6)</f>
        <v>0</v>
      </c>
    </row>
    <row r="728" spans="1:107" x14ac:dyDescent="0.2">
      <c r="A728">
        <f>ROW(Source!A328)</f>
        <v>328</v>
      </c>
      <c r="B728">
        <v>28185840</v>
      </c>
      <c r="C728">
        <v>28187429</v>
      </c>
      <c r="D728">
        <v>27885869</v>
      </c>
      <c r="E728">
        <v>1</v>
      </c>
      <c r="F728">
        <v>1</v>
      </c>
      <c r="G728">
        <v>1</v>
      </c>
      <c r="H728">
        <v>1</v>
      </c>
      <c r="I728" t="s">
        <v>395</v>
      </c>
      <c r="J728" t="s">
        <v>420</v>
      </c>
      <c r="K728" t="s">
        <v>396</v>
      </c>
      <c r="L728">
        <v>1191</v>
      </c>
      <c r="N728">
        <v>1013</v>
      </c>
      <c r="O728" t="s">
        <v>817</v>
      </c>
      <c r="P728" t="s">
        <v>817</v>
      </c>
      <c r="Q728">
        <v>1</v>
      </c>
      <c r="W728">
        <v>0</v>
      </c>
      <c r="X728">
        <v>-106203497</v>
      </c>
      <c r="Y728">
        <v>158.71199999999999</v>
      </c>
      <c r="AA728">
        <v>0</v>
      </c>
      <c r="AB728">
        <v>0</v>
      </c>
      <c r="AC728">
        <v>0</v>
      </c>
      <c r="AD728">
        <v>11.33</v>
      </c>
      <c r="AE728">
        <v>0</v>
      </c>
      <c r="AF728">
        <v>0</v>
      </c>
      <c r="AG728">
        <v>0</v>
      </c>
      <c r="AH728">
        <v>11.33</v>
      </c>
      <c r="AI728">
        <v>1</v>
      </c>
      <c r="AJ728">
        <v>1</v>
      </c>
      <c r="AK728">
        <v>1</v>
      </c>
      <c r="AL728">
        <v>1</v>
      </c>
      <c r="AN728">
        <v>0</v>
      </c>
      <c r="AO728">
        <v>1</v>
      </c>
      <c r="AP728">
        <v>1</v>
      </c>
      <c r="AQ728">
        <v>0</v>
      </c>
      <c r="AR728">
        <v>0</v>
      </c>
      <c r="AS728" t="s">
        <v>420</v>
      </c>
      <c r="AT728">
        <v>198.39</v>
      </c>
      <c r="AU728" t="s">
        <v>725</v>
      </c>
      <c r="AV728">
        <v>1</v>
      </c>
      <c r="AW728">
        <v>2</v>
      </c>
      <c r="AX728">
        <v>28187433</v>
      </c>
      <c r="AY728">
        <v>1</v>
      </c>
      <c r="AZ728">
        <v>0</v>
      </c>
      <c r="BA728">
        <v>762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>
        <v>0</v>
      </c>
      <c r="BU728">
        <v>0</v>
      </c>
      <c r="BV728">
        <v>0</v>
      </c>
      <c r="BW728">
        <v>0</v>
      </c>
      <c r="CX728">
        <f>Y728*Source!I328</f>
        <v>158.71199999999999</v>
      </c>
      <c r="CY728">
        <f>AD728</f>
        <v>11.33</v>
      </c>
      <c r="CZ728">
        <f>AH728</f>
        <v>11.33</v>
      </c>
      <c r="DA728">
        <f>AL728</f>
        <v>1</v>
      </c>
      <c r="DB728">
        <f>ROUND((ROUND(AT728*CZ728,2)*0.8),6)</f>
        <v>1798.2080000000001</v>
      </c>
      <c r="DC728">
        <f>ROUND((ROUND(AT728*AG728,2)*0.8),6)</f>
        <v>0</v>
      </c>
    </row>
    <row r="729" spans="1:107" x14ac:dyDescent="0.2">
      <c r="A729">
        <f>ROW(Source!A329)</f>
        <v>329</v>
      </c>
      <c r="B729">
        <v>28185841</v>
      </c>
      <c r="C729">
        <v>28187429</v>
      </c>
      <c r="D729">
        <v>27885867</v>
      </c>
      <c r="E729">
        <v>1</v>
      </c>
      <c r="F729">
        <v>1</v>
      </c>
      <c r="G729">
        <v>1</v>
      </c>
      <c r="H729">
        <v>1</v>
      </c>
      <c r="I729" t="s">
        <v>393</v>
      </c>
      <c r="J729" t="s">
        <v>420</v>
      </c>
      <c r="K729" t="s">
        <v>394</v>
      </c>
      <c r="L729">
        <v>1191</v>
      </c>
      <c r="N729">
        <v>1013</v>
      </c>
      <c r="O729" t="s">
        <v>817</v>
      </c>
      <c r="P729" t="s">
        <v>817</v>
      </c>
      <c r="Q729">
        <v>1</v>
      </c>
      <c r="W729">
        <v>0</v>
      </c>
      <c r="X729">
        <v>1393351621</v>
      </c>
      <c r="Y729">
        <v>370.32800000000003</v>
      </c>
      <c r="AA729">
        <v>0</v>
      </c>
      <c r="AB729">
        <v>0</v>
      </c>
      <c r="AC729">
        <v>0</v>
      </c>
      <c r="AD729">
        <v>88.94</v>
      </c>
      <c r="AE729">
        <v>0</v>
      </c>
      <c r="AF729">
        <v>0</v>
      </c>
      <c r="AG729">
        <v>0</v>
      </c>
      <c r="AH729">
        <v>12.58</v>
      </c>
      <c r="AI729">
        <v>1</v>
      </c>
      <c r="AJ729">
        <v>1</v>
      </c>
      <c r="AK729">
        <v>1</v>
      </c>
      <c r="AL729">
        <v>7.07</v>
      </c>
      <c r="AN729">
        <v>0</v>
      </c>
      <c r="AO729">
        <v>1</v>
      </c>
      <c r="AP729">
        <v>1</v>
      </c>
      <c r="AQ729">
        <v>0</v>
      </c>
      <c r="AR729">
        <v>0</v>
      </c>
      <c r="AS729" t="s">
        <v>420</v>
      </c>
      <c r="AT729">
        <v>462.91</v>
      </c>
      <c r="AU729" t="s">
        <v>725</v>
      </c>
      <c r="AV729">
        <v>1</v>
      </c>
      <c r="AW729">
        <v>2</v>
      </c>
      <c r="AX729">
        <v>28187432</v>
      </c>
      <c r="AY729">
        <v>1</v>
      </c>
      <c r="AZ729">
        <v>0</v>
      </c>
      <c r="BA729">
        <v>763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0</v>
      </c>
      <c r="BU729">
        <v>0</v>
      </c>
      <c r="BV729">
        <v>0</v>
      </c>
      <c r="BW729">
        <v>0</v>
      </c>
      <c r="CX729">
        <f>Y729*Source!I329</f>
        <v>370.32800000000003</v>
      </c>
      <c r="CY729">
        <f>AD729</f>
        <v>88.94</v>
      </c>
      <c r="CZ729">
        <f>AH729</f>
        <v>12.58</v>
      </c>
      <c r="DA729">
        <f>AL729</f>
        <v>7.07</v>
      </c>
      <c r="DB729">
        <f>ROUND((ROUND(AT729*CZ729,2)*0.8),6)</f>
        <v>4658.7280000000001</v>
      </c>
      <c r="DC729">
        <f>ROUND((ROUND(AT729*AG729,2)*0.8),6)</f>
        <v>0</v>
      </c>
    </row>
    <row r="730" spans="1:107" x14ac:dyDescent="0.2">
      <c r="A730">
        <f>ROW(Source!A329)</f>
        <v>329</v>
      </c>
      <c r="B730">
        <v>28185841</v>
      </c>
      <c r="C730">
        <v>28187429</v>
      </c>
      <c r="D730">
        <v>27885869</v>
      </c>
      <c r="E730">
        <v>1</v>
      </c>
      <c r="F730">
        <v>1</v>
      </c>
      <c r="G730">
        <v>1</v>
      </c>
      <c r="H730">
        <v>1</v>
      </c>
      <c r="I730" t="s">
        <v>395</v>
      </c>
      <c r="J730" t="s">
        <v>420</v>
      </c>
      <c r="K730" t="s">
        <v>396</v>
      </c>
      <c r="L730">
        <v>1191</v>
      </c>
      <c r="N730">
        <v>1013</v>
      </c>
      <c r="O730" t="s">
        <v>817</v>
      </c>
      <c r="P730" t="s">
        <v>817</v>
      </c>
      <c r="Q730">
        <v>1</v>
      </c>
      <c r="W730">
        <v>0</v>
      </c>
      <c r="X730">
        <v>-106203497</v>
      </c>
      <c r="Y730">
        <v>158.71199999999999</v>
      </c>
      <c r="AA730">
        <v>0</v>
      </c>
      <c r="AB730">
        <v>0</v>
      </c>
      <c r="AC730">
        <v>0</v>
      </c>
      <c r="AD730">
        <v>80.099999999999994</v>
      </c>
      <c r="AE730">
        <v>0</v>
      </c>
      <c r="AF730">
        <v>0</v>
      </c>
      <c r="AG730">
        <v>0</v>
      </c>
      <c r="AH730">
        <v>11.33</v>
      </c>
      <c r="AI730">
        <v>1</v>
      </c>
      <c r="AJ730">
        <v>1</v>
      </c>
      <c r="AK730">
        <v>1</v>
      </c>
      <c r="AL730">
        <v>7.07</v>
      </c>
      <c r="AN730">
        <v>0</v>
      </c>
      <c r="AO730">
        <v>1</v>
      </c>
      <c r="AP730">
        <v>1</v>
      </c>
      <c r="AQ730">
        <v>0</v>
      </c>
      <c r="AR730">
        <v>0</v>
      </c>
      <c r="AS730" t="s">
        <v>420</v>
      </c>
      <c r="AT730">
        <v>198.39</v>
      </c>
      <c r="AU730" t="s">
        <v>725</v>
      </c>
      <c r="AV730">
        <v>1</v>
      </c>
      <c r="AW730">
        <v>2</v>
      </c>
      <c r="AX730">
        <v>28187433</v>
      </c>
      <c r="AY730">
        <v>1</v>
      </c>
      <c r="AZ730">
        <v>0</v>
      </c>
      <c r="BA730">
        <v>764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CX730">
        <f>Y730*Source!I329</f>
        <v>158.71199999999999</v>
      </c>
      <c r="CY730">
        <f>AD730</f>
        <v>80.099999999999994</v>
      </c>
      <c r="CZ730">
        <f>AH730</f>
        <v>11.33</v>
      </c>
      <c r="DA730">
        <f>AL730</f>
        <v>7.07</v>
      </c>
      <c r="DB730">
        <f>ROUND((ROUND(AT730*CZ730,2)*0.8),6)</f>
        <v>1798.2080000000001</v>
      </c>
      <c r="DC730">
        <f>ROUND((ROUND(AT730*AG730,2)*0.8),6)</f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64"/>
  <sheetViews>
    <sheetView workbookViewId="0"/>
  </sheetViews>
  <sheetFormatPr defaultRowHeight="12.75" x14ac:dyDescent="0.2"/>
  <sheetData>
    <row r="1" spans="1:44" x14ac:dyDescent="0.2">
      <c r="A1">
        <f>ROW(Source!A30)</f>
        <v>30</v>
      </c>
      <c r="B1">
        <v>28186642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815</v>
      </c>
      <c r="J1" t="s">
        <v>420</v>
      </c>
      <c r="K1" t="s">
        <v>816</v>
      </c>
      <c r="L1">
        <v>1191</v>
      </c>
      <c r="N1">
        <v>1013</v>
      </c>
      <c r="O1" t="s">
        <v>817</v>
      </c>
      <c r="P1" t="s">
        <v>817</v>
      </c>
      <c r="Q1">
        <v>1</v>
      </c>
      <c r="X1">
        <v>9.8699999999999992</v>
      </c>
      <c r="Y1">
        <v>0</v>
      </c>
      <c r="Z1">
        <v>0</v>
      </c>
      <c r="AA1">
        <v>0</v>
      </c>
      <c r="AB1">
        <v>7.16</v>
      </c>
      <c r="AC1">
        <v>0</v>
      </c>
      <c r="AD1">
        <v>1</v>
      </c>
      <c r="AE1">
        <v>1</v>
      </c>
      <c r="AF1" t="s">
        <v>420</v>
      </c>
      <c r="AG1">
        <v>9.8699999999999992</v>
      </c>
      <c r="AH1">
        <v>2</v>
      </c>
      <c r="AI1">
        <v>28186637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ROW(Source!A30)</f>
        <v>30</v>
      </c>
      <c r="B2">
        <v>28186643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818</v>
      </c>
      <c r="J2" t="s">
        <v>420</v>
      </c>
      <c r="K2" t="s">
        <v>819</v>
      </c>
      <c r="L2">
        <v>1191</v>
      </c>
      <c r="N2">
        <v>1013</v>
      </c>
      <c r="O2" t="s">
        <v>817</v>
      </c>
      <c r="P2" t="s">
        <v>817</v>
      </c>
      <c r="Q2">
        <v>1</v>
      </c>
      <c r="X2">
        <v>3.1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420</v>
      </c>
      <c r="AG2">
        <v>3.1</v>
      </c>
      <c r="AH2">
        <v>2</v>
      </c>
      <c r="AI2">
        <v>28186638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28186644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820</v>
      </c>
      <c r="J3" t="s">
        <v>821</v>
      </c>
      <c r="K3" t="s">
        <v>822</v>
      </c>
      <c r="L3">
        <v>1368</v>
      </c>
      <c r="N3">
        <v>1011</v>
      </c>
      <c r="O3" t="s">
        <v>823</v>
      </c>
      <c r="P3" t="s">
        <v>823</v>
      </c>
      <c r="Q3">
        <v>1</v>
      </c>
      <c r="X3">
        <v>0.08</v>
      </c>
      <c r="Y3">
        <v>0</v>
      </c>
      <c r="Z3">
        <v>66.16</v>
      </c>
      <c r="AA3">
        <v>8.82</v>
      </c>
      <c r="AB3">
        <v>0</v>
      </c>
      <c r="AC3">
        <v>0</v>
      </c>
      <c r="AD3">
        <v>1</v>
      </c>
      <c r="AE3">
        <v>0</v>
      </c>
      <c r="AF3" t="s">
        <v>420</v>
      </c>
      <c r="AG3">
        <v>0.08</v>
      </c>
      <c r="AH3">
        <v>2</v>
      </c>
      <c r="AI3">
        <v>28186639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28186645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824</v>
      </c>
      <c r="J4" t="s">
        <v>825</v>
      </c>
      <c r="K4" t="s">
        <v>826</v>
      </c>
      <c r="L4">
        <v>1368</v>
      </c>
      <c r="N4">
        <v>1011</v>
      </c>
      <c r="O4" t="s">
        <v>823</v>
      </c>
      <c r="P4" t="s">
        <v>823</v>
      </c>
      <c r="Q4">
        <v>1</v>
      </c>
      <c r="X4">
        <v>3.02</v>
      </c>
      <c r="Y4">
        <v>0</v>
      </c>
      <c r="Z4">
        <v>156.47</v>
      </c>
      <c r="AA4">
        <v>10.130000000000001</v>
      </c>
      <c r="AB4">
        <v>0</v>
      </c>
      <c r="AC4">
        <v>0</v>
      </c>
      <c r="AD4">
        <v>1</v>
      </c>
      <c r="AE4">
        <v>0</v>
      </c>
      <c r="AF4" t="s">
        <v>420</v>
      </c>
      <c r="AG4">
        <v>3.02</v>
      </c>
      <c r="AH4">
        <v>2</v>
      </c>
      <c r="AI4">
        <v>28186640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28186646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827</v>
      </c>
      <c r="J5" t="s">
        <v>828</v>
      </c>
      <c r="K5" t="s">
        <v>829</v>
      </c>
      <c r="L5">
        <v>1368</v>
      </c>
      <c r="N5">
        <v>1011</v>
      </c>
      <c r="O5" t="s">
        <v>823</v>
      </c>
      <c r="P5" t="s">
        <v>823</v>
      </c>
      <c r="Q5">
        <v>1</v>
      </c>
      <c r="X5">
        <v>8.1199999999999992</v>
      </c>
      <c r="Y5">
        <v>0</v>
      </c>
      <c r="Z5">
        <v>1.53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420</v>
      </c>
      <c r="AG5">
        <v>8.1199999999999992</v>
      </c>
      <c r="AH5">
        <v>2</v>
      </c>
      <c r="AI5">
        <v>28186641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28186642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815</v>
      </c>
      <c r="J6" t="s">
        <v>420</v>
      </c>
      <c r="K6" t="s">
        <v>816</v>
      </c>
      <c r="L6">
        <v>1191</v>
      </c>
      <c r="N6">
        <v>1013</v>
      </c>
      <c r="O6" t="s">
        <v>817</v>
      </c>
      <c r="P6" t="s">
        <v>817</v>
      </c>
      <c r="Q6">
        <v>1</v>
      </c>
      <c r="X6">
        <v>9.8699999999999992</v>
      </c>
      <c r="Y6">
        <v>0</v>
      </c>
      <c r="Z6">
        <v>0</v>
      </c>
      <c r="AA6">
        <v>0</v>
      </c>
      <c r="AB6">
        <v>7.16</v>
      </c>
      <c r="AC6">
        <v>0</v>
      </c>
      <c r="AD6">
        <v>1</v>
      </c>
      <c r="AE6">
        <v>1</v>
      </c>
      <c r="AF6" t="s">
        <v>420</v>
      </c>
      <c r="AG6">
        <v>9.8699999999999992</v>
      </c>
      <c r="AH6">
        <v>2</v>
      </c>
      <c r="AI6">
        <v>28186637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ROW(Source!A31)</f>
        <v>31</v>
      </c>
      <c r="B7">
        <v>28186643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818</v>
      </c>
      <c r="J7" t="s">
        <v>420</v>
      </c>
      <c r="K7" t="s">
        <v>819</v>
      </c>
      <c r="L7">
        <v>1191</v>
      </c>
      <c r="N7">
        <v>1013</v>
      </c>
      <c r="O7" t="s">
        <v>817</v>
      </c>
      <c r="P7" t="s">
        <v>817</v>
      </c>
      <c r="Q7">
        <v>1</v>
      </c>
      <c r="X7">
        <v>3.1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420</v>
      </c>
      <c r="AG7">
        <v>3.1</v>
      </c>
      <c r="AH7">
        <v>2</v>
      </c>
      <c r="AI7">
        <v>28186638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28186644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820</v>
      </c>
      <c r="J8" t="s">
        <v>821</v>
      </c>
      <c r="K8" t="s">
        <v>822</v>
      </c>
      <c r="L8">
        <v>1368</v>
      </c>
      <c r="N8">
        <v>1011</v>
      </c>
      <c r="O8" t="s">
        <v>823</v>
      </c>
      <c r="P8" t="s">
        <v>823</v>
      </c>
      <c r="Q8">
        <v>1</v>
      </c>
      <c r="X8">
        <v>0.08</v>
      </c>
      <c r="Y8">
        <v>0</v>
      </c>
      <c r="Z8">
        <v>66.16</v>
      </c>
      <c r="AA8">
        <v>8.82</v>
      </c>
      <c r="AB8">
        <v>0</v>
      </c>
      <c r="AC8">
        <v>0</v>
      </c>
      <c r="AD8">
        <v>1</v>
      </c>
      <c r="AE8">
        <v>0</v>
      </c>
      <c r="AF8" t="s">
        <v>420</v>
      </c>
      <c r="AG8">
        <v>0.08</v>
      </c>
      <c r="AH8">
        <v>2</v>
      </c>
      <c r="AI8">
        <v>28186639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28186645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824</v>
      </c>
      <c r="J9" t="s">
        <v>825</v>
      </c>
      <c r="K9" t="s">
        <v>826</v>
      </c>
      <c r="L9">
        <v>1368</v>
      </c>
      <c r="N9">
        <v>1011</v>
      </c>
      <c r="O9" t="s">
        <v>823</v>
      </c>
      <c r="P9" t="s">
        <v>823</v>
      </c>
      <c r="Q9">
        <v>1</v>
      </c>
      <c r="X9">
        <v>3.02</v>
      </c>
      <c r="Y9">
        <v>0</v>
      </c>
      <c r="Z9">
        <v>156.47</v>
      </c>
      <c r="AA9">
        <v>10.130000000000001</v>
      </c>
      <c r="AB9">
        <v>0</v>
      </c>
      <c r="AC9">
        <v>0</v>
      </c>
      <c r="AD9">
        <v>1</v>
      </c>
      <c r="AE9">
        <v>0</v>
      </c>
      <c r="AF9" t="s">
        <v>420</v>
      </c>
      <c r="AG9">
        <v>3.02</v>
      </c>
      <c r="AH9">
        <v>2</v>
      </c>
      <c r="AI9">
        <v>28186640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28186646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827</v>
      </c>
      <c r="J10" t="s">
        <v>828</v>
      </c>
      <c r="K10" t="s">
        <v>829</v>
      </c>
      <c r="L10">
        <v>1368</v>
      </c>
      <c r="N10">
        <v>1011</v>
      </c>
      <c r="O10" t="s">
        <v>823</v>
      </c>
      <c r="P10" t="s">
        <v>823</v>
      </c>
      <c r="Q10">
        <v>1</v>
      </c>
      <c r="X10">
        <v>8.1199999999999992</v>
      </c>
      <c r="Y10">
        <v>0</v>
      </c>
      <c r="Z10">
        <v>1.53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420</v>
      </c>
      <c r="AG10">
        <v>8.1199999999999992</v>
      </c>
      <c r="AH10">
        <v>2</v>
      </c>
      <c r="AI10">
        <v>28186641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28186651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815</v>
      </c>
      <c r="J11" t="s">
        <v>420</v>
      </c>
      <c r="K11" t="s">
        <v>816</v>
      </c>
      <c r="L11">
        <v>1191</v>
      </c>
      <c r="N11">
        <v>1013</v>
      </c>
      <c r="O11" t="s">
        <v>817</v>
      </c>
      <c r="P11" t="s">
        <v>817</v>
      </c>
      <c r="Q11">
        <v>1</v>
      </c>
      <c r="X11">
        <v>10.8</v>
      </c>
      <c r="Y11">
        <v>0</v>
      </c>
      <c r="Z11">
        <v>0</v>
      </c>
      <c r="AA11">
        <v>0</v>
      </c>
      <c r="AB11">
        <v>7.16</v>
      </c>
      <c r="AC11">
        <v>0</v>
      </c>
      <c r="AD11">
        <v>1</v>
      </c>
      <c r="AE11">
        <v>1</v>
      </c>
      <c r="AF11" t="s">
        <v>420</v>
      </c>
      <c r="AG11">
        <v>10.8</v>
      </c>
      <c r="AH11">
        <v>2</v>
      </c>
      <c r="AI11">
        <v>28186648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28186652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818</v>
      </c>
      <c r="J12" t="s">
        <v>420</v>
      </c>
      <c r="K12" t="s">
        <v>819</v>
      </c>
      <c r="L12">
        <v>1191</v>
      </c>
      <c r="N12">
        <v>1013</v>
      </c>
      <c r="O12" t="s">
        <v>817</v>
      </c>
      <c r="P12" t="s">
        <v>817</v>
      </c>
      <c r="Q12">
        <v>1</v>
      </c>
      <c r="X12">
        <v>0.11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420</v>
      </c>
      <c r="AG12">
        <v>0.11</v>
      </c>
      <c r="AH12">
        <v>2</v>
      </c>
      <c r="AI12">
        <v>28186649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28186653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820</v>
      </c>
      <c r="J13" t="s">
        <v>821</v>
      </c>
      <c r="K13" t="s">
        <v>822</v>
      </c>
      <c r="L13">
        <v>1368</v>
      </c>
      <c r="N13">
        <v>1011</v>
      </c>
      <c r="O13" t="s">
        <v>823</v>
      </c>
      <c r="P13" t="s">
        <v>823</v>
      </c>
      <c r="Q13">
        <v>1</v>
      </c>
      <c r="X13">
        <v>0.11</v>
      </c>
      <c r="Y13">
        <v>0</v>
      </c>
      <c r="Z13">
        <v>66.16</v>
      </c>
      <c r="AA13">
        <v>8.82</v>
      </c>
      <c r="AB13">
        <v>0</v>
      </c>
      <c r="AC13">
        <v>0</v>
      </c>
      <c r="AD13">
        <v>1</v>
      </c>
      <c r="AE13">
        <v>0</v>
      </c>
      <c r="AF13" t="s">
        <v>420</v>
      </c>
      <c r="AG13">
        <v>0.11</v>
      </c>
      <c r="AH13">
        <v>2</v>
      </c>
      <c r="AI13">
        <v>28186650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ROW(Source!A33)</f>
        <v>33</v>
      </c>
      <c r="B14">
        <v>28186651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815</v>
      </c>
      <c r="J14" t="s">
        <v>420</v>
      </c>
      <c r="K14" t="s">
        <v>816</v>
      </c>
      <c r="L14">
        <v>1191</v>
      </c>
      <c r="N14">
        <v>1013</v>
      </c>
      <c r="O14" t="s">
        <v>817</v>
      </c>
      <c r="P14" t="s">
        <v>817</v>
      </c>
      <c r="Q14">
        <v>1</v>
      </c>
      <c r="X14">
        <v>10.8</v>
      </c>
      <c r="Y14">
        <v>0</v>
      </c>
      <c r="Z14">
        <v>0</v>
      </c>
      <c r="AA14">
        <v>0</v>
      </c>
      <c r="AB14">
        <v>7.16</v>
      </c>
      <c r="AC14">
        <v>0</v>
      </c>
      <c r="AD14">
        <v>1</v>
      </c>
      <c r="AE14">
        <v>1</v>
      </c>
      <c r="AF14" t="s">
        <v>420</v>
      </c>
      <c r="AG14">
        <v>10.8</v>
      </c>
      <c r="AH14">
        <v>2</v>
      </c>
      <c r="AI14">
        <v>28186648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28186652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818</v>
      </c>
      <c r="J15" t="s">
        <v>420</v>
      </c>
      <c r="K15" t="s">
        <v>819</v>
      </c>
      <c r="L15">
        <v>1191</v>
      </c>
      <c r="N15">
        <v>1013</v>
      </c>
      <c r="O15" t="s">
        <v>817</v>
      </c>
      <c r="P15" t="s">
        <v>817</v>
      </c>
      <c r="Q15">
        <v>1</v>
      </c>
      <c r="X15">
        <v>0.11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420</v>
      </c>
      <c r="AG15">
        <v>0.11</v>
      </c>
      <c r="AH15">
        <v>2</v>
      </c>
      <c r="AI15">
        <v>28186649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28186653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820</v>
      </c>
      <c r="J16" t="s">
        <v>821</v>
      </c>
      <c r="K16" t="s">
        <v>822</v>
      </c>
      <c r="L16">
        <v>1368</v>
      </c>
      <c r="N16">
        <v>1011</v>
      </c>
      <c r="O16" t="s">
        <v>823</v>
      </c>
      <c r="P16" t="s">
        <v>823</v>
      </c>
      <c r="Q16">
        <v>1</v>
      </c>
      <c r="X16">
        <v>0.11</v>
      </c>
      <c r="Y16">
        <v>0</v>
      </c>
      <c r="Z16">
        <v>66.16</v>
      </c>
      <c r="AA16">
        <v>8.82</v>
      </c>
      <c r="AB16">
        <v>0</v>
      </c>
      <c r="AC16">
        <v>0</v>
      </c>
      <c r="AD16">
        <v>1</v>
      </c>
      <c r="AE16">
        <v>0</v>
      </c>
      <c r="AF16" t="s">
        <v>420</v>
      </c>
      <c r="AG16">
        <v>0.11</v>
      </c>
      <c r="AH16">
        <v>2</v>
      </c>
      <c r="AI16">
        <v>28186650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28186660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815</v>
      </c>
      <c r="J17" t="s">
        <v>420</v>
      </c>
      <c r="K17" t="s">
        <v>816</v>
      </c>
      <c r="L17">
        <v>1191</v>
      </c>
      <c r="N17">
        <v>1013</v>
      </c>
      <c r="O17" t="s">
        <v>817</v>
      </c>
      <c r="P17" t="s">
        <v>817</v>
      </c>
      <c r="Q17">
        <v>1</v>
      </c>
      <c r="X17">
        <v>13.1</v>
      </c>
      <c r="Y17">
        <v>0</v>
      </c>
      <c r="Z17">
        <v>0</v>
      </c>
      <c r="AA17">
        <v>0</v>
      </c>
      <c r="AB17">
        <v>7.16</v>
      </c>
      <c r="AC17">
        <v>0</v>
      </c>
      <c r="AD17">
        <v>1</v>
      </c>
      <c r="AE17">
        <v>1</v>
      </c>
      <c r="AF17" t="s">
        <v>420</v>
      </c>
      <c r="AG17">
        <v>13.1</v>
      </c>
      <c r="AH17">
        <v>2</v>
      </c>
      <c r="AI17">
        <v>28186655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ROW(Source!A34)</f>
        <v>34</v>
      </c>
      <c r="B18">
        <v>28186661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818</v>
      </c>
      <c r="J18" t="s">
        <v>420</v>
      </c>
      <c r="K18" t="s">
        <v>819</v>
      </c>
      <c r="L18">
        <v>1191</v>
      </c>
      <c r="N18">
        <v>1013</v>
      </c>
      <c r="O18" t="s">
        <v>817</v>
      </c>
      <c r="P18" t="s">
        <v>817</v>
      </c>
      <c r="Q18">
        <v>1</v>
      </c>
      <c r="X18">
        <v>3.13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420</v>
      </c>
      <c r="AG18">
        <v>3.13</v>
      </c>
      <c r="AH18">
        <v>2</v>
      </c>
      <c r="AI18">
        <v>28186656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ROW(Source!A34)</f>
        <v>34</v>
      </c>
      <c r="B19">
        <v>28186662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820</v>
      </c>
      <c r="J19" t="s">
        <v>821</v>
      </c>
      <c r="K19" t="s">
        <v>822</v>
      </c>
      <c r="L19">
        <v>1368</v>
      </c>
      <c r="N19">
        <v>1011</v>
      </c>
      <c r="O19" t="s">
        <v>823</v>
      </c>
      <c r="P19" t="s">
        <v>823</v>
      </c>
      <c r="Q19">
        <v>1</v>
      </c>
      <c r="X19">
        <v>0.11</v>
      </c>
      <c r="Y19">
        <v>0</v>
      </c>
      <c r="Z19">
        <v>66.16</v>
      </c>
      <c r="AA19">
        <v>8.82</v>
      </c>
      <c r="AB19">
        <v>0</v>
      </c>
      <c r="AC19">
        <v>0</v>
      </c>
      <c r="AD19">
        <v>1</v>
      </c>
      <c r="AE19">
        <v>0</v>
      </c>
      <c r="AF19" t="s">
        <v>420</v>
      </c>
      <c r="AG19">
        <v>0.11</v>
      </c>
      <c r="AH19">
        <v>2</v>
      </c>
      <c r="AI19">
        <v>28186657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ROW(Source!A34)</f>
        <v>34</v>
      </c>
      <c r="B20">
        <v>28186663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824</v>
      </c>
      <c r="J20" t="s">
        <v>825</v>
      </c>
      <c r="K20" t="s">
        <v>826</v>
      </c>
      <c r="L20">
        <v>1368</v>
      </c>
      <c r="N20">
        <v>1011</v>
      </c>
      <c r="O20" t="s">
        <v>823</v>
      </c>
      <c r="P20" t="s">
        <v>823</v>
      </c>
      <c r="Q20">
        <v>1</v>
      </c>
      <c r="X20">
        <v>3.02</v>
      </c>
      <c r="Y20">
        <v>0</v>
      </c>
      <c r="Z20">
        <v>156.47</v>
      </c>
      <c r="AA20">
        <v>10.130000000000001</v>
      </c>
      <c r="AB20">
        <v>0</v>
      </c>
      <c r="AC20">
        <v>0</v>
      </c>
      <c r="AD20">
        <v>1</v>
      </c>
      <c r="AE20">
        <v>0</v>
      </c>
      <c r="AF20" t="s">
        <v>420</v>
      </c>
      <c r="AG20">
        <v>3.02</v>
      </c>
      <c r="AH20">
        <v>2</v>
      </c>
      <c r="AI20">
        <v>28186658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28186664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827</v>
      </c>
      <c r="J21" t="s">
        <v>828</v>
      </c>
      <c r="K21" t="s">
        <v>829</v>
      </c>
      <c r="L21">
        <v>1368</v>
      </c>
      <c r="N21">
        <v>1011</v>
      </c>
      <c r="O21" t="s">
        <v>823</v>
      </c>
      <c r="P21" t="s">
        <v>823</v>
      </c>
      <c r="Q21">
        <v>1</v>
      </c>
      <c r="X21">
        <v>8.1199999999999992</v>
      </c>
      <c r="Y21">
        <v>0</v>
      </c>
      <c r="Z21">
        <v>1.53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420</v>
      </c>
      <c r="AG21">
        <v>8.1199999999999992</v>
      </c>
      <c r="AH21">
        <v>2</v>
      </c>
      <c r="AI21">
        <v>28186659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28186660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815</v>
      </c>
      <c r="J22" t="s">
        <v>420</v>
      </c>
      <c r="K22" t="s">
        <v>816</v>
      </c>
      <c r="L22">
        <v>1191</v>
      </c>
      <c r="N22">
        <v>1013</v>
      </c>
      <c r="O22" t="s">
        <v>817</v>
      </c>
      <c r="P22" t="s">
        <v>817</v>
      </c>
      <c r="Q22">
        <v>1</v>
      </c>
      <c r="X22">
        <v>13.1</v>
      </c>
      <c r="Y22">
        <v>0</v>
      </c>
      <c r="Z22">
        <v>0</v>
      </c>
      <c r="AA22">
        <v>0</v>
      </c>
      <c r="AB22">
        <v>7.16</v>
      </c>
      <c r="AC22">
        <v>0</v>
      </c>
      <c r="AD22">
        <v>1</v>
      </c>
      <c r="AE22">
        <v>1</v>
      </c>
      <c r="AF22" t="s">
        <v>420</v>
      </c>
      <c r="AG22">
        <v>13.1</v>
      </c>
      <c r="AH22">
        <v>2</v>
      </c>
      <c r="AI22">
        <v>28186655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28186661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818</v>
      </c>
      <c r="J23" t="s">
        <v>420</v>
      </c>
      <c r="K23" t="s">
        <v>819</v>
      </c>
      <c r="L23">
        <v>1191</v>
      </c>
      <c r="N23">
        <v>1013</v>
      </c>
      <c r="O23" t="s">
        <v>817</v>
      </c>
      <c r="P23" t="s">
        <v>817</v>
      </c>
      <c r="Q23">
        <v>1</v>
      </c>
      <c r="X23">
        <v>3.13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420</v>
      </c>
      <c r="AG23">
        <v>3.13</v>
      </c>
      <c r="AH23">
        <v>2</v>
      </c>
      <c r="AI23">
        <v>28186656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28186662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820</v>
      </c>
      <c r="J24" t="s">
        <v>821</v>
      </c>
      <c r="K24" t="s">
        <v>822</v>
      </c>
      <c r="L24">
        <v>1368</v>
      </c>
      <c r="N24">
        <v>1011</v>
      </c>
      <c r="O24" t="s">
        <v>823</v>
      </c>
      <c r="P24" t="s">
        <v>823</v>
      </c>
      <c r="Q24">
        <v>1</v>
      </c>
      <c r="X24">
        <v>0.11</v>
      </c>
      <c r="Y24">
        <v>0</v>
      </c>
      <c r="Z24">
        <v>66.16</v>
      </c>
      <c r="AA24">
        <v>8.82</v>
      </c>
      <c r="AB24">
        <v>0</v>
      </c>
      <c r="AC24">
        <v>0</v>
      </c>
      <c r="AD24">
        <v>1</v>
      </c>
      <c r="AE24">
        <v>0</v>
      </c>
      <c r="AF24" t="s">
        <v>420</v>
      </c>
      <c r="AG24">
        <v>0.11</v>
      </c>
      <c r="AH24">
        <v>2</v>
      </c>
      <c r="AI24">
        <v>28186657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28186663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824</v>
      </c>
      <c r="J25" t="s">
        <v>825</v>
      </c>
      <c r="K25" t="s">
        <v>826</v>
      </c>
      <c r="L25">
        <v>1368</v>
      </c>
      <c r="N25">
        <v>1011</v>
      </c>
      <c r="O25" t="s">
        <v>823</v>
      </c>
      <c r="P25" t="s">
        <v>823</v>
      </c>
      <c r="Q25">
        <v>1</v>
      </c>
      <c r="X25">
        <v>3.02</v>
      </c>
      <c r="Y25">
        <v>0</v>
      </c>
      <c r="Z25">
        <v>156.47</v>
      </c>
      <c r="AA25">
        <v>10.130000000000001</v>
      </c>
      <c r="AB25">
        <v>0</v>
      </c>
      <c r="AC25">
        <v>0</v>
      </c>
      <c r="AD25">
        <v>1</v>
      </c>
      <c r="AE25">
        <v>0</v>
      </c>
      <c r="AF25" t="s">
        <v>420</v>
      </c>
      <c r="AG25">
        <v>3.02</v>
      </c>
      <c r="AH25">
        <v>2</v>
      </c>
      <c r="AI25">
        <v>28186658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28186664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827</v>
      </c>
      <c r="J26" t="s">
        <v>828</v>
      </c>
      <c r="K26" t="s">
        <v>829</v>
      </c>
      <c r="L26">
        <v>1368</v>
      </c>
      <c r="N26">
        <v>1011</v>
      </c>
      <c r="O26" t="s">
        <v>823</v>
      </c>
      <c r="P26" t="s">
        <v>823</v>
      </c>
      <c r="Q26">
        <v>1</v>
      </c>
      <c r="X26">
        <v>8.1199999999999992</v>
      </c>
      <c r="Y26">
        <v>0</v>
      </c>
      <c r="Z26">
        <v>1.53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420</v>
      </c>
      <c r="AG26">
        <v>8.1199999999999992</v>
      </c>
      <c r="AH26">
        <v>2</v>
      </c>
      <c r="AI26">
        <v>28186659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28186671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830</v>
      </c>
      <c r="J27" t="s">
        <v>420</v>
      </c>
      <c r="K27" t="s">
        <v>831</v>
      </c>
      <c r="L27">
        <v>1191</v>
      </c>
      <c r="N27">
        <v>1013</v>
      </c>
      <c r="O27" t="s">
        <v>817</v>
      </c>
      <c r="P27" t="s">
        <v>817</v>
      </c>
      <c r="Q27">
        <v>1</v>
      </c>
      <c r="X27">
        <v>4.51</v>
      </c>
      <c r="Y27">
        <v>0</v>
      </c>
      <c r="Z27">
        <v>0</v>
      </c>
      <c r="AA27">
        <v>0</v>
      </c>
      <c r="AB27">
        <v>7.61</v>
      </c>
      <c r="AC27">
        <v>0</v>
      </c>
      <c r="AD27">
        <v>1</v>
      </c>
      <c r="AE27">
        <v>1</v>
      </c>
      <c r="AF27" t="s">
        <v>467</v>
      </c>
      <c r="AG27">
        <v>1.804</v>
      </c>
      <c r="AH27">
        <v>2</v>
      </c>
      <c r="AI27">
        <v>28186666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28186672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818</v>
      </c>
      <c r="J28" t="s">
        <v>420</v>
      </c>
      <c r="K28" t="s">
        <v>819</v>
      </c>
      <c r="L28">
        <v>1191</v>
      </c>
      <c r="N28">
        <v>1013</v>
      </c>
      <c r="O28" t="s">
        <v>817</v>
      </c>
      <c r="P28" t="s">
        <v>817</v>
      </c>
      <c r="Q28">
        <v>1</v>
      </c>
      <c r="X28">
        <v>0.09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467</v>
      </c>
      <c r="AG28">
        <v>3.5999999999999997E-2</v>
      </c>
      <c r="AH28">
        <v>2</v>
      </c>
      <c r="AI28">
        <v>28186667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28186673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832</v>
      </c>
      <c r="J29" t="s">
        <v>0</v>
      </c>
      <c r="K29" t="s">
        <v>1</v>
      </c>
      <c r="L29">
        <v>1368</v>
      </c>
      <c r="N29">
        <v>1011</v>
      </c>
      <c r="O29" t="s">
        <v>823</v>
      </c>
      <c r="P29" t="s">
        <v>823</v>
      </c>
      <c r="Q29">
        <v>1</v>
      </c>
      <c r="X29">
        <v>0.03</v>
      </c>
      <c r="Y29">
        <v>0</v>
      </c>
      <c r="Z29">
        <v>93.73</v>
      </c>
      <c r="AA29">
        <v>8.82</v>
      </c>
      <c r="AB29">
        <v>0</v>
      </c>
      <c r="AC29">
        <v>0</v>
      </c>
      <c r="AD29">
        <v>1</v>
      </c>
      <c r="AE29">
        <v>0</v>
      </c>
      <c r="AF29" t="s">
        <v>467</v>
      </c>
      <c r="AG29">
        <v>1.2E-2</v>
      </c>
      <c r="AH29">
        <v>2</v>
      </c>
      <c r="AI29">
        <v>28186668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28186674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2</v>
      </c>
      <c r="J30" t="s">
        <v>3</v>
      </c>
      <c r="K30" t="s">
        <v>4</v>
      </c>
      <c r="L30">
        <v>1368</v>
      </c>
      <c r="N30">
        <v>1011</v>
      </c>
      <c r="O30" t="s">
        <v>823</v>
      </c>
      <c r="P30" t="s">
        <v>823</v>
      </c>
      <c r="Q30">
        <v>1</v>
      </c>
      <c r="X30">
        <v>0.06</v>
      </c>
      <c r="Y30">
        <v>0</v>
      </c>
      <c r="Z30">
        <v>102.48</v>
      </c>
      <c r="AA30">
        <v>11.84</v>
      </c>
      <c r="AB30">
        <v>0</v>
      </c>
      <c r="AC30">
        <v>0</v>
      </c>
      <c r="AD30">
        <v>1</v>
      </c>
      <c r="AE30">
        <v>0</v>
      </c>
      <c r="AF30" t="s">
        <v>467</v>
      </c>
      <c r="AG30">
        <v>2.4E-2</v>
      </c>
      <c r="AH30">
        <v>2</v>
      </c>
      <c r="AI30">
        <v>28186669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28186675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5</v>
      </c>
      <c r="J31" t="s">
        <v>6</v>
      </c>
      <c r="K31" t="s">
        <v>7</v>
      </c>
      <c r="L31">
        <v>1348</v>
      </c>
      <c r="N31">
        <v>1009</v>
      </c>
      <c r="O31" t="s">
        <v>476</v>
      </c>
      <c r="P31" t="s">
        <v>476</v>
      </c>
      <c r="Q31">
        <v>1000</v>
      </c>
      <c r="X31">
        <v>0.104</v>
      </c>
      <c r="Y31">
        <v>10813.53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466</v>
      </c>
      <c r="AG31">
        <v>0</v>
      </c>
      <c r="AH31">
        <v>2</v>
      </c>
      <c r="AI31">
        <v>28186670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28186671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830</v>
      </c>
      <c r="J32" t="s">
        <v>420</v>
      </c>
      <c r="K32" t="s">
        <v>831</v>
      </c>
      <c r="L32">
        <v>1191</v>
      </c>
      <c r="N32">
        <v>1013</v>
      </c>
      <c r="O32" t="s">
        <v>817</v>
      </c>
      <c r="P32" t="s">
        <v>817</v>
      </c>
      <c r="Q32">
        <v>1</v>
      </c>
      <c r="X32">
        <v>4.51</v>
      </c>
      <c r="Y32">
        <v>0</v>
      </c>
      <c r="Z32">
        <v>0</v>
      </c>
      <c r="AA32">
        <v>0</v>
      </c>
      <c r="AB32">
        <v>7.61</v>
      </c>
      <c r="AC32">
        <v>0</v>
      </c>
      <c r="AD32">
        <v>1</v>
      </c>
      <c r="AE32">
        <v>1</v>
      </c>
      <c r="AF32" t="s">
        <v>467</v>
      </c>
      <c r="AG32">
        <v>1.804</v>
      </c>
      <c r="AH32">
        <v>2</v>
      </c>
      <c r="AI32">
        <v>28186666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28186672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818</v>
      </c>
      <c r="J33" t="s">
        <v>420</v>
      </c>
      <c r="K33" t="s">
        <v>819</v>
      </c>
      <c r="L33">
        <v>1191</v>
      </c>
      <c r="N33">
        <v>1013</v>
      </c>
      <c r="O33" t="s">
        <v>817</v>
      </c>
      <c r="P33" t="s">
        <v>817</v>
      </c>
      <c r="Q33">
        <v>1</v>
      </c>
      <c r="X33">
        <v>0.09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467</v>
      </c>
      <c r="AG33">
        <v>3.5999999999999997E-2</v>
      </c>
      <c r="AH33">
        <v>2</v>
      </c>
      <c r="AI33">
        <v>28186667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28186673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832</v>
      </c>
      <c r="J34" t="s">
        <v>0</v>
      </c>
      <c r="K34" t="s">
        <v>1</v>
      </c>
      <c r="L34">
        <v>1368</v>
      </c>
      <c r="N34">
        <v>1011</v>
      </c>
      <c r="O34" t="s">
        <v>823</v>
      </c>
      <c r="P34" t="s">
        <v>823</v>
      </c>
      <c r="Q34">
        <v>1</v>
      </c>
      <c r="X34">
        <v>0.03</v>
      </c>
      <c r="Y34">
        <v>0</v>
      </c>
      <c r="Z34">
        <v>93.73</v>
      </c>
      <c r="AA34">
        <v>8.82</v>
      </c>
      <c r="AB34">
        <v>0</v>
      </c>
      <c r="AC34">
        <v>0</v>
      </c>
      <c r="AD34">
        <v>1</v>
      </c>
      <c r="AE34">
        <v>0</v>
      </c>
      <c r="AF34" t="s">
        <v>467</v>
      </c>
      <c r="AG34">
        <v>1.2E-2</v>
      </c>
      <c r="AH34">
        <v>2</v>
      </c>
      <c r="AI34">
        <v>28186668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28186674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2</v>
      </c>
      <c r="J35" t="s">
        <v>3</v>
      </c>
      <c r="K35" t="s">
        <v>4</v>
      </c>
      <c r="L35">
        <v>1368</v>
      </c>
      <c r="N35">
        <v>1011</v>
      </c>
      <c r="O35" t="s">
        <v>823</v>
      </c>
      <c r="P35" t="s">
        <v>823</v>
      </c>
      <c r="Q35">
        <v>1</v>
      </c>
      <c r="X35">
        <v>0.06</v>
      </c>
      <c r="Y35">
        <v>0</v>
      </c>
      <c r="Z35">
        <v>102.48</v>
      </c>
      <c r="AA35">
        <v>11.84</v>
      </c>
      <c r="AB35">
        <v>0</v>
      </c>
      <c r="AC35">
        <v>0</v>
      </c>
      <c r="AD35">
        <v>1</v>
      </c>
      <c r="AE35">
        <v>0</v>
      </c>
      <c r="AF35" t="s">
        <v>467</v>
      </c>
      <c r="AG35">
        <v>2.4E-2</v>
      </c>
      <c r="AH35">
        <v>2</v>
      </c>
      <c r="AI35">
        <v>28186669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28186675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5</v>
      </c>
      <c r="J36" t="s">
        <v>6</v>
      </c>
      <c r="K36" t="s">
        <v>7</v>
      </c>
      <c r="L36">
        <v>1348</v>
      </c>
      <c r="N36">
        <v>1009</v>
      </c>
      <c r="O36" t="s">
        <v>476</v>
      </c>
      <c r="P36" t="s">
        <v>476</v>
      </c>
      <c r="Q36">
        <v>1000</v>
      </c>
      <c r="X36">
        <v>0.104</v>
      </c>
      <c r="Y36">
        <v>10813.53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466</v>
      </c>
      <c r="AG36">
        <v>0</v>
      </c>
      <c r="AH36">
        <v>2</v>
      </c>
      <c r="AI36">
        <v>28186670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28186682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830</v>
      </c>
      <c r="J37" t="s">
        <v>420</v>
      </c>
      <c r="K37" t="s">
        <v>831</v>
      </c>
      <c r="L37">
        <v>1191</v>
      </c>
      <c r="N37">
        <v>1013</v>
      </c>
      <c r="O37" t="s">
        <v>817</v>
      </c>
      <c r="P37" t="s">
        <v>817</v>
      </c>
      <c r="Q37">
        <v>1</v>
      </c>
      <c r="X37">
        <v>19.03</v>
      </c>
      <c r="Y37">
        <v>0</v>
      </c>
      <c r="Z37">
        <v>0</v>
      </c>
      <c r="AA37">
        <v>0</v>
      </c>
      <c r="AB37">
        <v>7.61</v>
      </c>
      <c r="AC37">
        <v>0</v>
      </c>
      <c r="AD37">
        <v>1</v>
      </c>
      <c r="AE37">
        <v>1</v>
      </c>
      <c r="AF37" t="s">
        <v>467</v>
      </c>
      <c r="AG37">
        <v>7.612000000000001</v>
      </c>
      <c r="AH37">
        <v>2</v>
      </c>
      <c r="AI37">
        <v>28186677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28186683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818</v>
      </c>
      <c r="J38" t="s">
        <v>420</v>
      </c>
      <c r="K38" t="s">
        <v>819</v>
      </c>
      <c r="L38">
        <v>1191</v>
      </c>
      <c r="N38">
        <v>1013</v>
      </c>
      <c r="O38" t="s">
        <v>817</v>
      </c>
      <c r="P38" t="s">
        <v>817</v>
      </c>
      <c r="Q38">
        <v>1</v>
      </c>
      <c r="X38">
        <v>0.09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467</v>
      </c>
      <c r="AG38">
        <v>3.5999999999999997E-2</v>
      </c>
      <c r="AH38">
        <v>2</v>
      </c>
      <c r="AI38">
        <v>28186678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28186684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832</v>
      </c>
      <c r="J39" t="s">
        <v>0</v>
      </c>
      <c r="K39" t="s">
        <v>1</v>
      </c>
      <c r="L39">
        <v>1368</v>
      </c>
      <c r="N39">
        <v>1011</v>
      </c>
      <c r="O39" t="s">
        <v>823</v>
      </c>
      <c r="P39" t="s">
        <v>823</v>
      </c>
      <c r="Q39">
        <v>1</v>
      </c>
      <c r="X39">
        <v>0.03</v>
      </c>
      <c r="Y39">
        <v>0</v>
      </c>
      <c r="Z39">
        <v>93.73</v>
      </c>
      <c r="AA39">
        <v>8.82</v>
      </c>
      <c r="AB39">
        <v>0</v>
      </c>
      <c r="AC39">
        <v>0</v>
      </c>
      <c r="AD39">
        <v>1</v>
      </c>
      <c r="AE39">
        <v>0</v>
      </c>
      <c r="AF39" t="s">
        <v>467</v>
      </c>
      <c r="AG39">
        <v>1.2E-2</v>
      </c>
      <c r="AH39">
        <v>2</v>
      </c>
      <c r="AI39">
        <v>28186679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28186685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2</v>
      </c>
      <c r="J40" t="s">
        <v>3</v>
      </c>
      <c r="K40" t="s">
        <v>4</v>
      </c>
      <c r="L40">
        <v>1368</v>
      </c>
      <c r="N40">
        <v>1011</v>
      </c>
      <c r="O40" t="s">
        <v>823</v>
      </c>
      <c r="P40" t="s">
        <v>823</v>
      </c>
      <c r="Q40">
        <v>1</v>
      </c>
      <c r="X40">
        <v>0.06</v>
      </c>
      <c r="Y40">
        <v>0</v>
      </c>
      <c r="Z40">
        <v>102.48</v>
      </c>
      <c r="AA40">
        <v>11.84</v>
      </c>
      <c r="AB40">
        <v>0</v>
      </c>
      <c r="AC40">
        <v>0</v>
      </c>
      <c r="AD40">
        <v>1</v>
      </c>
      <c r="AE40">
        <v>0</v>
      </c>
      <c r="AF40" t="s">
        <v>467</v>
      </c>
      <c r="AG40">
        <v>2.4E-2</v>
      </c>
      <c r="AH40">
        <v>2</v>
      </c>
      <c r="AI40">
        <v>28186680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28186686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8</v>
      </c>
      <c r="J41" t="s">
        <v>9</v>
      </c>
      <c r="K41" t="s">
        <v>10</v>
      </c>
      <c r="L41">
        <v>1348</v>
      </c>
      <c r="N41">
        <v>1009</v>
      </c>
      <c r="O41" t="s">
        <v>476</v>
      </c>
      <c r="P41" t="s">
        <v>476</v>
      </c>
      <c r="Q41">
        <v>1000</v>
      </c>
      <c r="X41">
        <v>0.105</v>
      </c>
      <c r="Y41">
        <v>83126.97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466</v>
      </c>
      <c r="AG41">
        <v>0</v>
      </c>
      <c r="AH41">
        <v>2</v>
      </c>
      <c r="AI41">
        <v>28186681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28186682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830</v>
      </c>
      <c r="J42" t="s">
        <v>420</v>
      </c>
      <c r="K42" t="s">
        <v>831</v>
      </c>
      <c r="L42">
        <v>1191</v>
      </c>
      <c r="N42">
        <v>1013</v>
      </c>
      <c r="O42" t="s">
        <v>817</v>
      </c>
      <c r="P42" t="s">
        <v>817</v>
      </c>
      <c r="Q42">
        <v>1</v>
      </c>
      <c r="X42">
        <v>19.03</v>
      </c>
      <c r="Y42">
        <v>0</v>
      </c>
      <c r="Z42">
        <v>0</v>
      </c>
      <c r="AA42">
        <v>0</v>
      </c>
      <c r="AB42">
        <v>7.61</v>
      </c>
      <c r="AC42">
        <v>0</v>
      </c>
      <c r="AD42">
        <v>1</v>
      </c>
      <c r="AE42">
        <v>1</v>
      </c>
      <c r="AF42" t="s">
        <v>467</v>
      </c>
      <c r="AG42">
        <v>7.612000000000001</v>
      </c>
      <c r="AH42">
        <v>2</v>
      </c>
      <c r="AI42">
        <v>28186677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28186683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818</v>
      </c>
      <c r="J43" t="s">
        <v>420</v>
      </c>
      <c r="K43" t="s">
        <v>819</v>
      </c>
      <c r="L43">
        <v>1191</v>
      </c>
      <c r="N43">
        <v>1013</v>
      </c>
      <c r="O43" t="s">
        <v>817</v>
      </c>
      <c r="P43" t="s">
        <v>817</v>
      </c>
      <c r="Q43">
        <v>1</v>
      </c>
      <c r="X43">
        <v>0.09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467</v>
      </c>
      <c r="AG43">
        <v>3.5999999999999997E-2</v>
      </c>
      <c r="AH43">
        <v>2</v>
      </c>
      <c r="AI43">
        <v>28186678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28186684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832</v>
      </c>
      <c r="J44" t="s">
        <v>0</v>
      </c>
      <c r="K44" t="s">
        <v>1</v>
      </c>
      <c r="L44">
        <v>1368</v>
      </c>
      <c r="N44">
        <v>1011</v>
      </c>
      <c r="O44" t="s">
        <v>823</v>
      </c>
      <c r="P44" t="s">
        <v>823</v>
      </c>
      <c r="Q44">
        <v>1</v>
      </c>
      <c r="X44">
        <v>0.03</v>
      </c>
      <c r="Y44">
        <v>0</v>
      </c>
      <c r="Z44">
        <v>93.73</v>
      </c>
      <c r="AA44">
        <v>8.82</v>
      </c>
      <c r="AB44">
        <v>0</v>
      </c>
      <c r="AC44">
        <v>0</v>
      </c>
      <c r="AD44">
        <v>1</v>
      </c>
      <c r="AE44">
        <v>0</v>
      </c>
      <c r="AF44" t="s">
        <v>467</v>
      </c>
      <c r="AG44">
        <v>1.2E-2</v>
      </c>
      <c r="AH44">
        <v>2</v>
      </c>
      <c r="AI44">
        <v>28186679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28186685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2</v>
      </c>
      <c r="J45" t="s">
        <v>3</v>
      </c>
      <c r="K45" t="s">
        <v>4</v>
      </c>
      <c r="L45">
        <v>1368</v>
      </c>
      <c r="N45">
        <v>1011</v>
      </c>
      <c r="O45" t="s">
        <v>823</v>
      </c>
      <c r="P45" t="s">
        <v>823</v>
      </c>
      <c r="Q45">
        <v>1</v>
      </c>
      <c r="X45">
        <v>0.06</v>
      </c>
      <c r="Y45">
        <v>0</v>
      </c>
      <c r="Z45">
        <v>102.48</v>
      </c>
      <c r="AA45">
        <v>11.84</v>
      </c>
      <c r="AB45">
        <v>0</v>
      </c>
      <c r="AC45">
        <v>0</v>
      </c>
      <c r="AD45">
        <v>1</v>
      </c>
      <c r="AE45">
        <v>0</v>
      </c>
      <c r="AF45" t="s">
        <v>467</v>
      </c>
      <c r="AG45">
        <v>2.4E-2</v>
      </c>
      <c r="AH45">
        <v>2</v>
      </c>
      <c r="AI45">
        <v>28186680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28186686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8</v>
      </c>
      <c r="J46" t="s">
        <v>9</v>
      </c>
      <c r="K46" t="s">
        <v>10</v>
      </c>
      <c r="L46">
        <v>1348</v>
      </c>
      <c r="N46">
        <v>1009</v>
      </c>
      <c r="O46" t="s">
        <v>476</v>
      </c>
      <c r="P46" t="s">
        <v>476</v>
      </c>
      <c r="Q46">
        <v>1000</v>
      </c>
      <c r="X46">
        <v>0.105</v>
      </c>
      <c r="Y46">
        <v>83126.97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466</v>
      </c>
      <c r="AG46">
        <v>0</v>
      </c>
      <c r="AH46">
        <v>2</v>
      </c>
      <c r="AI46">
        <v>28186681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28186708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11</v>
      </c>
      <c r="J47" t="s">
        <v>420</v>
      </c>
      <c r="K47" t="s">
        <v>12</v>
      </c>
      <c r="L47">
        <v>1191</v>
      </c>
      <c r="N47">
        <v>1013</v>
      </c>
      <c r="O47" t="s">
        <v>817</v>
      </c>
      <c r="P47" t="s">
        <v>817</v>
      </c>
      <c r="Q47">
        <v>1</v>
      </c>
      <c r="X47">
        <v>253</v>
      </c>
      <c r="Y47">
        <v>0</v>
      </c>
      <c r="Z47">
        <v>0</v>
      </c>
      <c r="AA47">
        <v>0</v>
      </c>
      <c r="AB47">
        <v>9.77</v>
      </c>
      <c r="AC47">
        <v>0</v>
      </c>
      <c r="AD47">
        <v>1</v>
      </c>
      <c r="AE47">
        <v>1</v>
      </c>
      <c r="AF47" t="s">
        <v>479</v>
      </c>
      <c r="AG47">
        <v>126.5</v>
      </c>
      <c r="AH47">
        <v>2</v>
      </c>
      <c r="AI47">
        <v>28186688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28186709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818</v>
      </c>
      <c r="J48" t="s">
        <v>420</v>
      </c>
      <c r="K48" t="s">
        <v>819</v>
      </c>
      <c r="L48">
        <v>1191</v>
      </c>
      <c r="N48">
        <v>1013</v>
      </c>
      <c r="O48" t="s">
        <v>817</v>
      </c>
      <c r="P48" t="s">
        <v>817</v>
      </c>
      <c r="Q48">
        <v>1</v>
      </c>
      <c r="X48">
        <v>5.85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479</v>
      </c>
      <c r="AG48">
        <v>2.9249999999999998</v>
      </c>
      <c r="AH48">
        <v>2</v>
      </c>
      <c r="AI48">
        <v>28186689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28186710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13</v>
      </c>
      <c r="J49" t="s">
        <v>14</v>
      </c>
      <c r="K49" t="s">
        <v>15</v>
      </c>
      <c r="L49">
        <v>1368</v>
      </c>
      <c r="N49">
        <v>1011</v>
      </c>
      <c r="O49" t="s">
        <v>823</v>
      </c>
      <c r="P49" t="s">
        <v>823</v>
      </c>
      <c r="Q49">
        <v>1</v>
      </c>
      <c r="X49">
        <v>4.75</v>
      </c>
      <c r="Y49">
        <v>0</v>
      </c>
      <c r="Z49">
        <v>113.19</v>
      </c>
      <c r="AA49">
        <v>11.84</v>
      </c>
      <c r="AB49">
        <v>0</v>
      </c>
      <c r="AC49">
        <v>0</v>
      </c>
      <c r="AD49">
        <v>1</v>
      </c>
      <c r="AE49">
        <v>0</v>
      </c>
      <c r="AF49" t="s">
        <v>479</v>
      </c>
      <c r="AG49">
        <v>2.375</v>
      </c>
      <c r="AH49">
        <v>2</v>
      </c>
      <c r="AI49">
        <v>28186690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28186711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16</v>
      </c>
      <c r="J50" t="s">
        <v>17</v>
      </c>
      <c r="K50" t="s">
        <v>18</v>
      </c>
      <c r="L50">
        <v>1368</v>
      </c>
      <c r="N50">
        <v>1011</v>
      </c>
      <c r="O50" t="s">
        <v>823</v>
      </c>
      <c r="P50" t="s">
        <v>823</v>
      </c>
      <c r="Q50">
        <v>1</v>
      </c>
      <c r="X50">
        <v>11.9</v>
      </c>
      <c r="Y50">
        <v>0</v>
      </c>
      <c r="Z50">
        <v>6.99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479</v>
      </c>
      <c r="AG50">
        <v>5.95</v>
      </c>
      <c r="AH50">
        <v>2</v>
      </c>
      <c r="AI50">
        <v>28186691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28186712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19</v>
      </c>
      <c r="J51" t="s">
        <v>20</v>
      </c>
      <c r="K51" t="s">
        <v>21</v>
      </c>
      <c r="L51">
        <v>1368</v>
      </c>
      <c r="N51">
        <v>1011</v>
      </c>
      <c r="O51" t="s">
        <v>823</v>
      </c>
      <c r="P51" t="s">
        <v>823</v>
      </c>
      <c r="Q51">
        <v>1</v>
      </c>
      <c r="X51">
        <v>0.18</v>
      </c>
      <c r="Y51">
        <v>0</v>
      </c>
      <c r="Z51">
        <v>127.86</v>
      </c>
      <c r="AA51">
        <v>11.84</v>
      </c>
      <c r="AB51">
        <v>0</v>
      </c>
      <c r="AC51">
        <v>0</v>
      </c>
      <c r="AD51">
        <v>1</v>
      </c>
      <c r="AE51">
        <v>0</v>
      </c>
      <c r="AF51" t="s">
        <v>479</v>
      </c>
      <c r="AG51">
        <v>0.09</v>
      </c>
      <c r="AH51">
        <v>2</v>
      </c>
      <c r="AI51">
        <v>28186692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28186713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22</v>
      </c>
      <c r="J52" t="s">
        <v>23</v>
      </c>
      <c r="K52" t="s">
        <v>24</v>
      </c>
      <c r="L52">
        <v>1368</v>
      </c>
      <c r="N52">
        <v>1011</v>
      </c>
      <c r="O52" t="s">
        <v>823</v>
      </c>
      <c r="P52" t="s">
        <v>823</v>
      </c>
      <c r="Q52">
        <v>1</v>
      </c>
      <c r="X52">
        <v>0.18</v>
      </c>
      <c r="Y52">
        <v>0</v>
      </c>
      <c r="Z52">
        <v>12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479</v>
      </c>
      <c r="AG52">
        <v>0.09</v>
      </c>
      <c r="AH52">
        <v>2</v>
      </c>
      <c r="AI52">
        <v>28186693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28186714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25</v>
      </c>
      <c r="J53" t="s">
        <v>26</v>
      </c>
      <c r="K53" t="s">
        <v>27</v>
      </c>
      <c r="L53">
        <v>1368</v>
      </c>
      <c r="N53">
        <v>1011</v>
      </c>
      <c r="O53" t="s">
        <v>823</v>
      </c>
      <c r="P53" t="s">
        <v>823</v>
      </c>
      <c r="Q53">
        <v>1</v>
      </c>
      <c r="X53">
        <v>1.5</v>
      </c>
      <c r="Y53">
        <v>0</v>
      </c>
      <c r="Z53">
        <v>7.52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479</v>
      </c>
      <c r="AG53">
        <v>0.75</v>
      </c>
      <c r="AH53">
        <v>2</v>
      </c>
      <c r="AI53">
        <v>28186694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28186715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28</v>
      </c>
      <c r="J54" t="s">
        <v>29</v>
      </c>
      <c r="K54" t="s">
        <v>30</v>
      </c>
      <c r="L54">
        <v>1368</v>
      </c>
      <c r="N54">
        <v>1011</v>
      </c>
      <c r="O54" t="s">
        <v>823</v>
      </c>
      <c r="P54" t="s">
        <v>823</v>
      </c>
      <c r="Q54">
        <v>1</v>
      </c>
      <c r="X54">
        <v>62.1</v>
      </c>
      <c r="Y54">
        <v>0</v>
      </c>
      <c r="Z54">
        <v>8.68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479</v>
      </c>
      <c r="AG54">
        <v>31.05</v>
      </c>
      <c r="AH54">
        <v>2</v>
      </c>
      <c r="AI54">
        <v>28186695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28186716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31</v>
      </c>
      <c r="J55" t="s">
        <v>32</v>
      </c>
      <c r="K55" t="s">
        <v>33</v>
      </c>
      <c r="L55">
        <v>1368</v>
      </c>
      <c r="N55">
        <v>1011</v>
      </c>
      <c r="O55" t="s">
        <v>823</v>
      </c>
      <c r="P55" t="s">
        <v>823</v>
      </c>
      <c r="Q55">
        <v>1</v>
      </c>
      <c r="X55">
        <v>45.24</v>
      </c>
      <c r="Y55">
        <v>0</v>
      </c>
      <c r="Z55">
        <v>32.76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479</v>
      </c>
      <c r="AG55">
        <v>22.62</v>
      </c>
      <c r="AH55">
        <v>2</v>
      </c>
      <c r="AI55">
        <v>28186696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28186717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34</v>
      </c>
      <c r="J56" t="s">
        <v>35</v>
      </c>
      <c r="K56" t="s">
        <v>36</v>
      </c>
      <c r="L56">
        <v>1368</v>
      </c>
      <c r="N56">
        <v>1011</v>
      </c>
      <c r="O56" t="s">
        <v>823</v>
      </c>
      <c r="P56" t="s">
        <v>823</v>
      </c>
      <c r="Q56">
        <v>1</v>
      </c>
      <c r="X56">
        <v>0.92</v>
      </c>
      <c r="Y56">
        <v>0</v>
      </c>
      <c r="Z56">
        <v>18.489999999999998</v>
      </c>
      <c r="AA56">
        <v>10.130000000000001</v>
      </c>
      <c r="AB56">
        <v>0</v>
      </c>
      <c r="AC56">
        <v>0</v>
      </c>
      <c r="AD56">
        <v>1</v>
      </c>
      <c r="AE56">
        <v>0</v>
      </c>
      <c r="AF56" t="s">
        <v>479</v>
      </c>
      <c r="AG56">
        <v>0.46</v>
      </c>
      <c r="AH56">
        <v>2</v>
      </c>
      <c r="AI56">
        <v>28186697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28186718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37</v>
      </c>
      <c r="J57" t="s">
        <v>38</v>
      </c>
      <c r="K57" t="s">
        <v>39</v>
      </c>
      <c r="L57">
        <v>1346</v>
      </c>
      <c r="N57">
        <v>1009</v>
      </c>
      <c r="O57" t="s">
        <v>40</v>
      </c>
      <c r="P57" t="s">
        <v>40</v>
      </c>
      <c r="Q57">
        <v>1</v>
      </c>
      <c r="X57">
        <v>0.22</v>
      </c>
      <c r="Y57">
        <v>27.67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466</v>
      </c>
      <c r="AG57">
        <v>0</v>
      </c>
      <c r="AH57">
        <v>2</v>
      </c>
      <c r="AI57">
        <v>28186698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ROW(Source!A40)</f>
        <v>40</v>
      </c>
      <c r="B58">
        <v>28186719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41</v>
      </c>
      <c r="J58" t="s">
        <v>42</v>
      </c>
      <c r="K58" t="s">
        <v>43</v>
      </c>
      <c r="L58">
        <v>1348</v>
      </c>
      <c r="N58">
        <v>1009</v>
      </c>
      <c r="O58" t="s">
        <v>476</v>
      </c>
      <c r="P58" t="s">
        <v>476</v>
      </c>
      <c r="Q58">
        <v>1000</v>
      </c>
      <c r="X58">
        <v>4.0000000000000001E-3</v>
      </c>
      <c r="Y58">
        <v>1778.75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466</v>
      </c>
      <c r="AG58">
        <v>0</v>
      </c>
      <c r="AH58">
        <v>2</v>
      </c>
      <c r="AI58">
        <v>28186699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ROW(Source!A40)</f>
        <v>40</v>
      </c>
      <c r="B59">
        <v>28186720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44</v>
      </c>
      <c r="J59" t="s">
        <v>45</v>
      </c>
      <c r="K59" t="s">
        <v>46</v>
      </c>
      <c r="L59">
        <v>1339</v>
      </c>
      <c r="N59">
        <v>1007</v>
      </c>
      <c r="O59" t="s">
        <v>444</v>
      </c>
      <c r="P59" t="s">
        <v>444</v>
      </c>
      <c r="Q59">
        <v>1</v>
      </c>
      <c r="X59">
        <v>5.07</v>
      </c>
      <c r="Y59">
        <v>23.41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466</v>
      </c>
      <c r="AG59">
        <v>0</v>
      </c>
      <c r="AH59">
        <v>2</v>
      </c>
      <c r="AI59">
        <v>28186700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ROW(Source!A40)</f>
        <v>40</v>
      </c>
      <c r="B60">
        <v>28186721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47</v>
      </c>
      <c r="J60" t="s">
        <v>48</v>
      </c>
      <c r="K60" t="s">
        <v>49</v>
      </c>
      <c r="L60">
        <v>1339</v>
      </c>
      <c r="N60">
        <v>1007</v>
      </c>
      <c r="O60" t="s">
        <v>444</v>
      </c>
      <c r="P60" t="s">
        <v>444</v>
      </c>
      <c r="Q60">
        <v>1</v>
      </c>
      <c r="X60">
        <v>11.6</v>
      </c>
      <c r="Y60">
        <v>8.7899999999999991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466</v>
      </c>
      <c r="AG60">
        <v>0</v>
      </c>
      <c r="AH60">
        <v>2</v>
      </c>
      <c r="AI60">
        <v>28186701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ROW(Source!A40)</f>
        <v>40</v>
      </c>
      <c r="B61">
        <v>28186722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50</v>
      </c>
      <c r="J61" t="s">
        <v>51</v>
      </c>
      <c r="K61" t="s">
        <v>52</v>
      </c>
      <c r="L61">
        <v>1346</v>
      </c>
      <c r="N61">
        <v>1009</v>
      </c>
      <c r="O61" t="s">
        <v>40</v>
      </c>
      <c r="P61" t="s">
        <v>40</v>
      </c>
      <c r="Q61">
        <v>1</v>
      </c>
      <c r="X61">
        <v>5.43</v>
      </c>
      <c r="Y61">
        <v>4.47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466</v>
      </c>
      <c r="AG61">
        <v>0</v>
      </c>
      <c r="AH61">
        <v>2</v>
      </c>
      <c r="AI61">
        <v>28186702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ROW(Source!A40)</f>
        <v>40</v>
      </c>
      <c r="B62">
        <v>28186723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53</v>
      </c>
      <c r="J62" t="s">
        <v>54</v>
      </c>
      <c r="K62" t="s">
        <v>55</v>
      </c>
      <c r="L62">
        <v>1346</v>
      </c>
      <c r="N62">
        <v>1009</v>
      </c>
      <c r="O62" t="s">
        <v>40</v>
      </c>
      <c r="P62" t="s">
        <v>40</v>
      </c>
      <c r="Q62">
        <v>1</v>
      </c>
      <c r="X62">
        <v>0.02</v>
      </c>
      <c r="Y62">
        <v>10.1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466</v>
      </c>
      <c r="AG62">
        <v>0</v>
      </c>
      <c r="AH62">
        <v>2</v>
      </c>
      <c r="AI62">
        <v>28186703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ROW(Source!A40)</f>
        <v>40</v>
      </c>
      <c r="B63">
        <v>28186724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56</v>
      </c>
      <c r="J63" t="s">
        <v>57</v>
      </c>
      <c r="K63" t="s">
        <v>58</v>
      </c>
      <c r="L63">
        <v>1348</v>
      </c>
      <c r="N63">
        <v>1009</v>
      </c>
      <c r="O63" t="s">
        <v>476</v>
      </c>
      <c r="P63" t="s">
        <v>476</v>
      </c>
      <c r="Q63">
        <v>1000</v>
      </c>
      <c r="X63">
        <v>3.1739999999999997E-2</v>
      </c>
      <c r="Y63">
        <v>12824.48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466</v>
      </c>
      <c r="AG63">
        <v>0</v>
      </c>
      <c r="AH63">
        <v>2</v>
      </c>
      <c r="AI63">
        <v>28186704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ROW(Source!A40)</f>
        <v>40</v>
      </c>
      <c r="B64">
        <v>28186725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59</v>
      </c>
      <c r="J64" t="s">
        <v>60</v>
      </c>
      <c r="K64" t="s">
        <v>61</v>
      </c>
      <c r="L64">
        <v>1348</v>
      </c>
      <c r="N64">
        <v>1009</v>
      </c>
      <c r="O64" t="s">
        <v>476</v>
      </c>
      <c r="P64" t="s">
        <v>476</v>
      </c>
      <c r="Q64">
        <v>1000</v>
      </c>
      <c r="X64">
        <v>0.05</v>
      </c>
      <c r="Y64">
        <v>10175.83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466</v>
      </c>
      <c r="AG64">
        <v>0</v>
      </c>
      <c r="AH64">
        <v>2</v>
      </c>
      <c r="AI64">
        <v>28186705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ROW(Source!A40)</f>
        <v>40</v>
      </c>
      <c r="B65">
        <v>28186726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62</v>
      </c>
      <c r="J65" t="s">
        <v>63</v>
      </c>
      <c r="K65" t="s">
        <v>64</v>
      </c>
      <c r="L65">
        <v>1348</v>
      </c>
      <c r="N65">
        <v>1009</v>
      </c>
      <c r="O65" t="s">
        <v>476</v>
      </c>
      <c r="P65" t="s">
        <v>476</v>
      </c>
      <c r="Q65">
        <v>1000</v>
      </c>
      <c r="X65">
        <v>0.05</v>
      </c>
      <c r="Y65">
        <v>5343.1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466</v>
      </c>
      <c r="AG65">
        <v>0</v>
      </c>
      <c r="AH65">
        <v>2</v>
      </c>
      <c r="AI65">
        <v>28186706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ROW(Source!A40)</f>
        <v>40</v>
      </c>
      <c r="B66">
        <v>28186727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65</v>
      </c>
      <c r="J66" t="s">
        <v>420</v>
      </c>
      <c r="K66" t="s">
        <v>66</v>
      </c>
      <c r="L66">
        <v>1374</v>
      </c>
      <c r="N66">
        <v>1013</v>
      </c>
      <c r="O66" t="s">
        <v>67</v>
      </c>
      <c r="P66" t="s">
        <v>67</v>
      </c>
      <c r="Q66">
        <v>1</v>
      </c>
      <c r="X66">
        <v>49.44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466</v>
      </c>
      <c r="AG66">
        <v>0</v>
      </c>
      <c r="AH66">
        <v>2</v>
      </c>
      <c r="AI66">
        <v>28186707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ROW(Source!A41)</f>
        <v>41</v>
      </c>
      <c r="B67">
        <v>28186708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11</v>
      </c>
      <c r="J67" t="s">
        <v>420</v>
      </c>
      <c r="K67" t="s">
        <v>12</v>
      </c>
      <c r="L67">
        <v>1191</v>
      </c>
      <c r="N67">
        <v>1013</v>
      </c>
      <c r="O67" t="s">
        <v>817</v>
      </c>
      <c r="P67" t="s">
        <v>817</v>
      </c>
      <c r="Q67">
        <v>1</v>
      </c>
      <c r="X67">
        <v>253</v>
      </c>
      <c r="Y67">
        <v>0</v>
      </c>
      <c r="Z67">
        <v>0</v>
      </c>
      <c r="AA67">
        <v>0</v>
      </c>
      <c r="AB67">
        <v>9.77</v>
      </c>
      <c r="AC67">
        <v>0</v>
      </c>
      <c r="AD67">
        <v>1</v>
      </c>
      <c r="AE67">
        <v>1</v>
      </c>
      <c r="AF67" t="s">
        <v>479</v>
      </c>
      <c r="AG67">
        <v>126.5</v>
      </c>
      <c r="AH67">
        <v>2</v>
      </c>
      <c r="AI67">
        <v>28186688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ROW(Source!A41)</f>
        <v>41</v>
      </c>
      <c r="B68">
        <v>28186709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818</v>
      </c>
      <c r="J68" t="s">
        <v>420</v>
      </c>
      <c r="K68" t="s">
        <v>819</v>
      </c>
      <c r="L68">
        <v>1191</v>
      </c>
      <c r="N68">
        <v>1013</v>
      </c>
      <c r="O68" t="s">
        <v>817</v>
      </c>
      <c r="P68" t="s">
        <v>817</v>
      </c>
      <c r="Q68">
        <v>1</v>
      </c>
      <c r="X68">
        <v>5.85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479</v>
      </c>
      <c r="AG68">
        <v>2.9249999999999998</v>
      </c>
      <c r="AH68">
        <v>2</v>
      </c>
      <c r="AI68">
        <v>28186689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28186710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13</v>
      </c>
      <c r="J69" t="s">
        <v>14</v>
      </c>
      <c r="K69" t="s">
        <v>15</v>
      </c>
      <c r="L69">
        <v>1368</v>
      </c>
      <c r="N69">
        <v>1011</v>
      </c>
      <c r="O69" t="s">
        <v>823</v>
      </c>
      <c r="P69" t="s">
        <v>823</v>
      </c>
      <c r="Q69">
        <v>1</v>
      </c>
      <c r="X69">
        <v>4.75</v>
      </c>
      <c r="Y69">
        <v>0</v>
      </c>
      <c r="Z69">
        <v>113.19</v>
      </c>
      <c r="AA69">
        <v>11.84</v>
      </c>
      <c r="AB69">
        <v>0</v>
      </c>
      <c r="AC69">
        <v>0</v>
      </c>
      <c r="AD69">
        <v>1</v>
      </c>
      <c r="AE69">
        <v>0</v>
      </c>
      <c r="AF69" t="s">
        <v>479</v>
      </c>
      <c r="AG69">
        <v>2.375</v>
      </c>
      <c r="AH69">
        <v>2</v>
      </c>
      <c r="AI69">
        <v>28186690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ROW(Source!A41)</f>
        <v>41</v>
      </c>
      <c r="B70">
        <v>28186711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16</v>
      </c>
      <c r="J70" t="s">
        <v>17</v>
      </c>
      <c r="K70" t="s">
        <v>18</v>
      </c>
      <c r="L70">
        <v>1368</v>
      </c>
      <c r="N70">
        <v>1011</v>
      </c>
      <c r="O70" t="s">
        <v>823</v>
      </c>
      <c r="P70" t="s">
        <v>823</v>
      </c>
      <c r="Q70">
        <v>1</v>
      </c>
      <c r="X70">
        <v>11.9</v>
      </c>
      <c r="Y70">
        <v>0</v>
      </c>
      <c r="Z70">
        <v>6.99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479</v>
      </c>
      <c r="AG70">
        <v>5.95</v>
      </c>
      <c r="AH70">
        <v>2</v>
      </c>
      <c r="AI70">
        <v>28186691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ROW(Source!A41)</f>
        <v>41</v>
      </c>
      <c r="B71">
        <v>28186712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19</v>
      </c>
      <c r="J71" t="s">
        <v>20</v>
      </c>
      <c r="K71" t="s">
        <v>21</v>
      </c>
      <c r="L71">
        <v>1368</v>
      </c>
      <c r="N71">
        <v>1011</v>
      </c>
      <c r="O71" t="s">
        <v>823</v>
      </c>
      <c r="P71" t="s">
        <v>823</v>
      </c>
      <c r="Q71">
        <v>1</v>
      </c>
      <c r="X71">
        <v>0.18</v>
      </c>
      <c r="Y71">
        <v>0</v>
      </c>
      <c r="Z71">
        <v>127.86</v>
      </c>
      <c r="AA71">
        <v>11.84</v>
      </c>
      <c r="AB71">
        <v>0</v>
      </c>
      <c r="AC71">
        <v>0</v>
      </c>
      <c r="AD71">
        <v>1</v>
      </c>
      <c r="AE71">
        <v>0</v>
      </c>
      <c r="AF71" t="s">
        <v>479</v>
      </c>
      <c r="AG71">
        <v>0.09</v>
      </c>
      <c r="AH71">
        <v>2</v>
      </c>
      <c r="AI71">
        <v>28186692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ROW(Source!A41)</f>
        <v>41</v>
      </c>
      <c r="B72">
        <v>28186713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22</v>
      </c>
      <c r="J72" t="s">
        <v>23</v>
      </c>
      <c r="K72" t="s">
        <v>24</v>
      </c>
      <c r="L72">
        <v>1368</v>
      </c>
      <c r="N72">
        <v>1011</v>
      </c>
      <c r="O72" t="s">
        <v>823</v>
      </c>
      <c r="P72" t="s">
        <v>823</v>
      </c>
      <c r="Q72">
        <v>1</v>
      </c>
      <c r="X72">
        <v>0.18</v>
      </c>
      <c r="Y72">
        <v>0</v>
      </c>
      <c r="Z72">
        <v>12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479</v>
      </c>
      <c r="AG72">
        <v>0.09</v>
      </c>
      <c r="AH72">
        <v>2</v>
      </c>
      <c r="AI72">
        <v>28186693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ROW(Source!A41)</f>
        <v>41</v>
      </c>
      <c r="B73">
        <v>28186714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25</v>
      </c>
      <c r="J73" t="s">
        <v>26</v>
      </c>
      <c r="K73" t="s">
        <v>27</v>
      </c>
      <c r="L73">
        <v>1368</v>
      </c>
      <c r="N73">
        <v>1011</v>
      </c>
      <c r="O73" t="s">
        <v>823</v>
      </c>
      <c r="P73" t="s">
        <v>823</v>
      </c>
      <c r="Q73">
        <v>1</v>
      </c>
      <c r="X73">
        <v>1.5</v>
      </c>
      <c r="Y73">
        <v>0</v>
      </c>
      <c r="Z73">
        <v>7.52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479</v>
      </c>
      <c r="AG73">
        <v>0.75</v>
      </c>
      <c r="AH73">
        <v>2</v>
      </c>
      <c r="AI73">
        <v>28186694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ROW(Source!A41)</f>
        <v>41</v>
      </c>
      <c r="B74">
        <v>28186715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28</v>
      </c>
      <c r="J74" t="s">
        <v>29</v>
      </c>
      <c r="K74" t="s">
        <v>30</v>
      </c>
      <c r="L74">
        <v>1368</v>
      </c>
      <c r="N74">
        <v>1011</v>
      </c>
      <c r="O74" t="s">
        <v>823</v>
      </c>
      <c r="P74" t="s">
        <v>823</v>
      </c>
      <c r="Q74">
        <v>1</v>
      </c>
      <c r="X74">
        <v>62.1</v>
      </c>
      <c r="Y74">
        <v>0</v>
      </c>
      <c r="Z74">
        <v>8.68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479</v>
      </c>
      <c r="AG74">
        <v>31.05</v>
      </c>
      <c r="AH74">
        <v>2</v>
      </c>
      <c r="AI74">
        <v>28186695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ROW(Source!A41)</f>
        <v>41</v>
      </c>
      <c r="B75">
        <v>28186716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31</v>
      </c>
      <c r="J75" t="s">
        <v>32</v>
      </c>
      <c r="K75" t="s">
        <v>33</v>
      </c>
      <c r="L75">
        <v>1368</v>
      </c>
      <c r="N75">
        <v>1011</v>
      </c>
      <c r="O75" t="s">
        <v>823</v>
      </c>
      <c r="P75" t="s">
        <v>823</v>
      </c>
      <c r="Q75">
        <v>1</v>
      </c>
      <c r="X75">
        <v>45.24</v>
      </c>
      <c r="Y75">
        <v>0</v>
      </c>
      <c r="Z75">
        <v>32.76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479</v>
      </c>
      <c r="AG75">
        <v>22.62</v>
      </c>
      <c r="AH75">
        <v>2</v>
      </c>
      <c r="AI75">
        <v>28186696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ROW(Source!A41)</f>
        <v>41</v>
      </c>
      <c r="B76">
        <v>28186717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34</v>
      </c>
      <c r="J76" t="s">
        <v>35</v>
      </c>
      <c r="K76" t="s">
        <v>36</v>
      </c>
      <c r="L76">
        <v>1368</v>
      </c>
      <c r="N76">
        <v>1011</v>
      </c>
      <c r="O76" t="s">
        <v>823</v>
      </c>
      <c r="P76" t="s">
        <v>823</v>
      </c>
      <c r="Q76">
        <v>1</v>
      </c>
      <c r="X76">
        <v>0.92</v>
      </c>
      <c r="Y76">
        <v>0</v>
      </c>
      <c r="Z76">
        <v>18.489999999999998</v>
      </c>
      <c r="AA76">
        <v>10.130000000000001</v>
      </c>
      <c r="AB76">
        <v>0</v>
      </c>
      <c r="AC76">
        <v>0</v>
      </c>
      <c r="AD76">
        <v>1</v>
      </c>
      <c r="AE76">
        <v>0</v>
      </c>
      <c r="AF76" t="s">
        <v>479</v>
      </c>
      <c r="AG76">
        <v>0.46</v>
      </c>
      <c r="AH76">
        <v>2</v>
      </c>
      <c r="AI76">
        <v>28186697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ROW(Source!A41)</f>
        <v>41</v>
      </c>
      <c r="B77">
        <v>28186718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37</v>
      </c>
      <c r="J77" t="s">
        <v>38</v>
      </c>
      <c r="K77" t="s">
        <v>39</v>
      </c>
      <c r="L77">
        <v>1346</v>
      </c>
      <c r="N77">
        <v>1009</v>
      </c>
      <c r="O77" t="s">
        <v>40</v>
      </c>
      <c r="P77" t="s">
        <v>40</v>
      </c>
      <c r="Q77">
        <v>1</v>
      </c>
      <c r="X77">
        <v>0.22</v>
      </c>
      <c r="Y77">
        <v>27.67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466</v>
      </c>
      <c r="AG77">
        <v>0</v>
      </c>
      <c r="AH77">
        <v>2</v>
      </c>
      <c r="AI77">
        <v>28186698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ROW(Source!A41)</f>
        <v>41</v>
      </c>
      <c r="B78">
        <v>28186719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41</v>
      </c>
      <c r="J78" t="s">
        <v>42</v>
      </c>
      <c r="K78" t="s">
        <v>43</v>
      </c>
      <c r="L78">
        <v>1348</v>
      </c>
      <c r="N78">
        <v>1009</v>
      </c>
      <c r="O78" t="s">
        <v>476</v>
      </c>
      <c r="P78" t="s">
        <v>476</v>
      </c>
      <c r="Q78">
        <v>1000</v>
      </c>
      <c r="X78">
        <v>4.0000000000000001E-3</v>
      </c>
      <c r="Y78">
        <v>1778.75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466</v>
      </c>
      <c r="AG78">
        <v>0</v>
      </c>
      <c r="AH78">
        <v>2</v>
      </c>
      <c r="AI78">
        <v>28186699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ROW(Source!A41)</f>
        <v>41</v>
      </c>
      <c r="B79">
        <v>28186720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44</v>
      </c>
      <c r="J79" t="s">
        <v>45</v>
      </c>
      <c r="K79" t="s">
        <v>46</v>
      </c>
      <c r="L79">
        <v>1339</v>
      </c>
      <c r="N79">
        <v>1007</v>
      </c>
      <c r="O79" t="s">
        <v>444</v>
      </c>
      <c r="P79" t="s">
        <v>444</v>
      </c>
      <c r="Q79">
        <v>1</v>
      </c>
      <c r="X79">
        <v>5.07</v>
      </c>
      <c r="Y79">
        <v>23.41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466</v>
      </c>
      <c r="AG79">
        <v>0</v>
      </c>
      <c r="AH79">
        <v>2</v>
      </c>
      <c r="AI79">
        <v>28186700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ROW(Source!A41)</f>
        <v>41</v>
      </c>
      <c r="B80">
        <v>28186721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47</v>
      </c>
      <c r="J80" t="s">
        <v>48</v>
      </c>
      <c r="K80" t="s">
        <v>49</v>
      </c>
      <c r="L80">
        <v>1339</v>
      </c>
      <c r="N80">
        <v>1007</v>
      </c>
      <c r="O80" t="s">
        <v>444</v>
      </c>
      <c r="P80" t="s">
        <v>444</v>
      </c>
      <c r="Q80">
        <v>1</v>
      </c>
      <c r="X80">
        <v>11.6</v>
      </c>
      <c r="Y80">
        <v>8.7899999999999991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466</v>
      </c>
      <c r="AG80">
        <v>0</v>
      </c>
      <c r="AH80">
        <v>2</v>
      </c>
      <c r="AI80">
        <v>28186701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ROW(Source!A41)</f>
        <v>41</v>
      </c>
      <c r="B81">
        <v>28186722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50</v>
      </c>
      <c r="J81" t="s">
        <v>51</v>
      </c>
      <c r="K81" t="s">
        <v>52</v>
      </c>
      <c r="L81">
        <v>1346</v>
      </c>
      <c r="N81">
        <v>1009</v>
      </c>
      <c r="O81" t="s">
        <v>40</v>
      </c>
      <c r="P81" t="s">
        <v>40</v>
      </c>
      <c r="Q81">
        <v>1</v>
      </c>
      <c r="X81">
        <v>5.43</v>
      </c>
      <c r="Y81">
        <v>4.47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466</v>
      </c>
      <c r="AG81">
        <v>0</v>
      </c>
      <c r="AH81">
        <v>2</v>
      </c>
      <c r="AI81">
        <v>28186702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ROW(Source!A41)</f>
        <v>41</v>
      </c>
      <c r="B82">
        <v>28186723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53</v>
      </c>
      <c r="J82" t="s">
        <v>54</v>
      </c>
      <c r="K82" t="s">
        <v>55</v>
      </c>
      <c r="L82">
        <v>1346</v>
      </c>
      <c r="N82">
        <v>1009</v>
      </c>
      <c r="O82" t="s">
        <v>40</v>
      </c>
      <c r="P82" t="s">
        <v>40</v>
      </c>
      <c r="Q82">
        <v>1</v>
      </c>
      <c r="X82">
        <v>0.02</v>
      </c>
      <c r="Y82">
        <v>10.1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466</v>
      </c>
      <c r="AG82">
        <v>0</v>
      </c>
      <c r="AH82">
        <v>2</v>
      </c>
      <c r="AI82">
        <v>28186703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ROW(Source!A41)</f>
        <v>41</v>
      </c>
      <c r="B83">
        <v>28186724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56</v>
      </c>
      <c r="J83" t="s">
        <v>57</v>
      </c>
      <c r="K83" t="s">
        <v>58</v>
      </c>
      <c r="L83">
        <v>1348</v>
      </c>
      <c r="N83">
        <v>1009</v>
      </c>
      <c r="O83" t="s">
        <v>476</v>
      </c>
      <c r="P83" t="s">
        <v>476</v>
      </c>
      <c r="Q83">
        <v>1000</v>
      </c>
      <c r="X83">
        <v>3.1739999999999997E-2</v>
      </c>
      <c r="Y83">
        <v>12824.48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466</v>
      </c>
      <c r="AG83">
        <v>0</v>
      </c>
      <c r="AH83">
        <v>2</v>
      </c>
      <c r="AI83">
        <v>28186704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ROW(Source!A41)</f>
        <v>41</v>
      </c>
      <c r="B84">
        <v>28186725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59</v>
      </c>
      <c r="J84" t="s">
        <v>60</v>
      </c>
      <c r="K84" t="s">
        <v>61</v>
      </c>
      <c r="L84">
        <v>1348</v>
      </c>
      <c r="N84">
        <v>1009</v>
      </c>
      <c r="O84" t="s">
        <v>476</v>
      </c>
      <c r="P84" t="s">
        <v>476</v>
      </c>
      <c r="Q84">
        <v>1000</v>
      </c>
      <c r="X84">
        <v>0.05</v>
      </c>
      <c r="Y84">
        <v>10175.83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466</v>
      </c>
      <c r="AG84">
        <v>0</v>
      </c>
      <c r="AH84">
        <v>2</v>
      </c>
      <c r="AI84">
        <v>28186705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ROW(Source!A41)</f>
        <v>41</v>
      </c>
      <c r="B85">
        <v>28186726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62</v>
      </c>
      <c r="J85" t="s">
        <v>63</v>
      </c>
      <c r="K85" t="s">
        <v>64</v>
      </c>
      <c r="L85">
        <v>1348</v>
      </c>
      <c r="N85">
        <v>1009</v>
      </c>
      <c r="O85" t="s">
        <v>476</v>
      </c>
      <c r="P85" t="s">
        <v>476</v>
      </c>
      <c r="Q85">
        <v>1000</v>
      </c>
      <c r="X85">
        <v>0.05</v>
      </c>
      <c r="Y85">
        <v>5343.1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466</v>
      </c>
      <c r="AG85">
        <v>0</v>
      </c>
      <c r="AH85">
        <v>2</v>
      </c>
      <c r="AI85">
        <v>28186706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ROW(Source!A41)</f>
        <v>41</v>
      </c>
      <c r="B86">
        <v>28186727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65</v>
      </c>
      <c r="J86" t="s">
        <v>420</v>
      </c>
      <c r="K86" t="s">
        <v>66</v>
      </c>
      <c r="L86">
        <v>1374</v>
      </c>
      <c r="N86">
        <v>1013</v>
      </c>
      <c r="O86" t="s">
        <v>67</v>
      </c>
      <c r="P86" t="s">
        <v>67</v>
      </c>
      <c r="Q86">
        <v>1</v>
      </c>
      <c r="X86">
        <v>49.44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466</v>
      </c>
      <c r="AG86">
        <v>0</v>
      </c>
      <c r="AH86">
        <v>2</v>
      </c>
      <c r="AI86">
        <v>28186707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28186744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68</v>
      </c>
      <c r="J87" t="s">
        <v>420</v>
      </c>
      <c r="K87" t="s">
        <v>69</v>
      </c>
      <c r="L87">
        <v>1191</v>
      </c>
      <c r="N87">
        <v>1013</v>
      </c>
      <c r="O87" t="s">
        <v>817</v>
      </c>
      <c r="P87" t="s">
        <v>817</v>
      </c>
      <c r="Q87">
        <v>1</v>
      </c>
      <c r="X87">
        <v>247</v>
      </c>
      <c r="Y87">
        <v>0</v>
      </c>
      <c r="Z87">
        <v>0</v>
      </c>
      <c r="AA87">
        <v>0</v>
      </c>
      <c r="AB87">
        <v>8.4</v>
      </c>
      <c r="AC87">
        <v>0</v>
      </c>
      <c r="AD87">
        <v>1</v>
      </c>
      <c r="AE87">
        <v>1</v>
      </c>
      <c r="AF87" t="s">
        <v>479</v>
      </c>
      <c r="AG87">
        <v>123.5</v>
      </c>
      <c r="AH87">
        <v>2</v>
      </c>
      <c r="AI87">
        <v>28186729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ROW(Source!A42)</f>
        <v>42</v>
      </c>
      <c r="B88">
        <v>28186745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818</v>
      </c>
      <c r="J88" t="s">
        <v>420</v>
      </c>
      <c r="K88" t="s">
        <v>819</v>
      </c>
      <c r="L88">
        <v>1191</v>
      </c>
      <c r="N88">
        <v>1013</v>
      </c>
      <c r="O88" t="s">
        <v>817</v>
      </c>
      <c r="P88" t="s">
        <v>817</v>
      </c>
      <c r="Q88">
        <v>1</v>
      </c>
      <c r="X88">
        <v>5.78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479</v>
      </c>
      <c r="AG88">
        <v>2.89</v>
      </c>
      <c r="AH88">
        <v>2</v>
      </c>
      <c r="AI88">
        <v>28186730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ROW(Source!A42)</f>
        <v>42</v>
      </c>
      <c r="B89">
        <v>28186746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70</v>
      </c>
      <c r="J89" t="s">
        <v>71</v>
      </c>
      <c r="K89" t="s">
        <v>72</v>
      </c>
      <c r="L89">
        <v>1368</v>
      </c>
      <c r="N89">
        <v>1011</v>
      </c>
      <c r="O89" t="s">
        <v>823</v>
      </c>
      <c r="P89" t="s">
        <v>823</v>
      </c>
      <c r="Q89">
        <v>1</v>
      </c>
      <c r="X89">
        <v>4.7300000000000004</v>
      </c>
      <c r="Y89">
        <v>0</v>
      </c>
      <c r="Z89">
        <v>112.77</v>
      </c>
      <c r="AA89">
        <v>11.84</v>
      </c>
      <c r="AB89">
        <v>0</v>
      </c>
      <c r="AC89">
        <v>0</v>
      </c>
      <c r="AD89">
        <v>1</v>
      </c>
      <c r="AE89">
        <v>0</v>
      </c>
      <c r="AF89" t="s">
        <v>479</v>
      </c>
      <c r="AG89">
        <v>2.3650000000000002</v>
      </c>
      <c r="AH89">
        <v>2</v>
      </c>
      <c r="AI89">
        <v>28186731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ROW(Source!A42)</f>
        <v>42</v>
      </c>
      <c r="B90">
        <v>28186747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16</v>
      </c>
      <c r="J90" t="s">
        <v>17</v>
      </c>
      <c r="K90" t="s">
        <v>18</v>
      </c>
      <c r="L90">
        <v>1368</v>
      </c>
      <c r="N90">
        <v>1011</v>
      </c>
      <c r="O90" t="s">
        <v>823</v>
      </c>
      <c r="P90" t="s">
        <v>823</v>
      </c>
      <c r="Q90">
        <v>1</v>
      </c>
      <c r="X90">
        <v>12.9</v>
      </c>
      <c r="Y90">
        <v>0</v>
      </c>
      <c r="Z90">
        <v>6.99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479</v>
      </c>
      <c r="AG90">
        <v>6.45</v>
      </c>
      <c r="AH90">
        <v>2</v>
      </c>
      <c r="AI90">
        <v>28186732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ROW(Source!A42)</f>
        <v>42</v>
      </c>
      <c r="B91">
        <v>28186748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19</v>
      </c>
      <c r="J91" t="s">
        <v>20</v>
      </c>
      <c r="K91" t="s">
        <v>21</v>
      </c>
      <c r="L91">
        <v>1368</v>
      </c>
      <c r="N91">
        <v>1011</v>
      </c>
      <c r="O91" t="s">
        <v>823</v>
      </c>
      <c r="P91" t="s">
        <v>823</v>
      </c>
      <c r="Q91">
        <v>1</v>
      </c>
      <c r="X91">
        <v>0.13</v>
      </c>
      <c r="Y91">
        <v>0</v>
      </c>
      <c r="Z91">
        <v>127.86</v>
      </c>
      <c r="AA91">
        <v>11.84</v>
      </c>
      <c r="AB91">
        <v>0</v>
      </c>
      <c r="AC91">
        <v>0</v>
      </c>
      <c r="AD91">
        <v>1</v>
      </c>
      <c r="AE91">
        <v>0</v>
      </c>
      <c r="AF91" t="s">
        <v>479</v>
      </c>
      <c r="AG91">
        <v>6.5000000000000002E-2</v>
      </c>
      <c r="AH91">
        <v>2</v>
      </c>
      <c r="AI91">
        <v>28186733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ROW(Source!A42)</f>
        <v>42</v>
      </c>
      <c r="B92">
        <v>28186749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22</v>
      </c>
      <c r="J92" t="s">
        <v>23</v>
      </c>
      <c r="K92" t="s">
        <v>24</v>
      </c>
      <c r="L92">
        <v>1368</v>
      </c>
      <c r="N92">
        <v>1011</v>
      </c>
      <c r="O92" t="s">
        <v>823</v>
      </c>
      <c r="P92" t="s">
        <v>823</v>
      </c>
      <c r="Q92">
        <v>1</v>
      </c>
      <c r="X92">
        <v>0.13</v>
      </c>
      <c r="Y92">
        <v>0</v>
      </c>
      <c r="Z92">
        <v>12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479</v>
      </c>
      <c r="AG92">
        <v>6.5000000000000002E-2</v>
      </c>
      <c r="AH92">
        <v>2</v>
      </c>
      <c r="AI92">
        <v>28186734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ROW(Source!A42)</f>
        <v>42</v>
      </c>
      <c r="B93">
        <v>28186750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25</v>
      </c>
      <c r="J93" t="s">
        <v>26</v>
      </c>
      <c r="K93" t="s">
        <v>27</v>
      </c>
      <c r="L93">
        <v>1368</v>
      </c>
      <c r="N93">
        <v>1011</v>
      </c>
      <c r="O93" t="s">
        <v>823</v>
      </c>
      <c r="P93" t="s">
        <v>823</v>
      </c>
      <c r="Q93">
        <v>1</v>
      </c>
      <c r="X93">
        <v>3.58</v>
      </c>
      <c r="Y93">
        <v>0</v>
      </c>
      <c r="Z93">
        <v>7.52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479</v>
      </c>
      <c r="AG93">
        <v>1.79</v>
      </c>
      <c r="AH93">
        <v>2</v>
      </c>
      <c r="AI93">
        <v>28186735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ROW(Source!A42)</f>
        <v>42</v>
      </c>
      <c r="B94">
        <v>28186751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28</v>
      </c>
      <c r="J94" t="s">
        <v>29</v>
      </c>
      <c r="K94" t="s">
        <v>30</v>
      </c>
      <c r="L94">
        <v>1368</v>
      </c>
      <c r="N94">
        <v>1011</v>
      </c>
      <c r="O94" t="s">
        <v>823</v>
      </c>
      <c r="P94" t="s">
        <v>823</v>
      </c>
      <c r="Q94">
        <v>1</v>
      </c>
      <c r="X94">
        <v>16.100000000000001</v>
      </c>
      <c r="Y94">
        <v>0</v>
      </c>
      <c r="Z94">
        <v>8.68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479</v>
      </c>
      <c r="AG94">
        <v>8.0500000000000007</v>
      </c>
      <c r="AH94">
        <v>2</v>
      </c>
      <c r="AI94">
        <v>28186736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ROW(Source!A42)</f>
        <v>42</v>
      </c>
      <c r="B95">
        <v>28186752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31</v>
      </c>
      <c r="J95" t="s">
        <v>32</v>
      </c>
      <c r="K95" t="s">
        <v>33</v>
      </c>
      <c r="L95">
        <v>1368</v>
      </c>
      <c r="N95">
        <v>1011</v>
      </c>
      <c r="O95" t="s">
        <v>823</v>
      </c>
      <c r="P95" t="s">
        <v>823</v>
      </c>
      <c r="Q95">
        <v>1</v>
      </c>
      <c r="X95">
        <v>75.400000000000006</v>
      </c>
      <c r="Y95">
        <v>0</v>
      </c>
      <c r="Z95">
        <v>32.76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479</v>
      </c>
      <c r="AG95">
        <v>37.700000000000003</v>
      </c>
      <c r="AH95">
        <v>2</v>
      </c>
      <c r="AI95">
        <v>28186737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ROW(Source!A42)</f>
        <v>42</v>
      </c>
      <c r="B96">
        <v>28186753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34</v>
      </c>
      <c r="J96" t="s">
        <v>35</v>
      </c>
      <c r="K96" t="s">
        <v>36</v>
      </c>
      <c r="L96">
        <v>1368</v>
      </c>
      <c r="N96">
        <v>1011</v>
      </c>
      <c r="O96" t="s">
        <v>823</v>
      </c>
      <c r="P96" t="s">
        <v>823</v>
      </c>
      <c r="Q96">
        <v>1</v>
      </c>
      <c r="X96">
        <v>0.92</v>
      </c>
      <c r="Y96">
        <v>0</v>
      </c>
      <c r="Z96">
        <v>18.489999999999998</v>
      </c>
      <c r="AA96">
        <v>10.130000000000001</v>
      </c>
      <c r="AB96">
        <v>0</v>
      </c>
      <c r="AC96">
        <v>0</v>
      </c>
      <c r="AD96">
        <v>1</v>
      </c>
      <c r="AE96">
        <v>0</v>
      </c>
      <c r="AF96" t="s">
        <v>479</v>
      </c>
      <c r="AG96">
        <v>0.46</v>
      </c>
      <c r="AH96">
        <v>2</v>
      </c>
      <c r="AI96">
        <v>28186738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ROW(Source!A42)</f>
        <v>42</v>
      </c>
      <c r="B97">
        <v>28186754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47</v>
      </c>
      <c r="J97" t="s">
        <v>48</v>
      </c>
      <c r="K97" t="s">
        <v>49</v>
      </c>
      <c r="L97">
        <v>1339</v>
      </c>
      <c r="N97">
        <v>1007</v>
      </c>
      <c r="O97" t="s">
        <v>444</v>
      </c>
      <c r="P97" t="s">
        <v>444</v>
      </c>
      <c r="Q97">
        <v>1</v>
      </c>
      <c r="X97">
        <v>22.9</v>
      </c>
      <c r="Y97">
        <v>8.7899999999999991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466</v>
      </c>
      <c r="AG97">
        <v>0</v>
      </c>
      <c r="AH97">
        <v>2</v>
      </c>
      <c r="AI97">
        <v>28186739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ROW(Source!A42)</f>
        <v>42</v>
      </c>
      <c r="B98">
        <v>28186755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50</v>
      </c>
      <c r="J98" t="s">
        <v>51</v>
      </c>
      <c r="K98" t="s">
        <v>52</v>
      </c>
      <c r="L98">
        <v>1346</v>
      </c>
      <c r="N98">
        <v>1009</v>
      </c>
      <c r="O98" t="s">
        <v>40</v>
      </c>
      <c r="P98" t="s">
        <v>40</v>
      </c>
      <c r="Q98">
        <v>1</v>
      </c>
      <c r="X98">
        <v>12.2</v>
      </c>
      <c r="Y98">
        <v>4.47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466</v>
      </c>
      <c r="AG98">
        <v>0</v>
      </c>
      <c r="AH98">
        <v>2</v>
      </c>
      <c r="AI98">
        <v>28186740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ROW(Source!A42)</f>
        <v>42</v>
      </c>
      <c r="B99">
        <v>28186756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56</v>
      </c>
      <c r="J99" t="s">
        <v>57</v>
      </c>
      <c r="K99" t="s">
        <v>58</v>
      </c>
      <c r="L99">
        <v>1348</v>
      </c>
      <c r="N99">
        <v>1009</v>
      </c>
      <c r="O99" t="s">
        <v>476</v>
      </c>
      <c r="P99" t="s">
        <v>476</v>
      </c>
      <c r="Q99">
        <v>1000</v>
      </c>
      <c r="X99">
        <v>7.4000000000000003E-3</v>
      </c>
      <c r="Y99">
        <v>12824.48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466</v>
      </c>
      <c r="AG99">
        <v>0</v>
      </c>
      <c r="AH99">
        <v>2</v>
      </c>
      <c r="AI99">
        <v>28186741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ROW(Source!A42)</f>
        <v>42</v>
      </c>
      <c r="B100">
        <v>28186757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59</v>
      </c>
      <c r="J100" t="s">
        <v>60</v>
      </c>
      <c r="K100" t="s">
        <v>61</v>
      </c>
      <c r="L100">
        <v>1348</v>
      </c>
      <c r="N100">
        <v>1009</v>
      </c>
      <c r="O100" t="s">
        <v>476</v>
      </c>
      <c r="P100" t="s">
        <v>476</v>
      </c>
      <c r="Q100">
        <v>1000</v>
      </c>
      <c r="X100">
        <v>0.01</v>
      </c>
      <c r="Y100">
        <v>10175.83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466</v>
      </c>
      <c r="AG100">
        <v>0</v>
      </c>
      <c r="AH100">
        <v>2</v>
      </c>
      <c r="AI100">
        <v>28186742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ROW(Source!A42)</f>
        <v>42</v>
      </c>
      <c r="B101">
        <v>28186758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65</v>
      </c>
      <c r="J101" t="s">
        <v>420</v>
      </c>
      <c r="K101" t="s">
        <v>66</v>
      </c>
      <c r="L101">
        <v>1374</v>
      </c>
      <c r="N101">
        <v>1013</v>
      </c>
      <c r="O101" t="s">
        <v>67</v>
      </c>
      <c r="P101" t="s">
        <v>67</v>
      </c>
      <c r="Q101">
        <v>1</v>
      </c>
      <c r="X101">
        <v>41.5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466</v>
      </c>
      <c r="AG101">
        <v>0</v>
      </c>
      <c r="AH101">
        <v>2</v>
      </c>
      <c r="AI101">
        <v>28186743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ROW(Source!A43)</f>
        <v>43</v>
      </c>
      <c r="B102">
        <v>28186744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68</v>
      </c>
      <c r="J102" t="s">
        <v>420</v>
      </c>
      <c r="K102" t="s">
        <v>69</v>
      </c>
      <c r="L102">
        <v>1191</v>
      </c>
      <c r="N102">
        <v>1013</v>
      </c>
      <c r="O102" t="s">
        <v>817</v>
      </c>
      <c r="P102" t="s">
        <v>817</v>
      </c>
      <c r="Q102">
        <v>1</v>
      </c>
      <c r="X102">
        <v>247</v>
      </c>
      <c r="Y102">
        <v>0</v>
      </c>
      <c r="Z102">
        <v>0</v>
      </c>
      <c r="AA102">
        <v>0</v>
      </c>
      <c r="AB102">
        <v>8.4</v>
      </c>
      <c r="AC102">
        <v>0</v>
      </c>
      <c r="AD102">
        <v>1</v>
      </c>
      <c r="AE102">
        <v>1</v>
      </c>
      <c r="AF102" t="s">
        <v>479</v>
      </c>
      <c r="AG102">
        <v>123.5</v>
      </c>
      <c r="AH102">
        <v>2</v>
      </c>
      <c r="AI102">
        <v>28186729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ROW(Source!A43)</f>
        <v>43</v>
      </c>
      <c r="B103">
        <v>28186745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818</v>
      </c>
      <c r="J103" t="s">
        <v>420</v>
      </c>
      <c r="K103" t="s">
        <v>819</v>
      </c>
      <c r="L103">
        <v>1191</v>
      </c>
      <c r="N103">
        <v>1013</v>
      </c>
      <c r="O103" t="s">
        <v>817</v>
      </c>
      <c r="P103" t="s">
        <v>817</v>
      </c>
      <c r="Q103">
        <v>1</v>
      </c>
      <c r="X103">
        <v>5.78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479</v>
      </c>
      <c r="AG103">
        <v>2.89</v>
      </c>
      <c r="AH103">
        <v>2</v>
      </c>
      <c r="AI103">
        <v>28186730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ROW(Source!A43)</f>
        <v>43</v>
      </c>
      <c r="B104">
        <v>28186746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70</v>
      </c>
      <c r="J104" t="s">
        <v>71</v>
      </c>
      <c r="K104" t="s">
        <v>72</v>
      </c>
      <c r="L104">
        <v>1368</v>
      </c>
      <c r="N104">
        <v>1011</v>
      </c>
      <c r="O104" t="s">
        <v>823</v>
      </c>
      <c r="P104" t="s">
        <v>823</v>
      </c>
      <c r="Q104">
        <v>1</v>
      </c>
      <c r="X104">
        <v>4.7300000000000004</v>
      </c>
      <c r="Y104">
        <v>0</v>
      </c>
      <c r="Z104">
        <v>112.77</v>
      </c>
      <c r="AA104">
        <v>11.84</v>
      </c>
      <c r="AB104">
        <v>0</v>
      </c>
      <c r="AC104">
        <v>0</v>
      </c>
      <c r="AD104">
        <v>1</v>
      </c>
      <c r="AE104">
        <v>0</v>
      </c>
      <c r="AF104" t="s">
        <v>479</v>
      </c>
      <c r="AG104">
        <v>2.3650000000000002</v>
      </c>
      <c r="AH104">
        <v>2</v>
      </c>
      <c r="AI104">
        <v>28186731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ROW(Source!A43)</f>
        <v>43</v>
      </c>
      <c r="B105">
        <v>28186747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16</v>
      </c>
      <c r="J105" t="s">
        <v>17</v>
      </c>
      <c r="K105" t="s">
        <v>18</v>
      </c>
      <c r="L105">
        <v>1368</v>
      </c>
      <c r="N105">
        <v>1011</v>
      </c>
      <c r="O105" t="s">
        <v>823</v>
      </c>
      <c r="P105" t="s">
        <v>823</v>
      </c>
      <c r="Q105">
        <v>1</v>
      </c>
      <c r="X105">
        <v>12.9</v>
      </c>
      <c r="Y105">
        <v>0</v>
      </c>
      <c r="Z105">
        <v>6.99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479</v>
      </c>
      <c r="AG105">
        <v>6.45</v>
      </c>
      <c r="AH105">
        <v>2</v>
      </c>
      <c r="AI105">
        <v>28186732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ROW(Source!A43)</f>
        <v>43</v>
      </c>
      <c r="B106">
        <v>28186748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19</v>
      </c>
      <c r="J106" t="s">
        <v>20</v>
      </c>
      <c r="K106" t="s">
        <v>21</v>
      </c>
      <c r="L106">
        <v>1368</v>
      </c>
      <c r="N106">
        <v>1011</v>
      </c>
      <c r="O106" t="s">
        <v>823</v>
      </c>
      <c r="P106" t="s">
        <v>823</v>
      </c>
      <c r="Q106">
        <v>1</v>
      </c>
      <c r="X106">
        <v>0.13</v>
      </c>
      <c r="Y106">
        <v>0</v>
      </c>
      <c r="Z106">
        <v>127.86</v>
      </c>
      <c r="AA106">
        <v>11.84</v>
      </c>
      <c r="AB106">
        <v>0</v>
      </c>
      <c r="AC106">
        <v>0</v>
      </c>
      <c r="AD106">
        <v>1</v>
      </c>
      <c r="AE106">
        <v>0</v>
      </c>
      <c r="AF106" t="s">
        <v>479</v>
      </c>
      <c r="AG106">
        <v>6.5000000000000002E-2</v>
      </c>
      <c r="AH106">
        <v>2</v>
      </c>
      <c r="AI106">
        <v>28186733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ROW(Source!A43)</f>
        <v>43</v>
      </c>
      <c r="B107">
        <v>28186749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22</v>
      </c>
      <c r="J107" t="s">
        <v>23</v>
      </c>
      <c r="K107" t="s">
        <v>24</v>
      </c>
      <c r="L107">
        <v>1368</v>
      </c>
      <c r="N107">
        <v>1011</v>
      </c>
      <c r="O107" t="s">
        <v>823</v>
      </c>
      <c r="P107" t="s">
        <v>823</v>
      </c>
      <c r="Q107">
        <v>1</v>
      </c>
      <c r="X107">
        <v>0.13</v>
      </c>
      <c r="Y107">
        <v>0</v>
      </c>
      <c r="Z107">
        <v>12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479</v>
      </c>
      <c r="AG107">
        <v>6.5000000000000002E-2</v>
      </c>
      <c r="AH107">
        <v>2</v>
      </c>
      <c r="AI107">
        <v>28186734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ROW(Source!A43)</f>
        <v>43</v>
      </c>
      <c r="B108">
        <v>28186750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25</v>
      </c>
      <c r="J108" t="s">
        <v>26</v>
      </c>
      <c r="K108" t="s">
        <v>27</v>
      </c>
      <c r="L108">
        <v>1368</v>
      </c>
      <c r="N108">
        <v>1011</v>
      </c>
      <c r="O108" t="s">
        <v>823</v>
      </c>
      <c r="P108" t="s">
        <v>823</v>
      </c>
      <c r="Q108">
        <v>1</v>
      </c>
      <c r="X108">
        <v>3.58</v>
      </c>
      <c r="Y108">
        <v>0</v>
      </c>
      <c r="Z108">
        <v>7.52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479</v>
      </c>
      <c r="AG108">
        <v>1.79</v>
      </c>
      <c r="AH108">
        <v>2</v>
      </c>
      <c r="AI108">
        <v>28186735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ROW(Source!A43)</f>
        <v>43</v>
      </c>
      <c r="B109">
        <v>28186751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28</v>
      </c>
      <c r="J109" t="s">
        <v>29</v>
      </c>
      <c r="K109" t="s">
        <v>30</v>
      </c>
      <c r="L109">
        <v>1368</v>
      </c>
      <c r="N109">
        <v>1011</v>
      </c>
      <c r="O109" t="s">
        <v>823</v>
      </c>
      <c r="P109" t="s">
        <v>823</v>
      </c>
      <c r="Q109">
        <v>1</v>
      </c>
      <c r="X109">
        <v>16.100000000000001</v>
      </c>
      <c r="Y109">
        <v>0</v>
      </c>
      <c r="Z109">
        <v>8.68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479</v>
      </c>
      <c r="AG109">
        <v>8.0500000000000007</v>
      </c>
      <c r="AH109">
        <v>2</v>
      </c>
      <c r="AI109">
        <v>28186736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ROW(Source!A43)</f>
        <v>43</v>
      </c>
      <c r="B110">
        <v>28186752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31</v>
      </c>
      <c r="J110" t="s">
        <v>32</v>
      </c>
      <c r="K110" t="s">
        <v>33</v>
      </c>
      <c r="L110">
        <v>1368</v>
      </c>
      <c r="N110">
        <v>1011</v>
      </c>
      <c r="O110" t="s">
        <v>823</v>
      </c>
      <c r="P110" t="s">
        <v>823</v>
      </c>
      <c r="Q110">
        <v>1</v>
      </c>
      <c r="X110">
        <v>75.400000000000006</v>
      </c>
      <c r="Y110">
        <v>0</v>
      </c>
      <c r="Z110">
        <v>32.76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479</v>
      </c>
      <c r="AG110">
        <v>37.700000000000003</v>
      </c>
      <c r="AH110">
        <v>2</v>
      </c>
      <c r="AI110">
        <v>28186737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ROW(Source!A43)</f>
        <v>43</v>
      </c>
      <c r="B111">
        <v>28186753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34</v>
      </c>
      <c r="J111" t="s">
        <v>35</v>
      </c>
      <c r="K111" t="s">
        <v>36</v>
      </c>
      <c r="L111">
        <v>1368</v>
      </c>
      <c r="N111">
        <v>1011</v>
      </c>
      <c r="O111" t="s">
        <v>823</v>
      </c>
      <c r="P111" t="s">
        <v>823</v>
      </c>
      <c r="Q111">
        <v>1</v>
      </c>
      <c r="X111">
        <v>0.92</v>
      </c>
      <c r="Y111">
        <v>0</v>
      </c>
      <c r="Z111">
        <v>18.489999999999998</v>
      </c>
      <c r="AA111">
        <v>10.130000000000001</v>
      </c>
      <c r="AB111">
        <v>0</v>
      </c>
      <c r="AC111">
        <v>0</v>
      </c>
      <c r="AD111">
        <v>1</v>
      </c>
      <c r="AE111">
        <v>0</v>
      </c>
      <c r="AF111" t="s">
        <v>479</v>
      </c>
      <c r="AG111">
        <v>0.46</v>
      </c>
      <c r="AH111">
        <v>2</v>
      </c>
      <c r="AI111">
        <v>28186738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ROW(Source!A43)</f>
        <v>43</v>
      </c>
      <c r="B112">
        <v>28186754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47</v>
      </c>
      <c r="J112" t="s">
        <v>48</v>
      </c>
      <c r="K112" t="s">
        <v>49</v>
      </c>
      <c r="L112">
        <v>1339</v>
      </c>
      <c r="N112">
        <v>1007</v>
      </c>
      <c r="O112" t="s">
        <v>444</v>
      </c>
      <c r="P112" t="s">
        <v>444</v>
      </c>
      <c r="Q112">
        <v>1</v>
      </c>
      <c r="X112">
        <v>22.9</v>
      </c>
      <c r="Y112">
        <v>8.7899999999999991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466</v>
      </c>
      <c r="AG112">
        <v>0</v>
      </c>
      <c r="AH112">
        <v>2</v>
      </c>
      <c r="AI112">
        <v>28186739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ROW(Source!A43)</f>
        <v>43</v>
      </c>
      <c r="B113">
        <v>28186755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50</v>
      </c>
      <c r="J113" t="s">
        <v>51</v>
      </c>
      <c r="K113" t="s">
        <v>52</v>
      </c>
      <c r="L113">
        <v>1346</v>
      </c>
      <c r="N113">
        <v>1009</v>
      </c>
      <c r="O113" t="s">
        <v>40</v>
      </c>
      <c r="P113" t="s">
        <v>40</v>
      </c>
      <c r="Q113">
        <v>1</v>
      </c>
      <c r="X113">
        <v>12.2</v>
      </c>
      <c r="Y113">
        <v>4.47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466</v>
      </c>
      <c r="AG113">
        <v>0</v>
      </c>
      <c r="AH113">
        <v>2</v>
      </c>
      <c r="AI113">
        <v>28186740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ROW(Source!A43)</f>
        <v>43</v>
      </c>
      <c r="B114">
        <v>28186756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56</v>
      </c>
      <c r="J114" t="s">
        <v>57</v>
      </c>
      <c r="K114" t="s">
        <v>58</v>
      </c>
      <c r="L114">
        <v>1348</v>
      </c>
      <c r="N114">
        <v>1009</v>
      </c>
      <c r="O114" t="s">
        <v>476</v>
      </c>
      <c r="P114" t="s">
        <v>476</v>
      </c>
      <c r="Q114">
        <v>1000</v>
      </c>
      <c r="X114">
        <v>7.4000000000000003E-3</v>
      </c>
      <c r="Y114">
        <v>12824.48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466</v>
      </c>
      <c r="AG114">
        <v>0</v>
      </c>
      <c r="AH114">
        <v>2</v>
      </c>
      <c r="AI114">
        <v>28186741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ROW(Source!A43)</f>
        <v>43</v>
      </c>
      <c r="B115">
        <v>28186757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59</v>
      </c>
      <c r="J115" t="s">
        <v>60</v>
      </c>
      <c r="K115" t="s">
        <v>61</v>
      </c>
      <c r="L115">
        <v>1348</v>
      </c>
      <c r="N115">
        <v>1009</v>
      </c>
      <c r="O115" t="s">
        <v>476</v>
      </c>
      <c r="P115" t="s">
        <v>476</v>
      </c>
      <c r="Q115">
        <v>1000</v>
      </c>
      <c r="X115">
        <v>0.01</v>
      </c>
      <c r="Y115">
        <v>10175.83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466</v>
      </c>
      <c r="AG115">
        <v>0</v>
      </c>
      <c r="AH115">
        <v>2</v>
      </c>
      <c r="AI115">
        <v>28186742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ROW(Source!A43)</f>
        <v>43</v>
      </c>
      <c r="B116">
        <v>28186758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65</v>
      </c>
      <c r="J116" t="s">
        <v>420</v>
      </c>
      <c r="K116" t="s">
        <v>66</v>
      </c>
      <c r="L116">
        <v>1374</v>
      </c>
      <c r="N116">
        <v>1013</v>
      </c>
      <c r="O116" t="s">
        <v>67</v>
      </c>
      <c r="P116" t="s">
        <v>67</v>
      </c>
      <c r="Q116">
        <v>1</v>
      </c>
      <c r="X116">
        <v>41.5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466</v>
      </c>
      <c r="AG116">
        <v>0</v>
      </c>
      <c r="AH116">
        <v>2</v>
      </c>
      <c r="AI116">
        <v>28186743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ROW(Source!A44)</f>
        <v>44</v>
      </c>
      <c r="B117">
        <v>28186772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73</v>
      </c>
      <c r="J117" t="s">
        <v>420</v>
      </c>
      <c r="K117" t="s">
        <v>74</v>
      </c>
      <c r="L117">
        <v>1191</v>
      </c>
      <c r="N117">
        <v>1013</v>
      </c>
      <c r="O117" t="s">
        <v>817</v>
      </c>
      <c r="P117" t="s">
        <v>817</v>
      </c>
      <c r="Q117">
        <v>1</v>
      </c>
      <c r="X117">
        <v>186</v>
      </c>
      <c r="Y117">
        <v>0</v>
      </c>
      <c r="Z117">
        <v>0</v>
      </c>
      <c r="AA117">
        <v>0</v>
      </c>
      <c r="AB117">
        <v>9.24</v>
      </c>
      <c r="AC117">
        <v>0</v>
      </c>
      <c r="AD117">
        <v>1</v>
      </c>
      <c r="AE117">
        <v>1</v>
      </c>
      <c r="AF117" t="s">
        <v>479</v>
      </c>
      <c r="AG117">
        <v>93</v>
      </c>
      <c r="AH117">
        <v>2</v>
      </c>
      <c r="AI117">
        <v>28186760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ROW(Source!A44)</f>
        <v>44</v>
      </c>
      <c r="B118">
        <v>28186773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818</v>
      </c>
      <c r="J118" t="s">
        <v>420</v>
      </c>
      <c r="K118" t="s">
        <v>819</v>
      </c>
      <c r="L118">
        <v>1191</v>
      </c>
      <c r="N118">
        <v>1013</v>
      </c>
      <c r="O118" t="s">
        <v>817</v>
      </c>
      <c r="P118" t="s">
        <v>817</v>
      </c>
      <c r="Q118">
        <v>1</v>
      </c>
      <c r="X118">
        <v>4.46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479</v>
      </c>
      <c r="AG118">
        <v>2.23</v>
      </c>
      <c r="AH118">
        <v>2</v>
      </c>
      <c r="AI118">
        <v>28186761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ROW(Source!A44)</f>
        <v>44</v>
      </c>
      <c r="B119">
        <v>28186774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70</v>
      </c>
      <c r="J119" t="s">
        <v>71</v>
      </c>
      <c r="K119" t="s">
        <v>72</v>
      </c>
      <c r="L119">
        <v>1368</v>
      </c>
      <c r="N119">
        <v>1011</v>
      </c>
      <c r="O119" t="s">
        <v>823</v>
      </c>
      <c r="P119" t="s">
        <v>823</v>
      </c>
      <c r="Q119">
        <v>1</v>
      </c>
      <c r="X119">
        <v>0.17</v>
      </c>
      <c r="Y119">
        <v>0</v>
      </c>
      <c r="Z119">
        <v>112.77</v>
      </c>
      <c r="AA119">
        <v>11.84</v>
      </c>
      <c r="AB119">
        <v>0</v>
      </c>
      <c r="AC119">
        <v>0</v>
      </c>
      <c r="AD119">
        <v>1</v>
      </c>
      <c r="AE119">
        <v>0</v>
      </c>
      <c r="AF119" t="s">
        <v>479</v>
      </c>
      <c r="AG119">
        <v>8.5000000000000006E-2</v>
      </c>
      <c r="AH119">
        <v>2</v>
      </c>
      <c r="AI119">
        <v>28186762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ROW(Source!A44)</f>
        <v>44</v>
      </c>
      <c r="B120">
        <v>28186775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16</v>
      </c>
      <c r="J120" t="s">
        <v>17</v>
      </c>
      <c r="K120" t="s">
        <v>18</v>
      </c>
      <c r="L120">
        <v>1368</v>
      </c>
      <c r="N120">
        <v>1011</v>
      </c>
      <c r="O120" t="s">
        <v>823</v>
      </c>
      <c r="P120" t="s">
        <v>823</v>
      </c>
      <c r="Q120">
        <v>1</v>
      </c>
      <c r="X120">
        <v>7.68</v>
      </c>
      <c r="Y120">
        <v>0</v>
      </c>
      <c r="Z120">
        <v>6.99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479</v>
      </c>
      <c r="AG120">
        <v>3.84</v>
      </c>
      <c r="AH120">
        <v>2</v>
      </c>
      <c r="AI120">
        <v>28186763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ROW(Source!A44)</f>
        <v>44</v>
      </c>
      <c r="B121">
        <v>28186776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19</v>
      </c>
      <c r="J121" t="s">
        <v>20</v>
      </c>
      <c r="K121" t="s">
        <v>21</v>
      </c>
      <c r="L121">
        <v>1368</v>
      </c>
      <c r="N121">
        <v>1011</v>
      </c>
      <c r="O121" t="s">
        <v>823</v>
      </c>
      <c r="P121" t="s">
        <v>823</v>
      </c>
      <c r="Q121">
        <v>1</v>
      </c>
      <c r="X121">
        <v>0.17</v>
      </c>
      <c r="Y121">
        <v>0</v>
      </c>
      <c r="Z121">
        <v>127.86</v>
      </c>
      <c r="AA121">
        <v>11.84</v>
      </c>
      <c r="AB121">
        <v>0</v>
      </c>
      <c r="AC121">
        <v>0</v>
      </c>
      <c r="AD121">
        <v>1</v>
      </c>
      <c r="AE121">
        <v>0</v>
      </c>
      <c r="AF121" t="s">
        <v>479</v>
      </c>
      <c r="AG121">
        <v>8.5000000000000006E-2</v>
      </c>
      <c r="AH121">
        <v>2</v>
      </c>
      <c r="AI121">
        <v>28186764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ROW(Source!A44)</f>
        <v>44</v>
      </c>
      <c r="B122">
        <v>28186777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22</v>
      </c>
      <c r="J122" t="s">
        <v>23</v>
      </c>
      <c r="K122" t="s">
        <v>24</v>
      </c>
      <c r="L122">
        <v>1368</v>
      </c>
      <c r="N122">
        <v>1011</v>
      </c>
      <c r="O122" t="s">
        <v>823</v>
      </c>
      <c r="P122" t="s">
        <v>823</v>
      </c>
      <c r="Q122">
        <v>1</v>
      </c>
      <c r="X122">
        <v>0.17</v>
      </c>
      <c r="Y122">
        <v>0</v>
      </c>
      <c r="Z122">
        <v>12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479</v>
      </c>
      <c r="AG122">
        <v>8.5000000000000006E-2</v>
      </c>
      <c r="AH122">
        <v>2</v>
      </c>
      <c r="AI122">
        <v>28186765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ROW(Source!A44)</f>
        <v>44</v>
      </c>
      <c r="B123">
        <v>28186778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25</v>
      </c>
      <c r="J123" t="s">
        <v>26</v>
      </c>
      <c r="K123" t="s">
        <v>27</v>
      </c>
      <c r="L123">
        <v>1368</v>
      </c>
      <c r="N123">
        <v>1011</v>
      </c>
      <c r="O123" t="s">
        <v>823</v>
      </c>
      <c r="P123" t="s">
        <v>823</v>
      </c>
      <c r="Q123">
        <v>1</v>
      </c>
      <c r="X123">
        <v>1.47</v>
      </c>
      <c r="Y123">
        <v>0</v>
      </c>
      <c r="Z123">
        <v>7.52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479</v>
      </c>
      <c r="AG123">
        <v>0.73499999999999999</v>
      </c>
      <c r="AH123">
        <v>2</v>
      </c>
      <c r="AI123">
        <v>28186766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ROW(Source!A44)</f>
        <v>44</v>
      </c>
      <c r="B124">
        <v>28186779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28</v>
      </c>
      <c r="J124" t="s">
        <v>29</v>
      </c>
      <c r="K124" t="s">
        <v>30</v>
      </c>
      <c r="L124">
        <v>1368</v>
      </c>
      <c r="N124">
        <v>1011</v>
      </c>
      <c r="O124" t="s">
        <v>823</v>
      </c>
      <c r="P124" t="s">
        <v>823</v>
      </c>
      <c r="Q124">
        <v>1</v>
      </c>
      <c r="X124">
        <v>54.1</v>
      </c>
      <c r="Y124">
        <v>0</v>
      </c>
      <c r="Z124">
        <v>8.68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479</v>
      </c>
      <c r="AG124">
        <v>27.05</v>
      </c>
      <c r="AH124">
        <v>2</v>
      </c>
      <c r="AI124">
        <v>28186767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ROW(Source!A44)</f>
        <v>44</v>
      </c>
      <c r="B125">
        <v>28186780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34</v>
      </c>
      <c r="J125" t="s">
        <v>35</v>
      </c>
      <c r="K125" t="s">
        <v>36</v>
      </c>
      <c r="L125">
        <v>1368</v>
      </c>
      <c r="N125">
        <v>1011</v>
      </c>
      <c r="O125" t="s">
        <v>823</v>
      </c>
      <c r="P125" t="s">
        <v>823</v>
      </c>
      <c r="Q125">
        <v>1</v>
      </c>
      <c r="X125">
        <v>4.12</v>
      </c>
      <c r="Y125">
        <v>0</v>
      </c>
      <c r="Z125">
        <v>18.489999999999998</v>
      </c>
      <c r="AA125">
        <v>10.130000000000001</v>
      </c>
      <c r="AB125">
        <v>0</v>
      </c>
      <c r="AC125">
        <v>0</v>
      </c>
      <c r="AD125">
        <v>1</v>
      </c>
      <c r="AE125">
        <v>0</v>
      </c>
      <c r="AF125" t="s">
        <v>479</v>
      </c>
      <c r="AG125">
        <v>2.06</v>
      </c>
      <c r="AH125">
        <v>2</v>
      </c>
      <c r="AI125">
        <v>28186768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ROW(Source!A44)</f>
        <v>44</v>
      </c>
      <c r="B126">
        <v>28186781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45</v>
      </c>
      <c r="K126" t="s">
        <v>46</v>
      </c>
      <c r="L126">
        <v>1339</v>
      </c>
      <c r="N126">
        <v>1007</v>
      </c>
      <c r="O126" t="s">
        <v>444</v>
      </c>
      <c r="P126" t="s">
        <v>444</v>
      </c>
      <c r="Q126">
        <v>1</v>
      </c>
      <c r="X126">
        <v>1.38</v>
      </c>
      <c r="Y126">
        <v>23.41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466</v>
      </c>
      <c r="AG126">
        <v>0</v>
      </c>
      <c r="AH126">
        <v>2</v>
      </c>
      <c r="AI126">
        <v>28186769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ROW(Source!A44)</f>
        <v>44</v>
      </c>
      <c r="B127">
        <v>28186782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56</v>
      </c>
      <c r="J127" t="s">
        <v>57</v>
      </c>
      <c r="K127" t="s">
        <v>58</v>
      </c>
      <c r="L127">
        <v>1348</v>
      </c>
      <c r="N127">
        <v>1009</v>
      </c>
      <c r="O127" t="s">
        <v>476</v>
      </c>
      <c r="P127" t="s">
        <v>476</v>
      </c>
      <c r="Q127">
        <v>1000</v>
      </c>
      <c r="X127">
        <v>1.711E-2</v>
      </c>
      <c r="Y127">
        <v>12824.48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466</v>
      </c>
      <c r="AG127">
        <v>0</v>
      </c>
      <c r="AH127">
        <v>2</v>
      </c>
      <c r="AI127">
        <v>28186770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ROW(Source!A44)</f>
        <v>44</v>
      </c>
      <c r="B128">
        <v>28186783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65</v>
      </c>
      <c r="J128" t="s">
        <v>420</v>
      </c>
      <c r="K128" t="s">
        <v>66</v>
      </c>
      <c r="L128">
        <v>1374</v>
      </c>
      <c r="N128">
        <v>1013</v>
      </c>
      <c r="O128" t="s">
        <v>67</v>
      </c>
      <c r="P128" t="s">
        <v>67</v>
      </c>
      <c r="Q128">
        <v>1</v>
      </c>
      <c r="X128">
        <v>34.369999999999997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466</v>
      </c>
      <c r="AG128">
        <v>0</v>
      </c>
      <c r="AH128">
        <v>2</v>
      </c>
      <c r="AI128">
        <v>28186771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ROW(Source!A45)</f>
        <v>45</v>
      </c>
      <c r="B129">
        <v>28186772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73</v>
      </c>
      <c r="J129" t="s">
        <v>420</v>
      </c>
      <c r="K129" t="s">
        <v>74</v>
      </c>
      <c r="L129">
        <v>1191</v>
      </c>
      <c r="N129">
        <v>1013</v>
      </c>
      <c r="O129" t="s">
        <v>817</v>
      </c>
      <c r="P129" t="s">
        <v>817</v>
      </c>
      <c r="Q129">
        <v>1</v>
      </c>
      <c r="X129">
        <v>186</v>
      </c>
      <c r="Y129">
        <v>0</v>
      </c>
      <c r="Z129">
        <v>0</v>
      </c>
      <c r="AA129">
        <v>0</v>
      </c>
      <c r="AB129">
        <v>9.24</v>
      </c>
      <c r="AC129">
        <v>0</v>
      </c>
      <c r="AD129">
        <v>1</v>
      </c>
      <c r="AE129">
        <v>1</v>
      </c>
      <c r="AF129" t="s">
        <v>479</v>
      </c>
      <c r="AG129">
        <v>93</v>
      </c>
      <c r="AH129">
        <v>2</v>
      </c>
      <c r="AI129">
        <v>28186760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ROW(Source!A45)</f>
        <v>45</v>
      </c>
      <c r="B130">
        <v>28186773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818</v>
      </c>
      <c r="J130" t="s">
        <v>420</v>
      </c>
      <c r="K130" t="s">
        <v>819</v>
      </c>
      <c r="L130">
        <v>1191</v>
      </c>
      <c r="N130">
        <v>1013</v>
      </c>
      <c r="O130" t="s">
        <v>817</v>
      </c>
      <c r="P130" t="s">
        <v>817</v>
      </c>
      <c r="Q130">
        <v>1</v>
      </c>
      <c r="X130">
        <v>4.46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479</v>
      </c>
      <c r="AG130">
        <v>2.23</v>
      </c>
      <c r="AH130">
        <v>2</v>
      </c>
      <c r="AI130">
        <v>28186761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ROW(Source!A45)</f>
        <v>45</v>
      </c>
      <c r="B131">
        <v>28186774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70</v>
      </c>
      <c r="J131" t="s">
        <v>71</v>
      </c>
      <c r="K131" t="s">
        <v>72</v>
      </c>
      <c r="L131">
        <v>1368</v>
      </c>
      <c r="N131">
        <v>1011</v>
      </c>
      <c r="O131" t="s">
        <v>823</v>
      </c>
      <c r="P131" t="s">
        <v>823</v>
      </c>
      <c r="Q131">
        <v>1</v>
      </c>
      <c r="X131">
        <v>0.17</v>
      </c>
      <c r="Y131">
        <v>0</v>
      </c>
      <c r="Z131">
        <v>112.77</v>
      </c>
      <c r="AA131">
        <v>11.84</v>
      </c>
      <c r="AB131">
        <v>0</v>
      </c>
      <c r="AC131">
        <v>0</v>
      </c>
      <c r="AD131">
        <v>1</v>
      </c>
      <c r="AE131">
        <v>0</v>
      </c>
      <c r="AF131" t="s">
        <v>479</v>
      </c>
      <c r="AG131">
        <v>8.5000000000000006E-2</v>
      </c>
      <c r="AH131">
        <v>2</v>
      </c>
      <c r="AI131">
        <v>28186762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ROW(Source!A45)</f>
        <v>45</v>
      </c>
      <c r="B132">
        <v>28186775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16</v>
      </c>
      <c r="J132" t="s">
        <v>17</v>
      </c>
      <c r="K132" t="s">
        <v>18</v>
      </c>
      <c r="L132">
        <v>1368</v>
      </c>
      <c r="N132">
        <v>1011</v>
      </c>
      <c r="O132" t="s">
        <v>823</v>
      </c>
      <c r="P132" t="s">
        <v>823</v>
      </c>
      <c r="Q132">
        <v>1</v>
      </c>
      <c r="X132">
        <v>7.68</v>
      </c>
      <c r="Y132">
        <v>0</v>
      </c>
      <c r="Z132">
        <v>6.99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479</v>
      </c>
      <c r="AG132">
        <v>3.84</v>
      </c>
      <c r="AH132">
        <v>2</v>
      </c>
      <c r="AI132">
        <v>28186763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ROW(Source!A45)</f>
        <v>45</v>
      </c>
      <c r="B133">
        <v>28186776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19</v>
      </c>
      <c r="J133" t="s">
        <v>20</v>
      </c>
      <c r="K133" t="s">
        <v>21</v>
      </c>
      <c r="L133">
        <v>1368</v>
      </c>
      <c r="N133">
        <v>1011</v>
      </c>
      <c r="O133" t="s">
        <v>823</v>
      </c>
      <c r="P133" t="s">
        <v>823</v>
      </c>
      <c r="Q133">
        <v>1</v>
      </c>
      <c r="X133">
        <v>0.17</v>
      </c>
      <c r="Y133">
        <v>0</v>
      </c>
      <c r="Z133">
        <v>127.86</v>
      </c>
      <c r="AA133">
        <v>11.84</v>
      </c>
      <c r="AB133">
        <v>0</v>
      </c>
      <c r="AC133">
        <v>0</v>
      </c>
      <c r="AD133">
        <v>1</v>
      </c>
      <c r="AE133">
        <v>0</v>
      </c>
      <c r="AF133" t="s">
        <v>479</v>
      </c>
      <c r="AG133">
        <v>8.5000000000000006E-2</v>
      </c>
      <c r="AH133">
        <v>2</v>
      </c>
      <c r="AI133">
        <v>28186764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ROW(Source!A45)</f>
        <v>45</v>
      </c>
      <c r="B134">
        <v>28186777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22</v>
      </c>
      <c r="J134" t="s">
        <v>23</v>
      </c>
      <c r="K134" t="s">
        <v>24</v>
      </c>
      <c r="L134">
        <v>1368</v>
      </c>
      <c r="N134">
        <v>1011</v>
      </c>
      <c r="O134" t="s">
        <v>823</v>
      </c>
      <c r="P134" t="s">
        <v>823</v>
      </c>
      <c r="Q134">
        <v>1</v>
      </c>
      <c r="X134">
        <v>0.17</v>
      </c>
      <c r="Y134">
        <v>0</v>
      </c>
      <c r="Z134">
        <v>12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479</v>
      </c>
      <c r="AG134">
        <v>8.5000000000000006E-2</v>
      </c>
      <c r="AH134">
        <v>2</v>
      </c>
      <c r="AI134">
        <v>28186765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ROW(Source!A45)</f>
        <v>45</v>
      </c>
      <c r="B135">
        <v>28186778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25</v>
      </c>
      <c r="J135" t="s">
        <v>26</v>
      </c>
      <c r="K135" t="s">
        <v>27</v>
      </c>
      <c r="L135">
        <v>1368</v>
      </c>
      <c r="N135">
        <v>1011</v>
      </c>
      <c r="O135" t="s">
        <v>823</v>
      </c>
      <c r="P135" t="s">
        <v>823</v>
      </c>
      <c r="Q135">
        <v>1</v>
      </c>
      <c r="X135">
        <v>1.47</v>
      </c>
      <c r="Y135">
        <v>0</v>
      </c>
      <c r="Z135">
        <v>7.52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479</v>
      </c>
      <c r="AG135">
        <v>0.73499999999999999</v>
      </c>
      <c r="AH135">
        <v>2</v>
      </c>
      <c r="AI135">
        <v>28186766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ROW(Source!A45)</f>
        <v>45</v>
      </c>
      <c r="B136">
        <v>28186779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28</v>
      </c>
      <c r="J136" t="s">
        <v>29</v>
      </c>
      <c r="K136" t="s">
        <v>30</v>
      </c>
      <c r="L136">
        <v>1368</v>
      </c>
      <c r="N136">
        <v>1011</v>
      </c>
      <c r="O136" t="s">
        <v>823</v>
      </c>
      <c r="P136" t="s">
        <v>823</v>
      </c>
      <c r="Q136">
        <v>1</v>
      </c>
      <c r="X136">
        <v>54.1</v>
      </c>
      <c r="Y136">
        <v>0</v>
      </c>
      <c r="Z136">
        <v>8.68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479</v>
      </c>
      <c r="AG136">
        <v>27.05</v>
      </c>
      <c r="AH136">
        <v>2</v>
      </c>
      <c r="AI136">
        <v>28186767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ROW(Source!A45)</f>
        <v>45</v>
      </c>
      <c r="B137">
        <v>28186780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34</v>
      </c>
      <c r="J137" t="s">
        <v>35</v>
      </c>
      <c r="K137" t="s">
        <v>36</v>
      </c>
      <c r="L137">
        <v>1368</v>
      </c>
      <c r="N137">
        <v>1011</v>
      </c>
      <c r="O137" t="s">
        <v>823</v>
      </c>
      <c r="P137" t="s">
        <v>823</v>
      </c>
      <c r="Q137">
        <v>1</v>
      </c>
      <c r="X137">
        <v>4.12</v>
      </c>
      <c r="Y137">
        <v>0</v>
      </c>
      <c r="Z137">
        <v>18.489999999999998</v>
      </c>
      <c r="AA137">
        <v>10.130000000000001</v>
      </c>
      <c r="AB137">
        <v>0</v>
      </c>
      <c r="AC137">
        <v>0</v>
      </c>
      <c r="AD137">
        <v>1</v>
      </c>
      <c r="AE137">
        <v>0</v>
      </c>
      <c r="AF137" t="s">
        <v>479</v>
      </c>
      <c r="AG137">
        <v>2.06</v>
      </c>
      <c r="AH137">
        <v>2</v>
      </c>
      <c r="AI137">
        <v>28186768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ROW(Source!A45)</f>
        <v>45</v>
      </c>
      <c r="B138">
        <v>28186781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44</v>
      </c>
      <c r="J138" t="s">
        <v>45</v>
      </c>
      <c r="K138" t="s">
        <v>46</v>
      </c>
      <c r="L138">
        <v>1339</v>
      </c>
      <c r="N138">
        <v>1007</v>
      </c>
      <c r="O138" t="s">
        <v>444</v>
      </c>
      <c r="P138" t="s">
        <v>444</v>
      </c>
      <c r="Q138">
        <v>1</v>
      </c>
      <c r="X138">
        <v>1.38</v>
      </c>
      <c r="Y138">
        <v>23.41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466</v>
      </c>
      <c r="AG138">
        <v>0</v>
      </c>
      <c r="AH138">
        <v>2</v>
      </c>
      <c r="AI138">
        <v>28186769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ROW(Source!A45)</f>
        <v>45</v>
      </c>
      <c r="B139">
        <v>28186782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56</v>
      </c>
      <c r="J139" t="s">
        <v>57</v>
      </c>
      <c r="K139" t="s">
        <v>58</v>
      </c>
      <c r="L139">
        <v>1348</v>
      </c>
      <c r="N139">
        <v>1009</v>
      </c>
      <c r="O139" t="s">
        <v>476</v>
      </c>
      <c r="P139" t="s">
        <v>476</v>
      </c>
      <c r="Q139">
        <v>1000</v>
      </c>
      <c r="X139">
        <v>1.711E-2</v>
      </c>
      <c r="Y139">
        <v>12824.48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466</v>
      </c>
      <c r="AG139">
        <v>0</v>
      </c>
      <c r="AH139">
        <v>2</v>
      </c>
      <c r="AI139">
        <v>28186770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ROW(Source!A45)</f>
        <v>45</v>
      </c>
      <c r="B140">
        <v>28186783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65</v>
      </c>
      <c r="J140" t="s">
        <v>420</v>
      </c>
      <c r="K140" t="s">
        <v>66</v>
      </c>
      <c r="L140">
        <v>1374</v>
      </c>
      <c r="N140">
        <v>1013</v>
      </c>
      <c r="O140" t="s">
        <v>67</v>
      </c>
      <c r="P140" t="s">
        <v>67</v>
      </c>
      <c r="Q140">
        <v>1</v>
      </c>
      <c r="X140">
        <v>34.369999999999997</v>
      </c>
      <c r="Y140">
        <v>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466</v>
      </c>
      <c r="AG140">
        <v>0</v>
      </c>
      <c r="AH140">
        <v>2</v>
      </c>
      <c r="AI140">
        <v>28186771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ROW(Source!A46)</f>
        <v>46</v>
      </c>
      <c r="B141">
        <v>28186806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68</v>
      </c>
      <c r="J141" t="s">
        <v>420</v>
      </c>
      <c r="K141" t="s">
        <v>69</v>
      </c>
      <c r="L141">
        <v>1191</v>
      </c>
      <c r="N141">
        <v>1013</v>
      </c>
      <c r="O141" t="s">
        <v>817</v>
      </c>
      <c r="P141" t="s">
        <v>817</v>
      </c>
      <c r="Q141">
        <v>1</v>
      </c>
      <c r="X141">
        <v>32.369999999999997</v>
      </c>
      <c r="Y141">
        <v>0</v>
      </c>
      <c r="Z141">
        <v>0</v>
      </c>
      <c r="AA141">
        <v>0</v>
      </c>
      <c r="AB141">
        <v>8.4</v>
      </c>
      <c r="AC141">
        <v>0</v>
      </c>
      <c r="AD141">
        <v>1</v>
      </c>
      <c r="AE141">
        <v>1</v>
      </c>
      <c r="AF141" t="s">
        <v>497</v>
      </c>
      <c r="AG141">
        <v>22.658999999999995</v>
      </c>
      <c r="AH141">
        <v>2</v>
      </c>
      <c r="AI141">
        <v>28186785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ROW(Source!A46)</f>
        <v>46</v>
      </c>
      <c r="B142">
        <v>28186807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818</v>
      </c>
      <c r="J142" t="s">
        <v>420</v>
      </c>
      <c r="K142" t="s">
        <v>819</v>
      </c>
      <c r="L142">
        <v>1191</v>
      </c>
      <c r="N142">
        <v>1013</v>
      </c>
      <c r="O142" t="s">
        <v>817</v>
      </c>
      <c r="P142" t="s">
        <v>817</v>
      </c>
      <c r="Q142">
        <v>1</v>
      </c>
      <c r="X142">
        <v>5.83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2</v>
      </c>
      <c r="AF142" t="s">
        <v>497</v>
      </c>
      <c r="AG142">
        <v>4.0809999999999995</v>
      </c>
      <c r="AH142">
        <v>2</v>
      </c>
      <c r="AI142">
        <v>28186786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ROW(Source!A46)</f>
        <v>46</v>
      </c>
      <c r="B143">
        <v>28186808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75</v>
      </c>
      <c r="J143" t="s">
        <v>76</v>
      </c>
      <c r="K143" t="s">
        <v>77</v>
      </c>
      <c r="L143">
        <v>1368</v>
      </c>
      <c r="N143">
        <v>1011</v>
      </c>
      <c r="O143" t="s">
        <v>823</v>
      </c>
      <c r="P143" t="s">
        <v>823</v>
      </c>
      <c r="Q143">
        <v>1</v>
      </c>
      <c r="X143">
        <v>7.0000000000000007E-2</v>
      </c>
      <c r="Y143">
        <v>0</v>
      </c>
      <c r="Z143">
        <v>121.8</v>
      </c>
      <c r="AA143">
        <v>13.49</v>
      </c>
      <c r="AB143">
        <v>0</v>
      </c>
      <c r="AC143">
        <v>0</v>
      </c>
      <c r="AD143">
        <v>1</v>
      </c>
      <c r="AE143">
        <v>0</v>
      </c>
      <c r="AF143" t="s">
        <v>497</v>
      </c>
      <c r="AG143">
        <v>4.9000000000000002E-2</v>
      </c>
      <c r="AH143">
        <v>2</v>
      </c>
      <c r="AI143">
        <v>28186787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ROW(Source!A46)</f>
        <v>46</v>
      </c>
      <c r="B144">
        <v>28186809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70</v>
      </c>
      <c r="J144" t="s">
        <v>71</v>
      </c>
      <c r="K144" t="s">
        <v>72</v>
      </c>
      <c r="L144">
        <v>1368</v>
      </c>
      <c r="N144">
        <v>1011</v>
      </c>
      <c r="O144" t="s">
        <v>823</v>
      </c>
      <c r="P144" t="s">
        <v>823</v>
      </c>
      <c r="Q144">
        <v>1</v>
      </c>
      <c r="X144">
        <v>0.12</v>
      </c>
      <c r="Y144">
        <v>0</v>
      </c>
      <c r="Z144">
        <v>112.77</v>
      </c>
      <c r="AA144">
        <v>11.84</v>
      </c>
      <c r="AB144">
        <v>0</v>
      </c>
      <c r="AC144">
        <v>0</v>
      </c>
      <c r="AD144">
        <v>1</v>
      </c>
      <c r="AE144">
        <v>0</v>
      </c>
      <c r="AF144" t="s">
        <v>497</v>
      </c>
      <c r="AG144">
        <v>8.3999999999999991E-2</v>
      </c>
      <c r="AH144">
        <v>2</v>
      </c>
      <c r="AI144">
        <v>28186788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ROW(Source!A46)</f>
        <v>46</v>
      </c>
      <c r="B145">
        <v>28186810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78</v>
      </c>
      <c r="J145" t="s">
        <v>79</v>
      </c>
      <c r="K145" t="s">
        <v>80</v>
      </c>
      <c r="L145">
        <v>1368</v>
      </c>
      <c r="N145">
        <v>1011</v>
      </c>
      <c r="O145" t="s">
        <v>823</v>
      </c>
      <c r="P145" t="s">
        <v>823</v>
      </c>
      <c r="Q145">
        <v>1</v>
      </c>
      <c r="X145">
        <v>5.45</v>
      </c>
      <c r="Y145">
        <v>0</v>
      </c>
      <c r="Z145">
        <v>96.9</v>
      </c>
      <c r="AA145">
        <v>11.84</v>
      </c>
      <c r="AB145">
        <v>0</v>
      </c>
      <c r="AC145">
        <v>0</v>
      </c>
      <c r="AD145">
        <v>1</v>
      </c>
      <c r="AE145">
        <v>0</v>
      </c>
      <c r="AF145" t="s">
        <v>497</v>
      </c>
      <c r="AG145">
        <v>3.8149999999999999</v>
      </c>
      <c r="AH145">
        <v>2</v>
      </c>
      <c r="AI145">
        <v>28186789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ROW(Source!A46)</f>
        <v>46</v>
      </c>
      <c r="B146">
        <v>28186811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81</v>
      </c>
      <c r="J146" t="s">
        <v>82</v>
      </c>
      <c r="K146" t="s">
        <v>83</v>
      </c>
      <c r="L146">
        <v>1368</v>
      </c>
      <c r="N146">
        <v>1011</v>
      </c>
      <c r="O146" t="s">
        <v>823</v>
      </c>
      <c r="P146" t="s">
        <v>823</v>
      </c>
      <c r="Q146">
        <v>1</v>
      </c>
      <c r="X146">
        <v>0.96</v>
      </c>
      <c r="Y146">
        <v>0</v>
      </c>
      <c r="Z146">
        <v>0.83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497</v>
      </c>
      <c r="AG146">
        <v>0.67199999999999993</v>
      </c>
      <c r="AH146">
        <v>2</v>
      </c>
      <c r="AI146">
        <v>28186790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ROW(Source!A46)</f>
        <v>46</v>
      </c>
      <c r="B147">
        <v>28186812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84</v>
      </c>
      <c r="J147" t="s">
        <v>85</v>
      </c>
      <c r="K147" t="s">
        <v>86</v>
      </c>
      <c r="L147">
        <v>1368</v>
      </c>
      <c r="N147">
        <v>1011</v>
      </c>
      <c r="O147" t="s">
        <v>823</v>
      </c>
      <c r="P147" t="s">
        <v>823</v>
      </c>
      <c r="Q147">
        <v>1</v>
      </c>
      <c r="X147">
        <v>0.19</v>
      </c>
      <c r="Y147">
        <v>0</v>
      </c>
      <c r="Z147">
        <v>86.79</v>
      </c>
      <c r="AA147">
        <v>10.130000000000001</v>
      </c>
      <c r="AB147">
        <v>0</v>
      </c>
      <c r="AC147">
        <v>0</v>
      </c>
      <c r="AD147">
        <v>1</v>
      </c>
      <c r="AE147">
        <v>0</v>
      </c>
      <c r="AF147" t="s">
        <v>497</v>
      </c>
      <c r="AG147">
        <v>0.13299999999999998</v>
      </c>
      <c r="AH147">
        <v>2</v>
      </c>
      <c r="AI147">
        <v>28186791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ROW(Source!A46)</f>
        <v>46</v>
      </c>
      <c r="B148">
        <v>28186813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87</v>
      </c>
      <c r="J148" t="s">
        <v>88</v>
      </c>
      <c r="K148" t="s">
        <v>89</v>
      </c>
      <c r="L148">
        <v>1368</v>
      </c>
      <c r="N148">
        <v>1011</v>
      </c>
      <c r="O148" t="s">
        <v>823</v>
      </c>
      <c r="P148" t="s">
        <v>823</v>
      </c>
      <c r="Q148">
        <v>1</v>
      </c>
      <c r="X148">
        <v>1.68</v>
      </c>
      <c r="Y148">
        <v>0</v>
      </c>
      <c r="Z148">
        <v>1.2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497</v>
      </c>
      <c r="AG148">
        <v>1.1759999999999999</v>
      </c>
      <c r="AH148">
        <v>2</v>
      </c>
      <c r="AI148">
        <v>28186792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ROW(Source!A46)</f>
        <v>46</v>
      </c>
      <c r="B149">
        <v>28186814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90</v>
      </c>
      <c r="J149" t="s">
        <v>91</v>
      </c>
      <c r="K149" t="s">
        <v>92</v>
      </c>
      <c r="L149">
        <v>1368</v>
      </c>
      <c r="N149">
        <v>1011</v>
      </c>
      <c r="O149" t="s">
        <v>823</v>
      </c>
      <c r="P149" t="s">
        <v>823</v>
      </c>
      <c r="Q149">
        <v>1</v>
      </c>
      <c r="X149">
        <v>9.6199999999999992</v>
      </c>
      <c r="Y149">
        <v>0</v>
      </c>
      <c r="Z149">
        <v>13.92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497</v>
      </c>
      <c r="AG149">
        <v>6.7339999999999991</v>
      </c>
      <c r="AH149">
        <v>2</v>
      </c>
      <c r="AI149">
        <v>28186793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ROW(Source!A46)</f>
        <v>46</v>
      </c>
      <c r="B150">
        <v>28186815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47</v>
      </c>
      <c r="J150" t="s">
        <v>48</v>
      </c>
      <c r="K150" t="s">
        <v>49</v>
      </c>
      <c r="L150">
        <v>1339</v>
      </c>
      <c r="N150">
        <v>1007</v>
      </c>
      <c r="O150" t="s">
        <v>444</v>
      </c>
      <c r="P150" t="s">
        <v>444</v>
      </c>
      <c r="Q150">
        <v>1</v>
      </c>
      <c r="X150">
        <v>1.37</v>
      </c>
      <c r="Y150">
        <v>8.7899999999999991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466</v>
      </c>
      <c r="AG150">
        <v>0</v>
      </c>
      <c r="AH150">
        <v>2</v>
      </c>
      <c r="AI150">
        <v>28186794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ROW(Source!A46)</f>
        <v>46</v>
      </c>
      <c r="B151">
        <v>28186816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50</v>
      </c>
      <c r="J151" t="s">
        <v>51</v>
      </c>
      <c r="K151" t="s">
        <v>52</v>
      </c>
      <c r="L151">
        <v>1346</v>
      </c>
      <c r="N151">
        <v>1009</v>
      </c>
      <c r="O151" t="s">
        <v>40</v>
      </c>
      <c r="P151" t="s">
        <v>40</v>
      </c>
      <c r="Q151">
        <v>1</v>
      </c>
      <c r="X151">
        <v>0.41</v>
      </c>
      <c r="Y151">
        <v>4.47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466</v>
      </c>
      <c r="AG151">
        <v>0</v>
      </c>
      <c r="AH151">
        <v>2</v>
      </c>
      <c r="AI151">
        <v>28186795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ROW(Source!A46)</f>
        <v>46</v>
      </c>
      <c r="B152">
        <v>28186817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93</v>
      </c>
      <c r="J152" t="s">
        <v>94</v>
      </c>
      <c r="K152" t="s">
        <v>95</v>
      </c>
      <c r="L152">
        <v>1348</v>
      </c>
      <c r="N152">
        <v>1009</v>
      </c>
      <c r="O152" t="s">
        <v>476</v>
      </c>
      <c r="P152" t="s">
        <v>476</v>
      </c>
      <c r="Q152">
        <v>1000</v>
      </c>
      <c r="X152">
        <v>4.0000000000000001E-3</v>
      </c>
      <c r="Y152">
        <v>11891.1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466</v>
      </c>
      <c r="AG152">
        <v>0</v>
      </c>
      <c r="AH152">
        <v>2</v>
      </c>
      <c r="AI152">
        <v>28186796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ROW(Source!A46)</f>
        <v>46</v>
      </c>
      <c r="B153">
        <v>28186818</v>
      </c>
      <c r="C153">
        <v>28186784</v>
      </c>
      <c r="D153">
        <v>27267402</v>
      </c>
      <c r="E153">
        <v>1</v>
      </c>
      <c r="F153">
        <v>1</v>
      </c>
      <c r="G153">
        <v>1</v>
      </c>
      <c r="H153">
        <v>3</v>
      </c>
      <c r="I153" t="s">
        <v>397</v>
      </c>
      <c r="J153" t="s">
        <v>398</v>
      </c>
      <c r="K153" t="s">
        <v>399</v>
      </c>
      <c r="L153">
        <v>1348</v>
      </c>
      <c r="N153">
        <v>1009</v>
      </c>
      <c r="O153" t="s">
        <v>476</v>
      </c>
      <c r="P153" t="s">
        <v>476</v>
      </c>
      <c r="Q153">
        <v>1000</v>
      </c>
      <c r="X153">
        <v>0</v>
      </c>
      <c r="Y153">
        <v>15854.58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466</v>
      </c>
      <c r="AG153">
        <v>0</v>
      </c>
      <c r="AH153">
        <v>3</v>
      </c>
      <c r="AI153">
        <v>-1</v>
      </c>
      <c r="AJ153" t="s">
        <v>420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ROW(Source!A46)</f>
        <v>46</v>
      </c>
      <c r="B154">
        <v>28186819</v>
      </c>
      <c r="C154">
        <v>28186784</v>
      </c>
      <c r="D154">
        <v>27267500</v>
      </c>
      <c r="E154">
        <v>1</v>
      </c>
      <c r="F154">
        <v>1</v>
      </c>
      <c r="G154">
        <v>1</v>
      </c>
      <c r="H154">
        <v>3</v>
      </c>
      <c r="I154" t="s">
        <v>96</v>
      </c>
      <c r="J154" t="s">
        <v>97</v>
      </c>
      <c r="K154" t="s">
        <v>98</v>
      </c>
      <c r="L154">
        <v>1348</v>
      </c>
      <c r="N154">
        <v>1009</v>
      </c>
      <c r="O154" t="s">
        <v>476</v>
      </c>
      <c r="P154" t="s">
        <v>476</v>
      </c>
      <c r="Q154">
        <v>1000</v>
      </c>
      <c r="X154">
        <v>1.0000000000000001E-5</v>
      </c>
      <c r="Y154">
        <v>7671.42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466</v>
      </c>
      <c r="AG154">
        <v>0</v>
      </c>
      <c r="AH154">
        <v>2</v>
      </c>
      <c r="AI154">
        <v>28186797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ROW(Source!A46)</f>
        <v>46</v>
      </c>
      <c r="B155">
        <v>28186820</v>
      </c>
      <c r="C155">
        <v>28186784</v>
      </c>
      <c r="D155">
        <v>27268485</v>
      </c>
      <c r="E155">
        <v>1</v>
      </c>
      <c r="F155">
        <v>1</v>
      </c>
      <c r="G155">
        <v>1</v>
      </c>
      <c r="H155">
        <v>3</v>
      </c>
      <c r="I155" t="s">
        <v>99</v>
      </c>
      <c r="J155" t="s">
        <v>100</v>
      </c>
      <c r="K155" t="s">
        <v>101</v>
      </c>
      <c r="L155">
        <v>1348</v>
      </c>
      <c r="N155">
        <v>1009</v>
      </c>
      <c r="O155" t="s">
        <v>476</v>
      </c>
      <c r="P155" t="s">
        <v>476</v>
      </c>
      <c r="Q155">
        <v>1000</v>
      </c>
      <c r="X155">
        <v>1E-4</v>
      </c>
      <c r="Y155">
        <v>30728.69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466</v>
      </c>
      <c r="AG155">
        <v>0</v>
      </c>
      <c r="AH155">
        <v>2</v>
      </c>
      <c r="AI155">
        <v>28186798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ROW(Source!A46)</f>
        <v>46</v>
      </c>
      <c r="B156">
        <v>28186821</v>
      </c>
      <c r="C156">
        <v>28186784</v>
      </c>
      <c r="D156">
        <v>27287861</v>
      </c>
      <c r="E156">
        <v>1</v>
      </c>
      <c r="F156">
        <v>1</v>
      </c>
      <c r="G156">
        <v>1</v>
      </c>
      <c r="H156">
        <v>3</v>
      </c>
      <c r="I156" t="s">
        <v>102</v>
      </c>
      <c r="J156" t="s">
        <v>103</v>
      </c>
      <c r="K156" t="s">
        <v>104</v>
      </c>
      <c r="L156">
        <v>1348</v>
      </c>
      <c r="N156">
        <v>1009</v>
      </c>
      <c r="O156" t="s">
        <v>476</v>
      </c>
      <c r="P156" t="s">
        <v>476</v>
      </c>
      <c r="Q156">
        <v>1000</v>
      </c>
      <c r="X156">
        <v>1E-3</v>
      </c>
      <c r="Y156">
        <v>8041.65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466</v>
      </c>
      <c r="AG156">
        <v>0</v>
      </c>
      <c r="AH156">
        <v>2</v>
      </c>
      <c r="AI156">
        <v>28186799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ROW(Source!A46)</f>
        <v>46</v>
      </c>
      <c r="B157">
        <v>28186822</v>
      </c>
      <c r="C157">
        <v>28186784</v>
      </c>
      <c r="D157">
        <v>27258881</v>
      </c>
      <c r="E157">
        <v>21</v>
      </c>
      <c r="F157">
        <v>1</v>
      </c>
      <c r="G157">
        <v>1</v>
      </c>
      <c r="H157">
        <v>3</v>
      </c>
      <c r="I157" t="s">
        <v>400</v>
      </c>
      <c r="J157" t="s">
        <v>420</v>
      </c>
      <c r="K157" t="s">
        <v>401</v>
      </c>
      <c r="L157">
        <v>1348</v>
      </c>
      <c r="N157">
        <v>1009</v>
      </c>
      <c r="O157" t="s">
        <v>476</v>
      </c>
      <c r="P157" t="s">
        <v>476</v>
      </c>
      <c r="Q157">
        <v>1000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466</v>
      </c>
      <c r="AG157">
        <v>0</v>
      </c>
      <c r="AH157">
        <v>3</v>
      </c>
      <c r="AI157">
        <v>-1</v>
      </c>
      <c r="AJ157" t="s">
        <v>420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ROW(Source!A46)</f>
        <v>46</v>
      </c>
      <c r="B158">
        <v>28186823</v>
      </c>
      <c r="C158">
        <v>28186784</v>
      </c>
      <c r="D158">
        <v>27289987</v>
      </c>
      <c r="E158">
        <v>1</v>
      </c>
      <c r="F158">
        <v>1</v>
      </c>
      <c r="G158">
        <v>1</v>
      </c>
      <c r="H158">
        <v>3</v>
      </c>
      <c r="I158" t="s">
        <v>105</v>
      </c>
      <c r="J158" t="s">
        <v>106</v>
      </c>
      <c r="K158" t="s">
        <v>107</v>
      </c>
      <c r="L158">
        <v>1302</v>
      </c>
      <c r="N158">
        <v>1003</v>
      </c>
      <c r="O158" t="s">
        <v>108</v>
      </c>
      <c r="P158" t="s">
        <v>108</v>
      </c>
      <c r="Q158">
        <v>10</v>
      </c>
      <c r="X158">
        <v>1.8700000000000001E-2</v>
      </c>
      <c r="Y158">
        <v>64.47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466</v>
      </c>
      <c r="AG158">
        <v>0</v>
      </c>
      <c r="AH158">
        <v>2</v>
      </c>
      <c r="AI158">
        <v>28186800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ROW(Source!A46)</f>
        <v>46</v>
      </c>
      <c r="B159">
        <v>28186824</v>
      </c>
      <c r="C159">
        <v>28186784</v>
      </c>
      <c r="D159">
        <v>27290346</v>
      </c>
      <c r="E159">
        <v>1</v>
      </c>
      <c r="F159">
        <v>1</v>
      </c>
      <c r="G159">
        <v>1</v>
      </c>
      <c r="H159">
        <v>3</v>
      </c>
      <c r="I159" t="s">
        <v>109</v>
      </c>
      <c r="J159" t="s">
        <v>110</v>
      </c>
      <c r="K159" t="s">
        <v>111</v>
      </c>
      <c r="L159">
        <v>1348</v>
      </c>
      <c r="N159">
        <v>1009</v>
      </c>
      <c r="O159" t="s">
        <v>476</v>
      </c>
      <c r="P159" t="s">
        <v>476</v>
      </c>
      <c r="Q159">
        <v>1000</v>
      </c>
      <c r="X159">
        <v>3.0000000000000001E-5</v>
      </c>
      <c r="Y159">
        <v>4751.12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466</v>
      </c>
      <c r="AG159">
        <v>0</v>
      </c>
      <c r="AH159">
        <v>2</v>
      </c>
      <c r="AI159">
        <v>28186801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ROW(Source!A46)</f>
        <v>46</v>
      </c>
      <c r="B160">
        <v>28186825</v>
      </c>
      <c r="C160">
        <v>28186784</v>
      </c>
      <c r="D160">
        <v>27291107</v>
      </c>
      <c r="E160">
        <v>1</v>
      </c>
      <c r="F160">
        <v>1</v>
      </c>
      <c r="G160">
        <v>1</v>
      </c>
      <c r="H160">
        <v>3</v>
      </c>
      <c r="I160" t="s">
        <v>112</v>
      </c>
      <c r="J160" t="s">
        <v>113</v>
      </c>
      <c r="K160" t="s">
        <v>114</v>
      </c>
      <c r="L160">
        <v>1348</v>
      </c>
      <c r="N160">
        <v>1009</v>
      </c>
      <c r="O160" t="s">
        <v>476</v>
      </c>
      <c r="P160" t="s">
        <v>476</v>
      </c>
      <c r="Q160">
        <v>1000</v>
      </c>
      <c r="X160">
        <v>1.9400000000000001E-3</v>
      </c>
      <c r="Y160">
        <v>6246.56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466</v>
      </c>
      <c r="AG160">
        <v>0</v>
      </c>
      <c r="AH160">
        <v>2</v>
      </c>
      <c r="AI160">
        <v>28186802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ROW(Source!A46)</f>
        <v>46</v>
      </c>
      <c r="B161">
        <v>28186826</v>
      </c>
      <c r="C161">
        <v>28186784</v>
      </c>
      <c r="D161">
        <v>27295014</v>
      </c>
      <c r="E161">
        <v>1</v>
      </c>
      <c r="F161">
        <v>1</v>
      </c>
      <c r="G161">
        <v>1</v>
      </c>
      <c r="H161">
        <v>3</v>
      </c>
      <c r="I161" t="s">
        <v>115</v>
      </c>
      <c r="J161" t="s">
        <v>116</v>
      </c>
      <c r="K161" t="s">
        <v>117</v>
      </c>
      <c r="L161">
        <v>1339</v>
      </c>
      <c r="N161">
        <v>1007</v>
      </c>
      <c r="O161" t="s">
        <v>444</v>
      </c>
      <c r="P161" t="s">
        <v>444</v>
      </c>
      <c r="Q161">
        <v>1</v>
      </c>
      <c r="X161">
        <v>1.0300000000000001E-3</v>
      </c>
      <c r="Y161">
        <v>1793.05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466</v>
      </c>
      <c r="AG161">
        <v>0</v>
      </c>
      <c r="AH161">
        <v>2</v>
      </c>
      <c r="AI161">
        <v>28186803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ROW(Source!A46)</f>
        <v>46</v>
      </c>
      <c r="B162">
        <v>28186827</v>
      </c>
      <c r="C162">
        <v>28186784</v>
      </c>
      <c r="D162">
        <v>27302856</v>
      </c>
      <c r="E162">
        <v>1</v>
      </c>
      <c r="F162">
        <v>1</v>
      </c>
      <c r="G162">
        <v>1</v>
      </c>
      <c r="H162">
        <v>3</v>
      </c>
      <c r="I162" t="s">
        <v>118</v>
      </c>
      <c r="J162" t="s">
        <v>119</v>
      </c>
      <c r="K162" t="s">
        <v>120</v>
      </c>
      <c r="L162">
        <v>1348</v>
      </c>
      <c r="N162">
        <v>1009</v>
      </c>
      <c r="O162" t="s">
        <v>476</v>
      </c>
      <c r="P162" t="s">
        <v>476</v>
      </c>
      <c r="Q162">
        <v>1000</v>
      </c>
      <c r="X162">
        <v>3.1E-4</v>
      </c>
      <c r="Y162">
        <v>12560.85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466</v>
      </c>
      <c r="AG162">
        <v>0</v>
      </c>
      <c r="AH162">
        <v>2</v>
      </c>
      <c r="AI162">
        <v>28186804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ROW(Source!A46)</f>
        <v>46</v>
      </c>
      <c r="B163">
        <v>28186828</v>
      </c>
      <c r="C163">
        <v>28186784</v>
      </c>
      <c r="D163">
        <v>27304116</v>
      </c>
      <c r="E163">
        <v>1</v>
      </c>
      <c r="F163">
        <v>1</v>
      </c>
      <c r="G163">
        <v>1</v>
      </c>
      <c r="H163">
        <v>3</v>
      </c>
      <c r="I163" t="s">
        <v>121</v>
      </c>
      <c r="J163" t="s">
        <v>122</v>
      </c>
      <c r="K163" t="s">
        <v>123</v>
      </c>
      <c r="L163">
        <v>1348</v>
      </c>
      <c r="N163">
        <v>1009</v>
      </c>
      <c r="O163" t="s">
        <v>476</v>
      </c>
      <c r="P163" t="s">
        <v>476</v>
      </c>
      <c r="Q163">
        <v>1000</v>
      </c>
      <c r="X163">
        <v>5.9999999999999995E-4</v>
      </c>
      <c r="Y163">
        <v>11149.43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466</v>
      </c>
      <c r="AG163">
        <v>0</v>
      </c>
      <c r="AH163">
        <v>2</v>
      </c>
      <c r="AI163">
        <v>28186805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ROW(Source!A47)</f>
        <v>47</v>
      </c>
      <c r="B164">
        <v>28186806</v>
      </c>
      <c r="C164">
        <v>28186784</v>
      </c>
      <c r="D164">
        <v>27430843</v>
      </c>
      <c r="E164">
        <v>1</v>
      </c>
      <c r="F164">
        <v>1</v>
      </c>
      <c r="G164">
        <v>1</v>
      </c>
      <c r="H164">
        <v>1</v>
      </c>
      <c r="I164" t="s">
        <v>68</v>
      </c>
      <c r="J164" t="s">
        <v>420</v>
      </c>
      <c r="K164" t="s">
        <v>69</v>
      </c>
      <c r="L164">
        <v>1191</v>
      </c>
      <c r="N164">
        <v>1013</v>
      </c>
      <c r="O164" t="s">
        <v>817</v>
      </c>
      <c r="P164" t="s">
        <v>817</v>
      </c>
      <c r="Q164">
        <v>1</v>
      </c>
      <c r="X164">
        <v>32.369999999999997</v>
      </c>
      <c r="Y164">
        <v>0</v>
      </c>
      <c r="Z164">
        <v>0</v>
      </c>
      <c r="AA164">
        <v>0</v>
      </c>
      <c r="AB164">
        <v>8.4</v>
      </c>
      <c r="AC164">
        <v>0</v>
      </c>
      <c r="AD164">
        <v>1</v>
      </c>
      <c r="AE164">
        <v>1</v>
      </c>
      <c r="AF164" t="s">
        <v>497</v>
      </c>
      <c r="AG164">
        <v>22.658999999999995</v>
      </c>
      <c r="AH164">
        <v>2</v>
      </c>
      <c r="AI164">
        <v>28186785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ROW(Source!A47)</f>
        <v>47</v>
      </c>
      <c r="B165">
        <v>28186807</v>
      </c>
      <c r="C165">
        <v>28186784</v>
      </c>
      <c r="D165">
        <v>27430841</v>
      </c>
      <c r="E165">
        <v>1</v>
      </c>
      <c r="F165">
        <v>1</v>
      </c>
      <c r="G165">
        <v>1</v>
      </c>
      <c r="H165">
        <v>1</v>
      </c>
      <c r="I165" t="s">
        <v>818</v>
      </c>
      <c r="J165" t="s">
        <v>420</v>
      </c>
      <c r="K165" t="s">
        <v>819</v>
      </c>
      <c r="L165">
        <v>1191</v>
      </c>
      <c r="N165">
        <v>1013</v>
      </c>
      <c r="O165" t="s">
        <v>817</v>
      </c>
      <c r="P165" t="s">
        <v>817</v>
      </c>
      <c r="Q165">
        <v>1</v>
      </c>
      <c r="X165">
        <v>5.83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497</v>
      </c>
      <c r="AG165">
        <v>4.0809999999999995</v>
      </c>
      <c r="AH165">
        <v>2</v>
      </c>
      <c r="AI165">
        <v>28186786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ROW(Source!A47)</f>
        <v>47</v>
      </c>
      <c r="B166">
        <v>28186808</v>
      </c>
      <c r="C166">
        <v>28186784</v>
      </c>
      <c r="D166">
        <v>27347923</v>
      </c>
      <c r="E166">
        <v>1</v>
      </c>
      <c r="F166">
        <v>1</v>
      </c>
      <c r="G166">
        <v>1</v>
      </c>
      <c r="H166">
        <v>2</v>
      </c>
      <c r="I166" t="s">
        <v>75</v>
      </c>
      <c r="J166" t="s">
        <v>76</v>
      </c>
      <c r="K166" t="s">
        <v>77</v>
      </c>
      <c r="L166">
        <v>1368</v>
      </c>
      <c r="N166">
        <v>1011</v>
      </c>
      <c r="O166" t="s">
        <v>823</v>
      </c>
      <c r="P166" t="s">
        <v>823</v>
      </c>
      <c r="Q166">
        <v>1</v>
      </c>
      <c r="X166">
        <v>7.0000000000000007E-2</v>
      </c>
      <c r="Y166">
        <v>0</v>
      </c>
      <c r="Z166">
        <v>121.8</v>
      </c>
      <c r="AA166">
        <v>13.49</v>
      </c>
      <c r="AB166">
        <v>0</v>
      </c>
      <c r="AC166">
        <v>0</v>
      </c>
      <c r="AD166">
        <v>1</v>
      </c>
      <c r="AE166">
        <v>0</v>
      </c>
      <c r="AF166" t="s">
        <v>497</v>
      </c>
      <c r="AG166">
        <v>4.9000000000000002E-2</v>
      </c>
      <c r="AH166">
        <v>2</v>
      </c>
      <c r="AI166">
        <v>28186787</v>
      </c>
      <c r="AJ166">
        <v>164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ROW(Source!A47)</f>
        <v>47</v>
      </c>
      <c r="B167">
        <v>28186809</v>
      </c>
      <c r="C167">
        <v>28186784</v>
      </c>
      <c r="D167">
        <v>27348001</v>
      </c>
      <c r="E167">
        <v>1</v>
      </c>
      <c r="F167">
        <v>1</v>
      </c>
      <c r="G167">
        <v>1</v>
      </c>
      <c r="H167">
        <v>2</v>
      </c>
      <c r="I167" t="s">
        <v>70</v>
      </c>
      <c r="J167" t="s">
        <v>71</v>
      </c>
      <c r="K167" t="s">
        <v>72</v>
      </c>
      <c r="L167">
        <v>1368</v>
      </c>
      <c r="N167">
        <v>1011</v>
      </c>
      <c r="O167" t="s">
        <v>823</v>
      </c>
      <c r="P167" t="s">
        <v>823</v>
      </c>
      <c r="Q167">
        <v>1</v>
      </c>
      <c r="X167">
        <v>0.12</v>
      </c>
      <c r="Y167">
        <v>0</v>
      </c>
      <c r="Z167">
        <v>112.77</v>
      </c>
      <c r="AA167">
        <v>11.84</v>
      </c>
      <c r="AB167">
        <v>0</v>
      </c>
      <c r="AC167">
        <v>0</v>
      </c>
      <c r="AD167">
        <v>1</v>
      </c>
      <c r="AE167">
        <v>0</v>
      </c>
      <c r="AF167" t="s">
        <v>497</v>
      </c>
      <c r="AG167">
        <v>8.3999999999999991E-2</v>
      </c>
      <c r="AH167">
        <v>2</v>
      </c>
      <c r="AI167">
        <v>28186788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ROW(Source!A47)</f>
        <v>47</v>
      </c>
      <c r="B168">
        <v>28186810</v>
      </c>
      <c r="C168">
        <v>28186784</v>
      </c>
      <c r="D168">
        <v>27348023</v>
      </c>
      <c r="E168">
        <v>1</v>
      </c>
      <c r="F168">
        <v>1</v>
      </c>
      <c r="G168">
        <v>1</v>
      </c>
      <c r="H168">
        <v>2</v>
      </c>
      <c r="I168" t="s">
        <v>78</v>
      </c>
      <c r="J168" t="s">
        <v>79</v>
      </c>
      <c r="K168" t="s">
        <v>80</v>
      </c>
      <c r="L168">
        <v>1368</v>
      </c>
      <c r="N168">
        <v>1011</v>
      </c>
      <c r="O168" t="s">
        <v>823</v>
      </c>
      <c r="P168" t="s">
        <v>823</v>
      </c>
      <c r="Q168">
        <v>1</v>
      </c>
      <c r="X168">
        <v>5.45</v>
      </c>
      <c r="Y168">
        <v>0</v>
      </c>
      <c r="Z168">
        <v>96.9</v>
      </c>
      <c r="AA168">
        <v>11.84</v>
      </c>
      <c r="AB168">
        <v>0</v>
      </c>
      <c r="AC168">
        <v>0</v>
      </c>
      <c r="AD168">
        <v>1</v>
      </c>
      <c r="AE168">
        <v>0</v>
      </c>
      <c r="AF168" t="s">
        <v>497</v>
      </c>
      <c r="AG168">
        <v>3.8149999999999999</v>
      </c>
      <c r="AH168">
        <v>2</v>
      </c>
      <c r="AI168">
        <v>28186789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ROW(Source!A47)</f>
        <v>47</v>
      </c>
      <c r="B169">
        <v>28186811</v>
      </c>
      <c r="C169">
        <v>28186784</v>
      </c>
      <c r="D169">
        <v>27348129</v>
      </c>
      <c r="E169">
        <v>1</v>
      </c>
      <c r="F169">
        <v>1</v>
      </c>
      <c r="G169">
        <v>1</v>
      </c>
      <c r="H169">
        <v>2</v>
      </c>
      <c r="I169" t="s">
        <v>81</v>
      </c>
      <c r="J169" t="s">
        <v>82</v>
      </c>
      <c r="K169" t="s">
        <v>83</v>
      </c>
      <c r="L169">
        <v>1368</v>
      </c>
      <c r="N169">
        <v>1011</v>
      </c>
      <c r="O169" t="s">
        <v>823</v>
      </c>
      <c r="P169" t="s">
        <v>823</v>
      </c>
      <c r="Q169">
        <v>1</v>
      </c>
      <c r="X169">
        <v>0.96</v>
      </c>
      <c r="Y169">
        <v>0</v>
      </c>
      <c r="Z169">
        <v>0.83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497</v>
      </c>
      <c r="AG169">
        <v>0.67199999999999993</v>
      </c>
      <c r="AH169">
        <v>2</v>
      </c>
      <c r="AI169">
        <v>28186790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ROW(Source!A47)</f>
        <v>47</v>
      </c>
      <c r="B170">
        <v>28186812</v>
      </c>
      <c r="C170">
        <v>28186784</v>
      </c>
      <c r="D170">
        <v>27349166</v>
      </c>
      <c r="E170">
        <v>1</v>
      </c>
      <c r="F170">
        <v>1</v>
      </c>
      <c r="G170">
        <v>1</v>
      </c>
      <c r="H170">
        <v>2</v>
      </c>
      <c r="I170" t="s">
        <v>84</v>
      </c>
      <c r="J170" t="s">
        <v>85</v>
      </c>
      <c r="K170" t="s">
        <v>86</v>
      </c>
      <c r="L170">
        <v>1368</v>
      </c>
      <c r="N170">
        <v>1011</v>
      </c>
      <c r="O170" t="s">
        <v>823</v>
      </c>
      <c r="P170" t="s">
        <v>823</v>
      </c>
      <c r="Q170">
        <v>1</v>
      </c>
      <c r="X170">
        <v>0.19</v>
      </c>
      <c r="Y170">
        <v>0</v>
      </c>
      <c r="Z170">
        <v>86.79</v>
      </c>
      <c r="AA170">
        <v>10.130000000000001</v>
      </c>
      <c r="AB170">
        <v>0</v>
      </c>
      <c r="AC170">
        <v>0</v>
      </c>
      <c r="AD170">
        <v>1</v>
      </c>
      <c r="AE170">
        <v>0</v>
      </c>
      <c r="AF170" t="s">
        <v>497</v>
      </c>
      <c r="AG170">
        <v>0.13299999999999998</v>
      </c>
      <c r="AH170">
        <v>2</v>
      </c>
      <c r="AI170">
        <v>28186791</v>
      </c>
      <c r="AJ170">
        <v>168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ROW(Source!A47)</f>
        <v>47</v>
      </c>
      <c r="B171">
        <v>28186813</v>
      </c>
      <c r="C171">
        <v>28186784</v>
      </c>
      <c r="D171">
        <v>27349374</v>
      </c>
      <c r="E171">
        <v>1</v>
      </c>
      <c r="F171">
        <v>1</v>
      </c>
      <c r="G171">
        <v>1</v>
      </c>
      <c r="H171">
        <v>2</v>
      </c>
      <c r="I171" t="s">
        <v>87</v>
      </c>
      <c r="J171" t="s">
        <v>88</v>
      </c>
      <c r="K171" t="s">
        <v>89</v>
      </c>
      <c r="L171">
        <v>1368</v>
      </c>
      <c r="N171">
        <v>1011</v>
      </c>
      <c r="O171" t="s">
        <v>823</v>
      </c>
      <c r="P171" t="s">
        <v>823</v>
      </c>
      <c r="Q171">
        <v>1</v>
      </c>
      <c r="X171">
        <v>1.68</v>
      </c>
      <c r="Y171">
        <v>0</v>
      </c>
      <c r="Z171">
        <v>1.2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497</v>
      </c>
      <c r="AG171">
        <v>1.1759999999999999</v>
      </c>
      <c r="AH171">
        <v>2</v>
      </c>
      <c r="AI171">
        <v>28186792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ROW(Source!A47)</f>
        <v>47</v>
      </c>
      <c r="B172">
        <v>28186814</v>
      </c>
      <c r="C172">
        <v>28186784</v>
      </c>
      <c r="D172">
        <v>27349441</v>
      </c>
      <c r="E172">
        <v>1</v>
      </c>
      <c r="F172">
        <v>1</v>
      </c>
      <c r="G172">
        <v>1</v>
      </c>
      <c r="H172">
        <v>2</v>
      </c>
      <c r="I172" t="s">
        <v>90</v>
      </c>
      <c r="J172" t="s">
        <v>91</v>
      </c>
      <c r="K172" t="s">
        <v>92</v>
      </c>
      <c r="L172">
        <v>1368</v>
      </c>
      <c r="N172">
        <v>1011</v>
      </c>
      <c r="O172" t="s">
        <v>823</v>
      </c>
      <c r="P172" t="s">
        <v>823</v>
      </c>
      <c r="Q172">
        <v>1</v>
      </c>
      <c r="X172">
        <v>9.6199999999999992</v>
      </c>
      <c r="Y172">
        <v>0</v>
      </c>
      <c r="Z172">
        <v>13.92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497</v>
      </c>
      <c r="AG172">
        <v>6.7339999999999991</v>
      </c>
      <c r="AH172">
        <v>2</v>
      </c>
      <c r="AI172">
        <v>28186793</v>
      </c>
      <c r="AJ172">
        <v>170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ROW(Source!A47)</f>
        <v>47</v>
      </c>
      <c r="B173">
        <v>28186815</v>
      </c>
      <c r="C173">
        <v>28186784</v>
      </c>
      <c r="D173">
        <v>27262805</v>
      </c>
      <c r="E173">
        <v>1</v>
      </c>
      <c r="F173">
        <v>1</v>
      </c>
      <c r="G173">
        <v>1</v>
      </c>
      <c r="H173">
        <v>3</v>
      </c>
      <c r="I173" t="s">
        <v>47</v>
      </c>
      <c r="J173" t="s">
        <v>48</v>
      </c>
      <c r="K173" t="s">
        <v>49</v>
      </c>
      <c r="L173">
        <v>1339</v>
      </c>
      <c r="N173">
        <v>1007</v>
      </c>
      <c r="O173" t="s">
        <v>444</v>
      </c>
      <c r="P173" t="s">
        <v>444</v>
      </c>
      <c r="Q173">
        <v>1</v>
      </c>
      <c r="X173">
        <v>1.37</v>
      </c>
      <c r="Y173">
        <v>8.7899999999999991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466</v>
      </c>
      <c r="AG173">
        <v>0</v>
      </c>
      <c r="AH173">
        <v>2</v>
      </c>
      <c r="AI173">
        <v>28186794</v>
      </c>
      <c r="AJ173">
        <v>171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ROW(Source!A47)</f>
        <v>47</v>
      </c>
      <c r="B174">
        <v>28186816</v>
      </c>
      <c r="C174">
        <v>28186784</v>
      </c>
      <c r="D174">
        <v>27262812</v>
      </c>
      <c r="E174">
        <v>1</v>
      </c>
      <c r="F174">
        <v>1</v>
      </c>
      <c r="G174">
        <v>1</v>
      </c>
      <c r="H174">
        <v>3</v>
      </c>
      <c r="I174" t="s">
        <v>50</v>
      </c>
      <c r="J174" t="s">
        <v>51</v>
      </c>
      <c r="K174" t="s">
        <v>52</v>
      </c>
      <c r="L174">
        <v>1346</v>
      </c>
      <c r="N174">
        <v>1009</v>
      </c>
      <c r="O174" t="s">
        <v>40</v>
      </c>
      <c r="P174" t="s">
        <v>40</v>
      </c>
      <c r="Q174">
        <v>1</v>
      </c>
      <c r="X174">
        <v>0.41</v>
      </c>
      <c r="Y174">
        <v>4.47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466</v>
      </c>
      <c r="AG174">
        <v>0</v>
      </c>
      <c r="AH174">
        <v>2</v>
      </c>
      <c r="AI174">
        <v>28186795</v>
      </c>
      <c r="AJ174">
        <v>172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ROW(Source!A47)</f>
        <v>47</v>
      </c>
      <c r="B175">
        <v>28186817</v>
      </c>
      <c r="C175">
        <v>28186784</v>
      </c>
      <c r="D175">
        <v>27266042</v>
      </c>
      <c r="E175">
        <v>1</v>
      </c>
      <c r="F175">
        <v>1</v>
      </c>
      <c r="G175">
        <v>1</v>
      </c>
      <c r="H175">
        <v>3</v>
      </c>
      <c r="I175" t="s">
        <v>93</v>
      </c>
      <c r="J175" t="s">
        <v>94</v>
      </c>
      <c r="K175" t="s">
        <v>95</v>
      </c>
      <c r="L175">
        <v>1348</v>
      </c>
      <c r="N175">
        <v>1009</v>
      </c>
      <c r="O175" t="s">
        <v>476</v>
      </c>
      <c r="P175" t="s">
        <v>476</v>
      </c>
      <c r="Q175">
        <v>1000</v>
      </c>
      <c r="X175">
        <v>4.0000000000000001E-3</v>
      </c>
      <c r="Y175">
        <v>11891.1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466</v>
      </c>
      <c r="AG175">
        <v>0</v>
      </c>
      <c r="AH175">
        <v>2</v>
      </c>
      <c r="AI175">
        <v>28186796</v>
      </c>
      <c r="AJ175">
        <v>173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ROW(Source!A47)</f>
        <v>47</v>
      </c>
      <c r="B176">
        <v>28186818</v>
      </c>
      <c r="C176">
        <v>28186784</v>
      </c>
      <c r="D176">
        <v>27267402</v>
      </c>
      <c r="E176">
        <v>1</v>
      </c>
      <c r="F176">
        <v>1</v>
      </c>
      <c r="G176">
        <v>1</v>
      </c>
      <c r="H176">
        <v>3</v>
      </c>
      <c r="I176" t="s">
        <v>397</v>
      </c>
      <c r="J176" t="s">
        <v>398</v>
      </c>
      <c r="K176" t="s">
        <v>399</v>
      </c>
      <c r="L176">
        <v>1348</v>
      </c>
      <c r="N176">
        <v>1009</v>
      </c>
      <c r="O176" t="s">
        <v>476</v>
      </c>
      <c r="P176" t="s">
        <v>476</v>
      </c>
      <c r="Q176">
        <v>1000</v>
      </c>
      <c r="X176">
        <v>0</v>
      </c>
      <c r="Y176">
        <v>15854.58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466</v>
      </c>
      <c r="AG176">
        <v>0</v>
      </c>
      <c r="AH176">
        <v>3</v>
      </c>
      <c r="AI176">
        <v>-1</v>
      </c>
      <c r="AJ176" t="s">
        <v>420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ROW(Source!A47)</f>
        <v>47</v>
      </c>
      <c r="B177">
        <v>28186819</v>
      </c>
      <c r="C177">
        <v>28186784</v>
      </c>
      <c r="D177">
        <v>27267500</v>
      </c>
      <c r="E177">
        <v>1</v>
      </c>
      <c r="F177">
        <v>1</v>
      </c>
      <c r="G177">
        <v>1</v>
      </c>
      <c r="H177">
        <v>3</v>
      </c>
      <c r="I177" t="s">
        <v>96</v>
      </c>
      <c r="J177" t="s">
        <v>97</v>
      </c>
      <c r="K177" t="s">
        <v>98</v>
      </c>
      <c r="L177">
        <v>1348</v>
      </c>
      <c r="N177">
        <v>1009</v>
      </c>
      <c r="O177" t="s">
        <v>476</v>
      </c>
      <c r="P177" t="s">
        <v>476</v>
      </c>
      <c r="Q177">
        <v>1000</v>
      </c>
      <c r="X177">
        <v>1.0000000000000001E-5</v>
      </c>
      <c r="Y177">
        <v>7671.42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466</v>
      </c>
      <c r="AG177">
        <v>0</v>
      </c>
      <c r="AH177">
        <v>2</v>
      </c>
      <c r="AI177">
        <v>28186797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ROW(Source!A47)</f>
        <v>47</v>
      </c>
      <c r="B178">
        <v>28186820</v>
      </c>
      <c r="C178">
        <v>28186784</v>
      </c>
      <c r="D178">
        <v>27268485</v>
      </c>
      <c r="E178">
        <v>1</v>
      </c>
      <c r="F178">
        <v>1</v>
      </c>
      <c r="G178">
        <v>1</v>
      </c>
      <c r="H178">
        <v>3</v>
      </c>
      <c r="I178" t="s">
        <v>99</v>
      </c>
      <c r="J178" t="s">
        <v>100</v>
      </c>
      <c r="K178" t="s">
        <v>101</v>
      </c>
      <c r="L178">
        <v>1348</v>
      </c>
      <c r="N178">
        <v>1009</v>
      </c>
      <c r="O178" t="s">
        <v>476</v>
      </c>
      <c r="P178" t="s">
        <v>476</v>
      </c>
      <c r="Q178">
        <v>1000</v>
      </c>
      <c r="X178">
        <v>1E-4</v>
      </c>
      <c r="Y178">
        <v>30728.69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466</v>
      </c>
      <c r="AG178">
        <v>0</v>
      </c>
      <c r="AH178">
        <v>2</v>
      </c>
      <c r="AI178">
        <v>28186798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ROW(Source!A47)</f>
        <v>47</v>
      </c>
      <c r="B179">
        <v>28186821</v>
      </c>
      <c r="C179">
        <v>28186784</v>
      </c>
      <c r="D179">
        <v>27287861</v>
      </c>
      <c r="E179">
        <v>1</v>
      </c>
      <c r="F179">
        <v>1</v>
      </c>
      <c r="G179">
        <v>1</v>
      </c>
      <c r="H179">
        <v>3</v>
      </c>
      <c r="I179" t="s">
        <v>102</v>
      </c>
      <c r="J179" t="s">
        <v>103</v>
      </c>
      <c r="K179" t="s">
        <v>104</v>
      </c>
      <c r="L179">
        <v>1348</v>
      </c>
      <c r="N179">
        <v>1009</v>
      </c>
      <c r="O179" t="s">
        <v>476</v>
      </c>
      <c r="P179" t="s">
        <v>476</v>
      </c>
      <c r="Q179">
        <v>1000</v>
      </c>
      <c r="X179">
        <v>1E-3</v>
      </c>
      <c r="Y179">
        <v>8041.65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466</v>
      </c>
      <c r="AG179">
        <v>0</v>
      </c>
      <c r="AH179">
        <v>2</v>
      </c>
      <c r="AI179">
        <v>28186799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ROW(Source!A47)</f>
        <v>47</v>
      </c>
      <c r="B180">
        <v>28186822</v>
      </c>
      <c r="C180">
        <v>28186784</v>
      </c>
      <c r="D180">
        <v>27258881</v>
      </c>
      <c r="E180">
        <v>21</v>
      </c>
      <c r="F180">
        <v>1</v>
      </c>
      <c r="G180">
        <v>1</v>
      </c>
      <c r="H180">
        <v>3</v>
      </c>
      <c r="I180" t="s">
        <v>400</v>
      </c>
      <c r="J180" t="s">
        <v>420</v>
      </c>
      <c r="K180" t="s">
        <v>401</v>
      </c>
      <c r="L180">
        <v>1348</v>
      </c>
      <c r="N180">
        <v>1009</v>
      </c>
      <c r="O180" t="s">
        <v>476</v>
      </c>
      <c r="P180" t="s">
        <v>476</v>
      </c>
      <c r="Q180">
        <v>1000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466</v>
      </c>
      <c r="AG180">
        <v>0</v>
      </c>
      <c r="AH180">
        <v>3</v>
      </c>
      <c r="AI180">
        <v>-1</v>
      </c>
      <c r="AJ180" t="s">
        <v>420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ROW(Source!A47)</f>
        <v>47</v>
      </c>
      <c r="B181">
        <v>28186823</v>
      </c>
      <c r="C181">
        <v>28186784</v>
      </c>
      <c r="D181">
        <v>27289987</v>
      </c>
      <c r="E181">
        <v>1</v>
      </c>
      <c r="F181">
        <v>1</v>
      </c>
      <c r="G181">
        <v>1</v>
      </c>
      <c r="H181">
        <v>3</v>
      </c>
      <c r="I181" t="s">
        <v>105</v>
      </c>
      <c r="J181" t="s">
        <v>106</v>
      </c>
      <c r="K181" t="s">
        <v>107</v>
      </c>
      <c r="L181">
        <v>1302</v>
      </c>
      <c r="N181">
        <v>1003</v>
      </c>
      <c r="O181" t="s">
        <v>108</v>
      </c>
      <c r="P181" t="s">
        <v>108</v>
      </c>
      <c r="Q181">
        <v>10</v>
      </c>
      <c r="X181">
        <v>1.8700000000000001E-2</v>
      </c>
      <c r="Y181">
        <v>64.47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466</v>
      </c>
      <c r="AG181">
        <v>0</v>
      </c>
      <c r="AH181">
        <v>2</v>
      </c>
      <c r="AI181">
        <v>28186800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ROW(Source!A47)</f>
        <v>47</v>
      </c>
      <c r="B182">
        <v>28186824</v>
      </c>
      <c r="C182">
        <v>28186784</v>
      </c>
      <c r="D182">
        <v>27290346</v>
      </c>
      <c r="E182">
        <v>1</v>
      </c>
      <c r="F182">
        <v>1</v>
      </c>
      <c r="G182">
        <v>1</v>
      </c>
      <c r="H182">
        <v>3</v>
      </c>
      <c r="I182" t="s">
        <v>109</v>
      </c>
      <c r="J182" t="s">
        <v>110</v>
      </c>
      <c r="K182" t="s">
        <v>111</v>
      </c>
      <c r="L182">
        <v>1348</v>
      </c>
      <c r="N182">
        <v>1009</v>
      </c>
      <c r="O182" t="s">
        <v>476</v>
      </c>
      <c r="P182" t="s">
        <v>476</v>
      </c>
      <c r="Q182">
        <v>1000</v>
      </c>
      <c r="X182">
        <v>3.0000000000000001E-5</v>
      </c>
      <c r="Y182">
        <v>4751.12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466</v>
      </c>
      <c r="AG182">
        <v>0</v>
      </c>
      <c r="AH182">
        <v>2</v>
      </c>
      <c r="AI182">
        <v>28186801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ROW(Source!A47)</f>
        <v>47</v>
      </c>
      <c r="B183">
        <v>28186825</v>
      </c>
      <c r="C183">
        <v>28186784</v>
      </c>
      <c r="D183">
        <v>27291107</v>
      </c>
      <c r="E183">
        <v>1</v>
      </c>
      <c r="F183">
        <v>1</v>
      </c>
      <c r="G183">
        <v>1</v>
      </c>
      <c r="H183">
        <v>3</v>
      </c>
      <c r="I183" t="s">
        <v>112</v>
      </c>
      <c r="J183" t="s">
        <v>113</v>
      </c>
      <c r="K183" t="s">
        <v>114</v>
      </c>
      <c r="L183">
        <v>1348</v>
      </c>
      <c r="N183">
        <v>1009</v>
      </c>
      <c r="O183" t="s">
        <v>476</v>
      </c>
      <c r="P183" t="s">
        <v>476</v>
      </c>
      <c r="Q183">
        <v>1000</v>
      </c>
      <c r="X183">
        <v>1.9400000000000001E-3</v>
      </c>
      <c r="Y183">
        <v>6246.56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466</v>
      </c>
      <c r="AG183">
        <v>0</v>
      </c>
      <c r="AH183">
        <v>2</v>
      </c>
      <c r="AI183">
        <v>28186802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ROW(Source!A47)</f>
        <v>47</v>
      </c>
      <c r="B184">
        <v>28186826</v>
      </c>
      <c r="C184">
        <v>28186784</v>
      </c>
      <c r="D184">
        <v>27295014</v>
      </c>
      <c r="E184">
        <v>1</v>
      </c>
      <c r="F184">
        <v>1</v>
      </c>
      <c r="G184">
        <v>1</v>
      </c>
      <c r="H184">
        <v>3</v>
      </c>
      <c r="I184" t="s">
        <v>115</v>
      </c>
      <c r="J184" t="s">
        <v>116</v>
      </c>
      <c r="K184" t="s">
        <v>117</v>
      </c>
      <c r="L184">
        <v>1339</v>
      </c>
      <c r="N184">
        <v>1007</v>
      </c>
      <c r="O184" t="s">
        <v>444</v>
      </c>
      <c r="P184" t="s">
        <v>444</v>
      </c>
      <c r="Q184">
        <v>1</v>
      </c>
      <c r="X184">
        <v>1.0300000000000001E-3</v>
      </c>
      <c r="Y184">
        <v>1793.05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466</v>
      </c>
      <c r="AG184">
        <v>0</v>
      </c>
      <c r="AH184">
        <v>2</v>
      </c>
      <c r="AI184">
        <v>28186803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ROW(Source!A47)</f>
        <v>47</v>
      </c>
      <c r="B185">
        <v>28186827</v>
      </c>
      <c r="C185">
        <v>28186784</v>
      </c>
      <c r="D185">
        <v>27302856</v>
      </c>
      <c r="E185">
        <v>1</v>
      </c>
      <c r="F185">
        <v>1</v>
      </c>
      <c r="G185">
        <v>1</v>
      </c>
      <c r="H185">
        <v>3</v>
      </c>
      <c r="I185" t="s">
        <v>118</v>
      </c>
      <c r="J185" t="s">
        <v>119</v>
      </c>
      <c r="K185" t="s">
        <v>120</v>
      </c>
      <c r="L185">
        <v>1348</v>
      </c>
      <c r="N185">
        <v>1009</v>
      </c>
      <c r="O185" t="s">
        <v>476</v>
      </c>
      <c r="P185" t="s">
        <v>476</v>
      </c>
      <c r="Q185">
        <v>1000</v>
      </c>
      <c r="X185">
        <v>3.1E-4</v>
      </c>
      <c r="Y185">
        <v>12560.85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466</v>
      </c>
      <c r="AG185">
        <v>0</v>
      </c>
      <c r="AH185">
        <v>2</v>
      </c>
      <c r="AI185">
        <v>28186804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ROW(Source!A47)</f>
        <v>47</v>
      </c>
      <c r="B186">
        <v>28186828</v>
      </c>
      <c r="C186">
        <v>28186784</v>
      </c>
      <c r="D186">
        <v>27304116</v>
      </c>
      <c r="E186">
        <v>1</v>
      </c>
      <c r="F186">
        <v>1</v>
      </c>
      <c r="G186">
        <v>1</v>
      </c>
      <c r="H186">
        <v>3</v>
      </c>
      <c r="I186" t="s">
        <v>121</v>
      </c>
      <c r="J186" t="s">
        <v>122</v>
      </c>
      <c r="K186" t="s">
        <v>123</v>
      </c>
      <c r="L186">
        <v>1348</v>
      </c>
      <c r="N186">
        <v>1009</v>
      </c>
      <c r="O186" t="s">
        <v>476</v>
      </c>
      <c r="P186" t="s">
        <v>476</v>
      </c>
      <c r="Q186">
        <v>1000</v>
      </c>
      <c r="X186">
        <v>5.9999999999999995E-4</v>
      </c>
      <c r="Y186">
        <v>11149.43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466</v>
      </c>
      <c r="AG186">
        <v>0</v>
      </c>
      <c r="AH186">
        <v>2</v>
      </c>
      <c r="AI186">
        <v>28186805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ROW(Source!A48)</f>
        <v>48</v>
      </c>
      <c r="B187">
        <v>28186842</v>
      </c>
      <c r="C187">
        <v>28186829</v>
      </c>
      <c r="D187">
        <v>27437002</v>
      </c>
      <c r="E187">
        <v>1</v>
      </c>
      <c r="F187">
        <v>1</v>
      </c>
      <c r="G187">
        <v>1</v>
      </c>
      <c r="H187">
        <v>1</v>
      </c>
      <c r="I187" t="s">
        <v>124</v>
      </c>
      <c r="J187" t="s">
        <v>420</v>
      </c>
      <c r="K187" t="s">
        <v>125</v>
      </c>
      <c r="L187">
        <v>1191</v>
      </c>
      <c r="N187">
        <v>1013</v>
      </c>
      <c r="O187" t="s">
        <v>817</v>
      </c>
      <c r="P187" t="s">
        <v>817</v>
      </c>
      <c r="Q187">
        <v>1</v>
      </c>
      <c r="X187">
        <v>167</v>
      </c>
      <c r="Y187">
        <v>0</v>
      </c>
      <c r="Z187">
        <v>0</v>
      </c>
      <c r="AA187">
        <v>0</v>
      </c>
      <c r="AB187">
        <v>8.59</v>
      </c>
      <c r="AC187">
        <v>0</v>
      </c>
      <c r="AD187">
        <v>1</v>
      </c>
      <c r="AE187">
        <v>1</v>
      </c>
      <c r="AF187" t="s">
        <v>507</v>
      </c>
      <c r="AG187">
        <v>50.1</v>
      </c>
      <c r="AH187">
        <v>2</v>
      </c>
      <c r="AI187">
        <v>28186830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ROW(Source!A48)</f>
        <v>48</v>
      </c>
      <c r="B188">
        <v>28186843</v>
      </c>
      <c r="C188">
        <v>28186829</v>
      </c>
      <c r="D188">
        <v>27430841</v>
      </c>
      <c r="E188">
        <v>1</v>
      </c>
      <c r="F188">
        <v>1</v>
      </c>
      <c r="G188">
        <v>1</v>
      </c>
      <c r="H188">
        <v>1</v>
      </c>
      <c r="I188" t="s">
        <v>818</v>
      </c>
      <c r="J188" t="s">
        <v>420</v>
      </c>
      <c r="K188" t="s">
        <v>819</v>
      </c>
      <c r="L188">
        <v>1191</v>
      </c>
      <c r="N188">
        <v>1013</v>
      </c>
      <c r="O188" t="s">
        <v>817</v>
      </c>
      <c r="P188" t="s">
        <v>817</v>
      </c>
      <c r="Q188">
        <v>1</v>
      </c>
      <c r="X188">
        <v>21.12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507</v>
      </c>
      <c r="AG188">
        <v>6.3360000000000003</v>
      </c>
      <c r="AH188">
        <v>2</v>
      </c>
      <c r="AI188">
        <v>28186831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ROW(Source!A48)</f>
        <v>48</v>
      </c>
      <c r="B189">
        <v>28186844</v>
      </c>
      <c r="C189">
        <v>28186829</v>
      </c>
      <c r="D189">
        <v>27348001</v>
      </c>
      <c r="E189">
        <v>1</v>
      </c>
      <c r="F189">
        <v>1</v>
      </c>
      <c r="G189">
        <v>1</v>
      </c>
      <c r="H189">
        <v>2</v>
      </c>
      <c r="I189" t="s">
        <v>70</v>
      </c>
      <c r="J189" t="s">
        <v>71</v>
      </c>
      <c r="K189" t="s">
        <v>72</v>
      </c>
      <c r="L189">
        <v>1368</v>
      </c>
      <c r="N189">
        <v>1011</v>
      </c>
      <c r="O189" t="s">
        <v>823</v>
      </c>
      <c r="P189" t="s">
        <v>823</v>
      </c>
      <c r="Q189">
        <v>1</v>
      </c>
      <c r="X189">
        <v>13.08</v>
      </c>
      <c r="Y189">
        <v>0</v>
      </c>
      <c r="Z189">
        <v>112.77</v>
      </c>
      <c r="AA189">
        <v>11.84</v>
      </c>
      <c r="AB189">
        <v>0</v>
      </c>
      <c r="AC189">
        <v>0</v>
      </c>
      <c r="AD189">
        <v>1</v>
      </c>
      <c r="AE189">
        <v>0</v>
      </c>
      <c r="AF189" t="s">
        <v>507</v>
      </c>
      <c r="AG189">
        <v>3.9239999999999999</v>
      </c>
      <c r="AH189">
        <v>2</v>
      </c>
      <c r="AI189">
        <v>28186832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ROW(Source!A48)</f>
        <v>48</v>
      </c>
      <c r="B190">
        <v>28186845</v>
      </c>
      <c r="C190">
        <v>28186829</v>
      </c>
      <c r="D190">
        <v>27348885</v>
      </c>
      <c r="E190">
        <v>1</v>
      </c>
      <c r="F190">
        <v>1</v>
      </c>
      <c r="G190">
        <v>1</v>
      </c>
      <c r="H190">
        <v>2</v>
      </c>
      <c r="I190" t="s">
        <v>126</v>
      </c>
      <c r="J190" t="s">
        <v>127</v>
      </c>
      <c r="K190" t="s">
        <v>128</v>
      </c>
      <c r="L190">
        <v>1368</v>
      </c>
      <c r="N190">
        <v>1011</v>
      </c>
      <c r="O190" t="s">
        <v>823</v>
      </c>
      <c r="P190" t="s">
        <v>823</v>
      </c>
      <c r="Q190">
        <v>1</v>
      </c>
      <c r="X190">
        <v>7.77</v>
      </c>
      <c r="Y190">
        <v>0</v>
      </c>
      <c r="Z190">
        <v>298.48</v>
      </c>
      <c r="AA190">
        <v>10.130000000000001</v>
      </c>
      <c r="AB190">
        <v>0</v>
      </c>
      <c r="AC190">
        <v>0</v>
      </c>
      <c r="AD190">
        <v>1</v>
      </c>
      <c r="AE190">
        <v>0</v>
      </c>
      <c r="AF190" t="s">
        <v>507</v>
      </c>
      <c r="AG190">
        <v>2.331</v>
      </c>
      <c r="AH190">
        <v>2</v>
      </c>
      <c r="AI190">
        <v>28186833</v>
      </c>
      <c r="AJ190">
        <v>186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ROW(Source!A48)</f>
        <v>48</v>
      </c>
      <c r="B191">
        <v>28186846</v>
      </c>
      <c r="C191">
        <v>28186829</v>
      </c>
      <c r="D191">
        <v>27349183</v>
      </c>
      <c r="E191">
        <v>1</v>
      </c>
      <c r="F191">
        <v>1</v>
      </c>
      <c r="G191">
        <v>1</v>
      </c>
      <c r="H191">
        <v>2</v>
      </c>
      <c r="I191" t="s">
        <v>19</v>
      </c>
      <c r="J191" t="s">
        <v>20</v>
      </c>
      <c r="K191" t="s">
        <v>21</v>
      </c>
      <c r="L191">
        <v>1368</v>
      </c>
      <c r="N191">
        <v>1011</v>
      </c>
      <c r="O191" t="s">
        <v>823</v>
      </c>
      <c r="P191" t="s">
        <v>823</v>
      </c>
      <c r="Q191">
        <v>1</v>
      </c>
      <c r="X191">
        <v>0.27</v>
      </c>
      <c r="Y191">
        <v>0</v>
      </c>
      <c r="Z191">
        <v>127.86</v>
      </c>
      <c r="AA191">
        <v>11.84</v>
      </c>
      <c r="AB191">
        <v>0</v>
      </c>
      <c r="AC191">
        <v>0</v>
      </c>
      <c r="AD191">
        <v>1</v>
      </c>
      <c r="AE191">
        <v>0</v>
      </c>
      <c r="AF191" t="s">
        <v>507</v>
      </c>
      <c r="AG191">
        <v>8.1000000000000003E-2</v>
      </c>
      <c r="AH191">
        <v>2</v>
      </c>
      <c r="AI191">
        <v>28186834</v>
      </c>
      <c r="AJ191">
        <v>187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ROW(Source!A48)</f>
        <v>48</v>
      </c>
      <c r="B192">
        <v>28186847</v>
      </c>
      <c r="C192">
        <v>28186829</v>
      </c>
      <c r="D192">
        <v>27349192</v>
      </c>
      <c r="E192">
        <v>1</v>
      </c>
      <c r="F192">
        <v>1</v>
      </c>
      <c r="G192">
        <v>1</v>
      </c>
      <c r="H192">
        <v>2</v>
      </c>
      <c r="I192" t="s">
        <v>22</v>
      </c>
      <c r="J192" t="s">
        <v>23</v>
      </c>
      <c r="K192" t="s">
        <v>24</v>
      </c>
      <c r="L192">
        <v>1368</v>
      </c>
      <c r="N192">
        <v>1011</v>
      </c>
      <c r="O192" t="s">
        <v>823</v>
      </c>
      <c r="P192" t="s">
        <v>823</v>
      </c>
      <c r="Q192">
        <v>1</v>
      </c>
      <c r="X192">
        <v>0.27</v>
      </c>
      <c r="Y192">
        <v>0</v>
      </c>
      <c r="Z192">
        <v>12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507</v>
      </c>
      <c r="AG192">
        <v>8.1000000000000003E-2</v>
      </c>
      <c r="AH192">
        <v>2</v>
      </c>
      <c r="AI192">
        <v>28186835</v>
      </c>
      <c r="AJ192">
        <v>188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ROW(Source!A48)</f>
        <v>48</v>
      </c>
      <c r="B193">
        <v>28186848</v>
      </c>
      <c r="C193">
        <v>28186829</v>
      </c>
      <c r="D193">
        <v>27349462</v>
      </c>
      <c r="E193">
        <v>1</v>
      </c>
      <c r="F193">
        <v>1</v>
      </c>
      <c r="G193">
        <v>1</v>
      </c>
      <c r="H193">
        <v>2</v>
      </c>
      <c r="I193" t="s">
        <v>28</v>
      </c>
      <c r="J193" t="s">
        <v>29</v>
      </c>
      <c r="K193" t="s">
        <v>30</v>
      </c>
      <c r="L193">
        <v>1368</v>
      </c>
      <c r="N193">
        <v>1011</v>
      </c>
      <c r="O193" t="s">
        <v>823</v>
      </c>
      <c r="P193" t="s">
        <v>823</v>
      </c>
      <c r="Q193">
        <v>1</v>
      </c>
      <c r="X193">
        <v>31.07</v>
      </c>
      <c r="Y193">
        <v>0</v>
      </c>
      <c r="Z193">
        <v>8.68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507</v>
      </c>
      <c r="AG193">
        <v>9.3209999999999997</v>
      </c>
      <c r="AH193">
        <v>2</v>
      </c>
      <c r="AI193">
        <v>28186836</v>
      </c>
      <c r="AJ193">
        <v>189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ROW(Source!A48)</f>
        <v>48</v>
      </c>
      <c r="B194">
        <v>28186849</v>
      </c>
      <c r="C194">
        <v>28186829</v>
      </c>
      <c r="D194">
        <v>27262805</v>
      </c>
      <c r="E194">
        <v>1</v>
      </c>
      <c r="F194">
        <v>1</v>
      </c>
      <c r="G194">
        <v>1</v>
      </c>
      <c r="H194">
        <v>3</v>
      </c>
      <c r="I194" t="s">
        <v>47</v>
      </c>
      <c r="J194" t="s">
        <v>48</v>
      </c>
      <c r="K194" t="s">
        <v>49</v>
      </c>
      <c r="L194">
        <v>1339</v>
      </c>
      <c r="N194">
        <v>1007</v>
      </c>
      <c r="O194" t="s">
        <v>444</v>
      </c>
      <c r="P194" t="s">
        <v>444</v>
      </c>
      <c r="Q194">
        <v>1</v>
      </c>
      <c r="X194">
        <v>4</v>
      </c>
      <c r="Y194">
        <v>8.7899999999999991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466</v>
      </c>
      <c r="AG194">
        <v>0</v>
      </c>
      <c r="AH194">
        <v>2</v>
      </c>
      <c r="AI194">
        <v>28186837</v>
      </c>
      <c r="AJ194">
        <v>190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ROW(Source!A48)</f>
        <v>48</v>
      </c>
      <c r="B195">
        <v>28186850</v>
      </c>
      <c r="C195">
        <v>28186829</v>
      </c>
      <c r="D195">
        <v>27262812</v>
      </c>
      <c r="E195">
        <v>1</v>
      </c>
      <c r="F195">
        <v>1</v>
      </c>
      <c r="G195">
        <v>1</v>
      </c>
      <c r="H195">
        <v>3</v>
      </c>
      <c r="I195" t="s">
        <v>50</v>
      </c>
      <c r="J195" t="s">
        <v>51</v>
      </c>
      <c r="K195" t="s">
        <v>52</v>
      </c>
      <c r="L195">
        <v>1346</v>
      </c>
      <c r="N195">
        <v>1009</v>
      </c>
      <c r="O195" t="s">
        <v>40</v>
      </c>
      <c r="P195" t="s">
        <v>40</v>
      </c>
      <c r="Q195">
        <v>1</v>
      </c>
      <c r="X195">
        <v>1.1000000000000001</v>
      </c>
      <c r="Y195">
        <v>4.47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466</v>
      </c>
      <c r="AG195">
        <v>0</v>
      </c>
      <c r="AH195">
        <v>2</v>
      </c>
      <c r="AI195">
        <v>28186838</v>
      </c>
      <c r="AJ195">
        <v>191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ROW(Source!A48)</f>
        <v>48</v>
      </c>
      <c r="B196">
        <v>28186851</v>
      </c>
      <c r="C196">
        <v>28186829</v>
      </c>
      <c r="D196">
        <v>27264508</v>
      </c>
      <c r="E196">
        <v>1</v>
      </c>
      <c r="F196">
        <v>1</v>
      </c>
      <c r="G196">
        <v>1</v>
      </c>
      <c r="H196">
        <v>3</v>
      </c>
      <c r="I196" t="s">
        <v>129</v>
      </c>
      <c r="J196" t="s">
        <v>130</v>
      </c>
      <c r="K196" t="s">
        <v>131</v>
      </c>
      <c r="L196">
        <v>1339</v>
      </c>
      <c r="N196">
        <v>1007</v>
      </c>
      <c r="O196" t="s">
        <v>444</v>
      </c>
      <c r="P196" t="s">
        <v>444</v>
      </c>
      <c r="Q196">
        <v>1</v>
      </c>
      <c r="X196">
        <v>2</v>
      </c>
      <c r="Y196">
        <v>3.15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466</v>
      </c>
      <c r="AG196">
        <v>0</v>
      </c>
      <c r="AH196">
        <v>2</v>
      </c>
      <c r="AI196">
        <v>28186839</v>
      </c>
      <c r="AJ196">
        <v>192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ROW(Source!A48)</f>
        <v>48</v>
      </c>
      <c r="B197">
        <v>28186852</v>
      </c>
      <c r="C197">
        <v>28186829</v>
      </c>
      <c r="D197">
        <v>27266048</v>
      </c>
      <c r="E197">
        <v>1</v>
      </c>
      <c r="F197">
        <v>1</v>
      </c>
      <c r="G197">
        <v>1</v>
      </c>
      <c r="H197">
        <v>3</v>
      </c>
      <c r="I197" t="s">
        <v>132</v>
      </c>
      <c r="J197" t="s">
        <v>133</v>
      </c>
      <c r="K197" t="s">
        <v>134</v>
      </c>
      <c r="L197">
        <v>1348</v>
      </c>
      <c r="N197">
        <v>1009</v>
      </c>
      <c r="O197" t="s">
        <v>476</v>
      </c>
      <c r="P197" t="s">
        <v>476</v>
      </c>
      <c r="Q197">
        <v>1000</v>
      </c>
      <c r="X197">
        <v>1.2999999999999999E-2</v>
      </c>
      <c r="Y197">
        <v>13245.25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466</v>
      </c>
      <c r="AG197">
        <v>0</v>
      </c>
      <c r="AH197">
        <v>2</v>
      </c>
      <c r="AI197">
        <v>28186840</v>
      </c>
      <c r="AJ197">
        <v>193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ROW(Source!A48)</f>
        <v>48</v>
      </c>
      <c r="B198">
        <v>28186853</v>
      </c>
      <c r="C198">
        <v>28186829</v>
      </c>
      <c r="D198">
        <v>27258858</v>
      </c>
      <c r="E198">
        <v>21</v>
      </c>
      <c r="F198">
        <v>1</v>
      </c>
      <c r="G198">
        <v>1</v>
      </c>
      <c r="H198">
        <v>3</v>
      </c>
      <c r="I198" t="s">
        <v>402</v>
      </c>
      <c r="J198" t="s">
        <v>420</v>
      </c>
      <c r="K198" t="s">
        <v>403</v>
      </c>
      <c r="L198">
        <v>1346</v>
      </c>
      <c r="N198">
        <v>1009</v>
      </c>
      <c r="O198" t="s">
        <v>40</v>
      </c>
      <c r="P198" t="s">
        <v>40</v>
      </c>
      <c r="Q198">
        <v>1</v>
      </c>
      <c r="X198">
        <v>1820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466</v>
      </c>
      <c r="AG198">
        <v>0</v>
      </c>
      <c r="AH198">
        <v>3</v>
      </c>
      <c r="AI198">
        <v>-1</v>
      </c>
      <c r="AJ198" t="s">
        <v>420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ROW(Source!A48)</f>
        <v>48</v>
      </c>
      <c r="B199">
        <v>28186854</v>
      </c>
      <c r="C199">
        <v>28186829</v>
      </c>
      <c r="D199">
        <v>27258857</v>
      </c>
      <c r="E199">
        <v>21</v>
      </c>
      <c r="F199">
        <v>1</v>
      </c>
      <c r="G199">
        <v>1</v>
      </c>
      <c r="H199">
        <v>3</v>
      </c>
      <c r="I199" t="s">
        <v>65</v>
      </c>
      <c r="J199" t="s">
        <v>420</v>
      </c>
      <c r="K199" t="s">
        <v>66</v>
      </c>
      <c r="L199">
        <v>1374</v>
      </c>
      <c r="N199">
        <v>1013</v>
      </c>
      <c r="O199" t="s">
        <v>67</v>
      </c>
      <c r="P199" t="s">
        <v>67</v>
      </c>
      <c r="Q199">
        <v>1</v>
      </c>
      <c r="X199">
        <v>28.69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466</v>
      </c>
      <c r="AG199">
        <v>0</v>
      </c>
      <c r="AH199">
        <v>2</v>
      </c>
      <c r="AI199">
        <v>28186841</v>
      </c>
      <c r="AJ199">
        <v>194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ROW(Source!A49)</f>
        <v>49</v>
      </c>
      <c r="B200">
        <v>28186842</v>
      </c>
      <c r="C200">
        <v>28186829</v>
      </c>
      <c r="D200">
        <v>27437002</v>
      </c>
      <c r="E200">
        <v>1</v>
      </c>
      <c r="F200">
        <v>1</v>
      </c>
      <c r="G200">
        <v>1</v>
      </c>
      <c r="H200">
        <v>1</v>
      </c>
      <c r="I200" t="s">
        <v>124</v>
      </c>
      <c r="J200" t="s">
        <v>420</v>
      </c>
      <c r="K200" t="s">
        <v>125</v>
      </c>
      <c r="L200">
        <v>1191</v>
      </c>
      <c r="N200">
        <v>1013</v>
      </c>
      <c r="O200" t="s">
        <v>817</v>
      </c>
      <c r="P200" t="s">
        <v>817</v>
      </c>
      <c r="Q200">
        <v>1</v>
      </c>
      <c r="X200">
        <v>167</v>
      </c>
      <c r="Y200">
        <v>0</v>
      </c>
      <c r="Z200">
        <v>0</v>
      </c>
      <c r="AA200">
        <v>0</v>
      </c>
      <c r="AB200">
        <v>8.59</v>
      </c>
      <c r="AC200">
        <v>0</v>
      </c>
      <c r="AD200">
        <v>1</v>
      </c>
      <c r="AE200">
        <v>1</v>
      </c>
      <c r="AF200" t="s">
        <v>507</v>
      </c>
      <c r="AG200">
        <v>50.1</v>
      </c>
      <c r="AH200">
        <v>2</v>
      </c>
      <c r="AI200">
        <v>28186830</v>
      </c>
      <c r="AJ200">
        <v>195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ROW(Source!A49)</f>
        <v>49</v>
      </c>
      <c r="B201">
        <v>28186843</v>
      </c>
      <c r="C201">
        <v>28186829</v>
      </c>
      <c r="D201">
        <v>27430841</v>
      </c>
      <c r="E201">
        <v>1</v>
      </c>
      <c r="F201">
        <v>1</v>
      </c>
      <c r="G201">
        <v>1</v>
      </c>
      <c r="H201">
        <v>1</v>
      </c>
      <c r="I201" t="s">
        <v>818</v>
      </c>
      <c r="J201" t="s">
        <v>420</v>
      </c>
      <c r="K201" t="s">
        <v>819</v>
      </c>
      <c r="L201">
        <v>1191</v>
      </c>
      <c r="N201">
        <v>1013</v>
      </c>
      <c r="O201" t="s">
        <v>817</v>
      </c>
      <c r="P201" t="s">
        <v>817</v>
      </c>
      <c r="Q201">
        <v>1</v>
      </c>
      <c r="X201">
        <v>21.12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2</v>
      </c>
      <c r="AF201" t="s">
        <v>507</v>
      </c>
      <c r="AG201">
        <v>6.3360000000000003</v>
      </c>
      <c r="AH201">
        <v>2</v>
      </c>
      <c r="AI201">
        <v>28186831</v>
      </c>
      <c r="AJ201">
        <v>196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ROW(Source!A49)</f>
        <v>49</v>
      </c>
      <c r="B202">
        <v>28186844</v>
      </c>
      <c r="C202">
        <v>28186829</v>
      </c>
      <c r="D202">
        <v>27348001</v>
      </c>
      <c r="E202">
        <v>1</v>
      </c>
      <c r="F202">
        <v>1</v>
      </c>
      <c r="G202">
        <v>1</v>
      </c>
      <c r="H202">
        <v>2</v>
      </c>
      <c r="I202" t="s">
        <v>70</v>
      </c>
      <c r="J202" t="s">
        <v>71</v>
      </c>
      <c r="K202" t="s">
        <v>72</v>
      </c>
      <c r="L202">
        <v>1368</v>
      </c>
      <c r="N202">
        <v>1011</v>
      </c>
      <c r="O202" t="s">
        <v>823</v>
      </c>
      <c r="P202" t="s">
        <v>823</v>
      </c>
      <c r="Q202">
        <v>1</v>
      </c>
      <c r="X202">
        <v>13.08</v>
      </c>
      <c r="Y202">
        <v>0</v>
      </c>
      <c r="Z202">
        <v>112.77</v>
      </c>
      <c r="AA202">
        <v>11.84</v>
      </c>
      <c r="AB202">
        <v>0</v>
      </c>
      <c r="AC202">
        <v>0</v>
      </c>
      <c r="AD202">
        <v>1</v>
      </c>
      <c r="AE202">
        <v>0</v>
      </c>
      <c r="AF202" t="s">
        <v>507</v>
      </c>
      <c r="AG202">
        <v>3.9239999999999999</v>
      </c>
      <c r="AH202">
        <v>2</v>
      </c>
      <c r="AI202">
        <v>28186832</v>
      </c>
      <c r="AJ202">
        <v>197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ROW(Source!A49)</f>
        <v>49</v>
      </c>
      <c r="B203">
        <v>28186845</v>
      </c>
      <c r="C203">
        <v>28186829</v>
      </c>
      <c r="D203">
        <v>27348885</v>
      </c>
      <c r="E203">
        <v>1</v>
      </c>
      <c r="F203">
        <v>1</v>
      </c>
      <c r="G203">
        <v>1</v>
      </c>
      <c r="H203">
        <v>2</v>
      </c>
      <c r="I203" t="s">
        <v>126</v>
      </c>
      <c r="J203" t="s">
        <v>127</v>
      </c>
      <c r="K203" t="s">
        <v>128</v>
      </c>
      <c r="L203">
        <v>1368</v>
      </c>
      <c r="N203">
        <v>1011</v>
      </c>
      <c r="O203" t="s">
        <v>823</v>
      </c>
      <c r="P203" t="s">
        <v>823</v>
      </c>
      <c r="Q203">
        <v>1</v>
      </c>
      <c r="X203">
        <v>7.77</v>
      </c>
      <c r="Y203">
        <v>0</v>
      </c>
      <c r="Z203">
        <v>298.48</v>
      </c>
      <c r="AA203">
        <v>10.130000000000001</v>
      </c>
      <c r="AB203">
        <v>0</v>
      </c>
      <c r="AC203">
        <v>0</v>
      </c>
      <c r="AD203">
        <v>1</v>
      </c>
      <c r="AE203">
        <v>0</v>
      </c>
      <c r="AF203" t="s">
        <v>507</v>
      </c>
      <c r="AG203">
        <v>2.331</v>
      </c>
      <c r="AH203">
        <v>2</v>
      </c>
      <c r="AI203">
        <v>28186833</v>
      </c>
      <c r="AJ203">
        <v>198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ROW(Source!A49)</f>
        <v>49</v>
      </c>
      <c r="B204">
        <v>28186846</v>
      </c>
      <c r="C204">
        <v>28186829</v>
      </c>
      <c r="D204">
        <v>27349183</v>
      </c>
      <c r="E204">
        <v>1</v>
      </c>
      <c r="F204">
        <v>1</v>
      </c>
      <c r="G204">
        <v>1</v>
      </c>
      <c r="H204">
        <v>2</v>
      </c>
      <c r="I204" t="s">
        <v>19</v>
      </c>
      <c r="J204" t="s">
        <v>20</v>
      </c>
      <c r="K204" t="s">
        <v>21</v>
      </c>
      <c r="L204">
        <v>1368</v>
      </c>
      <c r="N204">
        <v>1011</v>
      </c>
      <c r="O204" t="s">
        <v>823</v>
      </c>
      <c r="P204" t="s">
        <v>823</v>
      </c>
      <c r="Q204">
        <v>1</v>
      </c>
      <c r="X204">
        <v>0.27</v>
      </c>
      <c r="Y204">
        <v>0</v>
      </c>
      <c r="Z204">
        <v>127.86</v>
      </c>
      <c r="AA204">
        <v>11.84</v>
      </c>
      <c r="AB204">
        <v>0</v>
      </c>
      <c r="AC204">
        <v>0</v>
      </c>
      <c r="AD204">
        <v>1</v>
      </c>
      <c r="AE204">
        <v>0</v>
      </c>
      <c r="AF204" t="s">
        <v>507</v>
      </c>
      <c r="AG204">
        <v>8.1000000000000003E-2</v>
      </c>
      <c r="AH204">
        <v>2</v>
      </c>
      <c r="AI204">
        <v>28186834</v>
      </c>
      <c r="AJ204">
        <v>199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ROW(Source!A49)</f>
        <v>49</v>
      </c>
      <c r="B205">
        <v>28186847</v>
      </c>
      <c r="C205">
        <v>28186829</v>
      </c>
      <c r="D205">
        <v>27349192</v>
      </c>
      <c r="E205">
        <v>1</v>
      </c>
      <c r="F205">
        <v>1</v>
      </c>
      <c r="G205">
        <v>1</v>
      </c>
      <c r="H205">
        <v>2</v>
      </c>
      <c r="I205" t="s">
        <v>22</v>
      </c>
      <c r="J205" t="s">
        <v>23</v>
      </c>
      <c r="K205" t="s">
        <v>24</v>
      </c>
      <c r="L205">
        <v>1368</v>
      </c>
      <c r="N205">
        <v>1011</v>
      </c>
      <c r="O205" t="s">
        <v>823</v>
      </c>
      <c r="P205" t="s">
        <v>823</v>
      </c>
      <c r="Q205">
        <v>1</v>
      </c>
      <c r="X205">
        <v>0.27</v>
      </c>
      <c r="Y205">
        <v>0</v>
      </c>
      <c r="Z205">
        <v>12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507</v>
      </c>
      <c r="AG205">
        <v>8.1000000000000003E-2</v>
      </c>
      <c r="AH205">
        <v>2</v>
      </c>
      <c r="AI205">
        <v>28186835</v>
      </c>
      <c r="AJ205">
        <v>200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ROW(Source!A49)</f>
        <v>49</v>
      </c>
      <c r="B206">
        <v>28186848</v>
      </c>
      <c r="C206">
        <v>28186829</v>
      </c>
      <c r="D206">
        <v>27349462</v>
      </c>
      <c r="E206">
        <v>1</v>
      </c>
      <c r="F206">
        <v>1</v>
      </c>
      <c r="G206">
        <v>1</v>
      </c>
      <c r="H206">
        <v>2</v>
      </c>
      <c r="I206" t="s">
        <v>28</v>
      </c>
      <c r="J206" t="s">
        <v>29</v>
      </c>
      <c r="K206" t="s">
        <v>30</v>
      </c>
      <c r="L206">
        <v>1368</v>
      </c>
      <c r="N206">
        <v>1011</v>
      </c>
      <c r="O206" t="s">
        <v>823</v>
      </c>
      <c r="P206" t="s">
        <v>823</v>
      </c>
      <c r="Q206">
        <v>1</v>
      </c>
      <c r="X206">
        <v>31.07</v>
      </c>
      <c r="Y206">
        <v>0</v>
      </c>
      <c r="Z206">
        <v>8.68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507</v>
      </c>
      <c r="AG206">
        <v>9.3209999999999997</v>
      </c>
      <c r="AH206">
        <v>2</v>
      </c>
      <c r="AI206">
        <v>28186836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ROW(Source!A49)</f>
        <v>49</v>
      </c>
      <c r="B207">
        <v>28186849</v>
      </c>
      <c r="C207">
        <v>28186829</v>
      </c>
      <c r="D207">
        <v>27262805</v>
      </c>
      <c r="E207">
        <v>1</v>
      </c>
      <c r="F207">
        <v>1</v>
      </c>
      <c r="G207">
        <v>1</v>
      </c>
      <c r="H207">
        <v>3</v>
      </c>
      <c r="I207" t="s">
        <v>47</v>
      </c>
      <c r="J207" t="s">
        <v>48</v>
      </c>
      <c r="K207" t="s">
        <v>49</v>
      </c>
      <c r="L207">
        <v>1339</v>
      </c>
      <c r="N207">
        <v>1007</v>
      </c>
      <c r="O207" t="s">
        <v>444</v>
      </c>
      <c r="P207" t="s">
        <v>444</v>
      </c>
      <c r="Q207">
        <v>1</v>
      </c>
      <c r="X207">
        <v>4</v>
      </c>
      <c r="Y207">
        <v>8.7899999999999991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466</v>
      </c>
      <c r="AG207">
        <v>0</v>
      </c>
      <c r="AH207">
        <v>2</v>
      </c>
      <c r="AI207">
        <v>28186837</v>
      </c>
      <c r="AJ207">
        <v>202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ROW(Source!A49)</f>
        <v>49</v>
      </c>
      <c r="B208">
        <v>28186850</v>
      </c>
      <c r="C208">
        <v>28186829</v>
      </c>
      <c r="D208">
        <v>27262812</v>
      </c>
      <c r="E208">
        <v>1</v>
      </c>
      <c r="F208">
        <v>1</v>
      </c>
      <c r="G208">
        <v>1</v>
      </c>
      <c r="H208">
        <v>3</v>
      </c>
      <c r="I208" t="s">
        <v>50</v>
      </c>
      <c r="J208" t="s">
        <v>51</v>
      </c>
      <c r="K208" t="s">
        <v>52</v>
      </c>
      <c r="L208">
        <v>1346</v>
      </c>
      <c r="N208">
        <v>1009</v>
      </c>
      <c r="O208" t="s">
        <v>40</v>
      </c>
      <c r="P208" t="s">
        <v>40</v>
      </c>
      <c r="Q208">
        <v>1</v>
      </c>
      <c r="X208">
        <v>1.1000000000000001</v>
      </c>
      <c r="Y208">
        <v>4.47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466</v>
      </c>
      <c r="AG208">
        <v>0</v>
      </c>
      <c r="AH208">
        <v>2</v>
      </c>
      <c r="AI208">
        <v>28186838</v>
      </c>
      <c r="AJ208">
        <v>203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ROW(Source!A49)</f>
        <v>49</v>
      </c>
      <c r="B209">
        <v>28186851</v>
      </c>
      <c r="C209">
        <v>28186829</v>
      </c>
      <c r="D209">
        <v>27264508</v>
      </c>
      <c r="E209">
        <v>1</v>
      </c>
      <c r="F209">
        <v>1</v>
      </c>
      <c r="G209">
        <v>1</v>
      </c>
      <c r="H209">
        <v>3</v>
      </c>
      <c r="I209" t="s">
        <v>129</v>
      </c>
      <c r="J209" t="s">
        <v>130</v>
      </c>
      <c r="K209" t="s">
        <v>131</v>
      </c>
      <c r="L209">
        <v>1339</v>
      </c>
      <c r="N209">
        <v>1007</v>
      </c>
      <c r="O209" t="s">
        <v>444</v>
      </c>
      <c r="P209" t="s">
        <v>444</v>
      </c>
      <c r="Q209">
        <v>1</v>
      </c>
      <c r="X209">
        <v>2</v>
      </c>
      <c r="Y209">
        <v>3.15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466</v>
      </c>
      <c r="AG209">
        <v>0</v>
      </c>
      <c r="AH209">
        <v>2</v>
      </c>
      <c r="AI209">
        <v>28186839</v>
      </c>
      <c r="AJ209">
        <v>204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ROW(Source!A49)</f>
        <v>49</v>
      </c>
      <c r="B210">
        <v>28186852</v>
      </c>
      <c r="C210">
        <v>28186829</v>
      </c>
      <c r="D210">
        <v>27266048</v>
      </c>
      <c r="E210">
        <v>1</v>
      </c>
      <c r="F210">
        <v>1</v>
      </c>
      <c r="G210">
        <v>1</v>
      </c>
      <c r="H210">
        <v>3</v>
      </c>
      <c r="I210" t="s">
        <v>132</v>
      </c>
      <c r="J210" t="s">
        <v>133</v>
      </c>
      <c r="K210" t="s">
        <v>134</v>
      </c>
      <c r="L210">
        <v>1348</v>
      </c>
      <c r="N210">
        <v>1009</v>
      </c>
      <c r="O210" t="s">
        <v>476</v>
      </c>
      <c r="P210" t="s">
        <v>476</v>
      </c>
      <c r="Q210">
        <v>1000</v>
      </c>
      <c r="X210">
        <v>1.2999999999999999E-2</v>
      </c>
      <c r="Y210">
        <v>13245.25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466</v>
      </c>
      <c r="AG210">
        <v>0</v>
      </c>
      <c r="AH210">
        <v>2</v>
      </c>
      <c r="AI210">
        <v>28186840</v>
      </c>
      <c r="AJ210">
        <v>205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ROW(Source!A49)</f>
        <v>49</v>
      </c>
      <c r="B211">
        <v>28186853</v>
      </c>
      <c r="C211">
        <v>28186829</v>
      </c>
      <c r="D211">
        <v>27258858</v>
      </c>
      <c r="E211">
        <v>21</v>
      </c>
      <c r="F211">
        <v>1</v>
      </c>
      <c r="G211">
        <v>1</v>
      </c>
      <c r="H211">
        <v>3</v>
      </c>
      <c r="I211" t="s">
        <v>402</v>
      </c>
      <c r="J211" t="s">
        <v>420</v>
      </c>
      <c r="K211" t="s">
        <v>403</v>
      </c>
      <c r="L211">
        <v>1346</v>
      </c>
      <c r="N211">
        <v>1009</v>
      </c>
      <c r="O211" t="s">
        <v>40</v>
      </c>
      <c r="P211" t="s">
        <v>40</v>
      </c>
      <c r="Q211">
        <v>1</v>
      </c>
      <c r="X211">
        <v>1820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466</v>
      </c>
      <c r="AG211">
        <v>0</v>
      </c>
      <c r="AH211">
        <v>3</v>
      </c>
      <c r="AI211">
        <v>-1</v>
      </c>
      <c r="AJ211" t="s">
        <v>420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ROW(Source!A49)</f>
        <v>49</v>
      </c>
      <c r="B212">
        <v>28186854</v>
      </c>
      <c r="C212">
        <v>28186829</v>
      </c>
      <c r="D212">
        <v>27258857</v>
      </c>
      <c r="E212">
        <v>21</v>
      </c>
      <c r="F212">
        <v>1</v>
      </c>
      <c r="G212">
        <v>1</v>
      </c>
      <c r="H212">
        <v>3</v>
      </c>
      <c r="I212" t="s">
        <v>65</v>
      </c>
      <c r="J212" t="s">
        <v>420</v>
      </c>
      <c r="K212" t="s">
        <v>66</v>
      </c>
      <c r="L212">
        <v>1374</v>
      </c>
      <c r="N212">
        <v>1013</v>
      </c>
      <c r="O212" t="s">
        <v>67</v>
      </c>
      <c r="P212" t="s">
        <v>67</v>
      </c>
      <c r="Q212">
        <v>1</v>
      </c>
      <c r="X212">
        <v>28.69</v>
      </c>
      <c r="Y212">
        <v>1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466</v>
      </c>
      <c r="AG212">
        <v>0</v>
      </c>
      <c r="AH212">
        <v>2</v>
      </c>
      <c r="AI212">
        <v>28186841</v>
      </c>
      <c r="AJ212">
        <v>206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ROW(Source!A84)</f>
        <v>84</v>
      </c>
      <c r="B213">
        <v>28186871</v>
      </c>
      <c r="C213">
        <v>28186855</v>
      </c>
      <c r="D213">
        <v>27430843</v>
      </c>
      <c r="E213">
        <v>1</v>
      </c>
      <c r="F213">
        <v>1</v>
      </c>
      <c r="G213">
        <v>1</v>
      </c>
      <c r="H213">
        <v>1</v>
      </c>
      <c r="I213" t="s">
        <v>68</v>
      </c>
      <c r="J213" t="s">
        <v>420</v>
      </c>
      <c r="K213" t="s">
        <v>69</v>
      </c>
      <c r="L213">
        <v>1191</v>
      </c>
      <c r="N213">
        <v>1013</v>
      </c>
      <c r="O213" t="s">
        <v>817</v>
      </c>
      <c r="P213" t="s">
        <v>817</v>
      </c>
      <c r="Q213">
        <v>1</v>
      </c>
      <c r="X213">
        <v>247</v>
      </c>
      <c r="Y213">
        <v>0</v>
      </c>
      <c r="Z213">
        <v>0</v>
      </c>
      <c r="AA213">
        <v>0</v>
      </c>
      <c r="AB213">
        <v>8.4</v>
      </c>
      <c r="AC213">
        <v>0</v>
      </c>
      <c r="AD213">
        <v>1</v>
      </c>
      <c r="AE213">
        <v>1</v>
      </c>
      <c r="AF213" t="s">
        <v>420</v>
      </c>
      <c r="AG213">
        <v>247</v>
      </c>
      <c r="AH213">
        <v>2</v>
      </c>
      <c r="AI213">
        <v>28186856</v>
      </c>
      <c r="AJ213">
        <v>207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ROW(Source!A84)</f>
        <v>84</v>
      </c>
      <c r="B214">
        <v>28186872</v>
      </c>
      <c r="C214">
        <v>28186855</v>
      </c>
      <c r="D214">
        <v>27430841</v>
      </c>
      <c r="E214">
        <v>1</v>
      </c>
      <c r="F214">
        <v>1</v>
      </c>
      <c r="G214">
        <v>1</v>
      </c>
      <c r="H214">
        <v>1</v>
      </c>
      <c r="I214" t="s">
        <v>818</v>
      </c>
      <c r="J214" t="s">
        <v>420</v>
      </c>
      <c r="K214" t="s">
        <v>819</v>
      </c>
      <c r="L214">
        <v>1191</v>
      </c>
      <c r="N214">
        <v>1013</v>
      </c>
      <c r="O214" t="s">
        <v>817</v>
      </c>
      <c r="P214" t="s">
        <v>817</v>
      </c>
      <c r="Q214">
        <v>1</v>
      </c>
      <c r="X214">
        <v>5.78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2</v>
      </c>
      <c r="AF214" t="s">
        <v>420</v>
      </c>
      <c r="AG214">
        <v>5.78</v>
      </c>
      <c r="AH214">
        <v>2</v>
      </c>
      <c r="AI214">
        <v>28186857</v>
      </c>
      <c r="AJ214">
        <v>208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ROW(Source!A84)</f>
        <v>84</v>
      </c>
      <c r="B215">
        <v>28186873</v>
      </c>
      <c r="C215">
        <v>28186855</v>
      </c>
      <c r="D215">
        <v>27348001</v>
      </c>
      <c r="E215">
        <v>1</v>
      </c>
      <c r="F215">
        <v>1</v>
      </c>
      <c r="G215">
        <v>1</v>
      </c>
      <c r="H215">
        <v>2</v>
      </c>
      <c r="I215" t="s">
        <v>70</v>
      </c>
      <c r="J215" t="s">
        <v>71</v>
      </c>
      <c r="K215" t="s">
        <v>72</v>
      </c>
      <c r="L215">
        <v>1368</v>
      </c>
      <c r="N215">
        <v>1011</v>
      </c>
      <c r="O215" t="s">
        <v>823</v>
      </c>
      <c r="P215" t="s">
        <v>823</v>
      </c>
      <c r="Q215">
        <v>1</v>
      </c>
      <c r="X215">
        <v>4.7300000000000004</v>
      </c>
      <c r="Y215">
        <v>0</v>
      </c>
      <c r="Z215">
        <v>112.77</v>
      </c>
      <c r="AA215">
        <v>11.84</v>
      </c>
      <c r="AB215">
        <v>0</v>
      </c>
      <c r="AC215">
        <v>0</v>
      </c>
      <c r="AD215">
        <v>1</v>
      </c>
      <c r="AE215">
        <v>0</v>
      </c>
      <c r="AF215" t="s">
        <v>420</v>
      </c>
      <c r="AG215">
        <v>4.7300000000000004</v>
      </c>
      <c r="AH215">
        <v>2</v>
      </c>
      <c r="AI215">
        <v>28186858</v>
      </c>
      <c r="AJ215">
        <v>209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ROW(Source!A84)</f>
        <v>84</v>
      </c>
      <c r="B216">
        <v>28186874</v>
      </c>
      <c r="C216">
        <v>28186855</v>
      </c>
      <c r="D216">
        <v>27348188</v>
      </c>
      <c r="E216">
        <v>1</v>
      </c>
      <c r="F216">
        <v>1</v>
      </c>
      <c r="G216">
        <v>1</v>
      </c>
      <c r="H216">
        <v>2</v>
      </c>
      <c r="I216" t="s">
        <v>16</v>
      </c>
      <c r="J216" t="s">
        <v>17</v>
      </c>
      <c r="K216" t="s">
        <v>18</v>
      </c>
      <c r="L216">
        <v>1368</v>
      </c>
      <c r="N216">
        <v>1011</v>
      </c>
      <c r="O216" t="s">
        <v>823</v>
      </c>
      <c r="P216" t="s">
        <v>823</v>
      </c>
      <c r="Q216">
        <v>1</v>
      </c>
      <c r="X216">
        <v>12.9</v>
      </c>
      <c r="Y216">
        <v>0</v>
      </c>
      <c r="Z216">
        <v>6.99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420</v>
      </c>
      <c r="AG216">
        <v>12.9</v>
      </c>
      <c r="AH216">
        <v>2</v>
      </c>
      <c r="AI216">
        <v>28186859</v>
      </c>
      <c r="AJ216">
        <v>210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ROW(Source!A84)</f>
        <v>84</v>
      </c>
      <c r="B217">
        <v>28186875</v>
      </c>
      <c r="C217">
        <v>28186855</v>
      </c>
      <c r="D217">
        <v>27349183</v>
      </c>
      <c r="E217">
        <v>1</v>
      </c>
      <c r="F217">
        <v>1</v>
      </c>
      <c r="G217">
        <v>1</v>
      </c>
      <c r="H217">
        <v>2</v>
      </c>
      <c r="I217" t="s">
        <v>19</v>
      </c>
      <c r="J217" t="s">
        <v>20</v>
      </c>
      <c r="K217" t="s">
        <v>21</v>
      </c>
      <c r="L217">
        <v>1368</v>
      </c>
      <c r="N217">
        <v>1011</v>
      </c>
      <c r="O217" t="s">
        <v>823</v>
      </c>
      <c r="P217" t="s">
        <v>823</v>
      </c>
      <c r="Q217">
        <v>1</v>
      </c>
      <c r="X217">
        <v>0.13</v>
      </c>
      <c r="Y217">
        <v>0</v>
      </c>
      <c r="Z217">
        <v>127.86</v>
      </c>
      <c r="AA217">
        <v>11.84</v>
      </c>
      <c r="AB217">
        <v>0</v>
      </c>
      <c r="AC217">
        <v>0</v>
      </c>
      <c r="AD217">
        <v>1</v>
      </c>
      <c r="AE217">
        <v>0</v>
      </c>
      <c r="AF217" t="s">
        <v>420</v>
      </c>
      <c r="AG217">
        <v>0.13</v>
      </c>
      <c r="AH217">
        <v>2</v>
      </c>
      <c r="AI217">
        <v>28186860</v>
      </c>
      <c r="AJ217">
        <v>211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ROW(Source!A84)</f>
        <v>84</v>
      </c>
      <c r="B218">
        <v>28186876</v>
      </c>
      <c r="C218">
        <v>28186855</v>
      </c>
      <c r="D218">
        <v>27349192</v>
      </c>
      <c r="E218">
        <v>1</v>
      </c>
      <c r="F218">
        <v>1</v>
      </c>
      <c r="G218">
        <v>1</v>
      </c>
      <c r="H218">
        <v>2</v>
      </c>
      <c r="I218" t="s">
        <v>22</v>
      </c>
      <c r="J218" t="s">
        <v>23</v>
      </c>
      <c r="K218" t="s">
        <v>24</v>
      </c>
      <c r="L218">
        <v>1368</v>
      </c>
      <c r="N218">
        <v>1011</v>
      </c>
      <c r="O218" t="s">
        <v>823</v>
      </c>
      <c r="P218" t="s">
        <v>823</v>
      </c>
      <c r="Q218">
        <v>1</v>
      </c>
      <c r="X218">
        <v>0.13</v>
      </c>
      <c r="Y218">
        <v>0</v>
      </c>
      <c r="Z218">
        <v>12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420</v>
      </c>
      <c r="AG218">
        <v>0.13</v>
      </c>
      <c r="AH218">
        <v>2</v>
      </c>
      <c r="AI218">
        <v>28186861</v>
      </c>
      <c r="AJ218">
        <v>212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ROW(Source!A84)</f>
        <v>84</v>
      </c>
      <c r="B219">
        <v>28186877</v>
      </c>
      <c r="C219">
        <v>28186855</v>
      </c>
      <c r="D219">
        <v>27349322</v>
      </c>
      <c r="E219">
        <v>1</v>
      </c>
      <c r="F219">
        <v>1</v>
      </c>
      <c r="G219">
        <v>1</v>
      </c>
      <c r="H219">
        <v>2</v>
      </c>
      <c r="I219" t="s">
        <v>25</v>
      </c>
      <c r="J219" t="s">
        <v>26</v>
      </c>
      <c r="K219" t="s">
        <v>27</v>
      </c>
      <c r="L219">
        <v>1368</v>
      </c>
      <c r="N219">
        <v>1011</v>
      </c>
      <c r="O219" t="s">
        <v>823</v>
      </c>
      <c r="P219" t="s">
        <v>823</v>
      </c>
      <c r="Q219">
        <v>1</v>
      </c>
      <c r="X219">
        <v>3.58</v>
      </c>
      <c r="Y219">
        <v>0</v>
      </c>
      <c r="Z219">
        <v>7.52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420</v>
      </c>
      <c r="AG219">
        <v>3.58</v>
      </c>
      <c r="AH219">
        <v>2</v>
      </c>
      <c r="AI219">
        <v>28186862</v>
      </c>
      <c r="AJ219">
        <v>213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ROW(Source!A84)</f>
        <v>84</v>
      </c>
      <c r="B220">
        <v>28186878</v>
      </c>
      <c r="C220">
        <v>28186855</v>
      </c>
      <c r="D220">
        <v>27349462</v>
      </c>
      <c r="E220">
        <v>1</v>
      </c>
      <c r="F220">
        <v>1</v>
      </c>
      <c r="G220">
        <v>1</v>
      </c>
      <c r="H220">
        <v>2</v>
      </c>
      <c r="I220" t="s">
        <v>28</v>
      </c>
      <c r="J220" t="s">
        <v>29</v>
      </c>
      <c r="K220" t="s">
        <v>30</v>
      </c>
      <c r="L220">
        <v>1368</v>
      </c>
      <c r="N220">
        <v>1011</v>
      </c>
      <c r="O220" t="s">
        <v>823</v>
      </c>
      <c r="P220" t="s">
        <v>823</v>
      </c>
      <c r="Q220">
        <v>1</v>
      </c>
      <c r="X220">
        <v>16.100000000000001</v>
      </c>
      <c r="Y220">
        <v>0</v>
      </c>
      <c r="Z220">
        <v>8.68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420</v>
      </c>
      <c r="AG220">
        <v>16.100000000000001</v>
      </c>
      <c r="AH220">
        <v>2</v>
      </c>
      <c r="AI220">
        <v>28186863</v>
      </c>
      <c r="AJ220">
        <v>214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ROW(Source!A84)</f>
        <v>84</v>
      </c>
      <c r="B221">
        <v>28186879</v>
      </c>
      <c r="C221">
        <v>28186855</v>
      </c>
      <c r="D221">
        <v>27349486</v>
      </c>
      <c r="E221">
        <v>1</v>
      </c>
      <c r="F221">
        <v>1</v>
      </c>
      <c r="G221">
        <v>1</v>
      </c>
      <c r="H221">
        <v>2</v>
      </c>
      <c r="I221" t="s">
        <v>31</v>
      </c>
      <c r="J221" t="s">
        <v>32</v>
      </c>
      <c r="K221" t="s">
        <v>33</v>
      </c>
      <c r="L221">
        <v>1368</v>
      </c>
      <c r="N221">
        <v>1011</v>
      </c>
      <c r="O221" t="s">
        <v>823</v>
      </c>
      <c r="P221" t="s">
        <v>823</v>
      </c>
      <c r="Q221">
        <v>1</v>
      </c>
      <c r="X221">
        <v>75.400000000000006</v>
      </c>
      <c r="Y221">
        <v>0</v>
      </c>
      <c r="Z221">
        <v>32.76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420</v>
      </c>
      <c r="AG221">
        <v>75.400000000000006</v>
      </c>
      <c r="AH221">
        <v>2</v>
      </c>
      <c r="AI221">
        <v>28186864</v>
      </c>
      <c r="AJ221">
        <v>215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ROW(Source!A84)</f>
        <v>84</v>
      </c>
      <c r="B222">
        <v>28186880</v>
      </c>
      <c r="C222">
        <v>28186855</v>
      </c>
      <c r="D222">
        <v>27350107</v>
      </c>
      <c r="E222">
        <v>1</v>
      </c>
      <c r="F222">
        <v>1</v>
      </c>
      <c r="G222">
        <v>1</v>
      </c>
      <c r="H222">
        <v>2</v>
      </c>
      <c r="I222" t="s">
        <v>34</v>
      </c>
      <c r="J222" t="s">
        <v>35</v>
      </c>
      <c r="K222" t="s">
        <v>36</v>
      </c>
      <c r="L222">
        <v>1368</v>
      </c>
      <c r="N222">
        <v>1011</v>
      </c>
      <c r="O222" t="s">
        <v>823</v>
      </c>
      <c r="P222" t="s">
        <v>823</v>
      </c>
      <c r="Q222">
        <v>1</v>
      </c>
      <c r="X222">
        <v>0.92</v>
      </c>
      <c r="Y222">
        <v>0</v>
      </c>
      <c r="Z222">
        <v>18.489999999999998</v>
      </c>
      <c r="AA222">
        <v>10.130000000000001</v>
      </c>
      <c r="AB222">
        <v>0</v>
      </c>
      <c r="AC222">
        <v>0</v>
      </c>
      <c r="AD222">
        <v>1</v>
      </c>
      <c r="AE222">
        <v>0</v>
      </c>
      <c r="AF222" t="s">
        <v>420</v>
      </c>
      <c r="AG222">
        <v>0.92</v>
      </c>
      <c r="AH222">
        <v>2</v>
      </c>
      <c r="AI222">
        <v>28186865</v>
      </c>
      <c r="AJ222">
        <v>216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ROW(Source!A84)</f>
        <v>84</v>
      </c>
      <c r="B223">
        <v>28186881</v>
      </c>
      <c r="C223">
        <v>28186855</v>
      </c>
      <c r="D223">
        <v>27262805</v>
      </c>
      <c r="E223">
        <v>1</v>
      </c>
      <c r="F223">
        <v>1</v>
      </c>
      <c r="G223">
        <v>1</v>
      </c>
      <c r="H223">
        <v>3</v>
      </c>
      <c r="I223" t="s">
        <v>47</v>
      </c>
      <c r="J223" t="s">
        <v>48</v>
      </c>
      <c r="K223" t="s">
        <v>49</v>
      </c>
      <c r="L223">
        <v>1339</v>
      </c>
      <c r="N223">
        <v>1007</v>
      </c>
      <c r="O223" t="s">
        <v>444</v>
      </c>
      <c r="P223" t="s">
        <v>444</v>
      </c>
      <c r="Q223">
        <v>1</v>
      </c>
      <c r="X223">
        <v>22.9</v>
      </c>
      <c r="Y223">
        <v>8.7899999999999991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420</v>
      </c>
      <c r="AG223">
        <v>22.9</v>
      </c>
      <c r="AH223">
        <v>2</v>
      </c>
      <c r="AI223">
        <v>28186866</v>
      </c>
      <c r="AJ223">
        <v>217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ROW(Source!A84)</f>
        <v>84</v>
      </c>
      <c r="B224">
        <v>28186882</v>
      </c>
      <c r="C224">
        <v>28186855</v>
      </c>
      <c r="D224">
        <v>27262812</v>
      </c>
      <c r="E224">
        <v>1</v>
      </c>
      <c r="F224">
        <v>1</v>
      </c>
      <c r="G224">
        <v>1</v>
      </c>
      <c r="H224">
        <v>3</v>
      </c>
      <c r="I224" t="s">
        <v>50</v>
      </c>
      <c r="J224" t="s">
        <v>51</v>
      </c>
      <c r="K224" t="s">
        <v>52</v>
      </c>
      <c r="L224">
        <v>1346</v>
      </c>
      <c r="N224">
        <v>1009</v>
      </c>
      <c r="O224" t="s">
        <v>40</v>
      </c>
      <c r="P224" t="s">
        <v>40</v>
      </c>
      <c r="Q224">
        <v>1</v>
      </c>
      <c r="X224">
        <v>12.2</v>
      </c>
      <c r="Y224">
        <v>4.47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420</v>
      </c>
      <c r="AG224">
        <v>12.2</v>
      </c>
      <c r="AH224">
        <v>2</v>
      </c>
      <c r="AI224">
        <v>28186867</v>
      </c>
      <c r="AJ224">
        <v>218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ROW(Source!A84)</f>
        <v>84</v>
      </c>
      <c r="B225">
        <v>28186883</v>
      </c>
      <c r="C225">
        <v>28186855</v>
      </c>
      <c r="D225">
        <v>27266047</v>
      </c>
      <c r="E225">
        <v>1</v>
      </c>
      <c r="F225">
        <v>1</v>
      </c>
      <c r="G225">
        <v>1</v>
      </c>
      <c r="H225">
        <v>3</v>
      </c>
      <c r="I225" t="s">
        <v>56</v>
      </c>
      <c r="J225" t="s">
        <v>57</v>
      </c>
      <c r="K225" t="s">
        <v>58</v>
      </c>
      <c r="L225">
        <v>1348</v>
      </c>
      <c r="N225">
        <v>1009</v>
      </c>
      <c r="O225" t="s">
        <v>476</v>
      </c>
      <c r="P225" t="s">
        <v>476</v>
      </c>
      <c r="Q225">
        <v>1000</v>
      </c>
      <c r="X225">
        <v>7.4000000000000003E-3</v>
      </c>
      <c r="Y225">
        <v>12824.48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420</v>
      </c>
      <c r="AG225">
        <v>7.4000000000000003E-3</v>
      </c>
      <c r="AH225">
        <v>2</v>
      </c>
      <c r="AI225">
        <v>28186868</v>
      </c>
      <c r="AJ225">
        <v>219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ROW(Source!A84)</f>
        <v>84</v>
      </c>
      <c r="B226">
        <v>28186884</v>
      </c>
      <c r="C226">
        <v>28186855</v>
      </c>
      <c r="D226">
        <v>27287737</v>
      </c>
      <c r="E226">
        <v>1</v>
      </c>
      <c r="F226">
        <v>1</v>
      </c>
      <c r="G226">
        <v>1</v>
      </c>
      <c r="H226">
        <v>3</v>
      </c>
      <c r="I226" t="s">
        <v>59</v>
      </c>
      <c r="J226" t="s">
        <v>60</v>
      </c>
      <c r="K226" t="s">
        <v>61</v>
      </c>
      <c r="L226">
        <v>1348</v>
      </c>
      <c r="N226">
        <v>1009</v>
      </c>
      <c r="O226" t="s">
        <v>476</v>
      </c>
      <c r="P226" t="s">
        <v>476</v>
      </c>
      <c r="Q226">
        <v>1000</v>
      </c>
      <c r="X226">
        <v>0.01</v>
      </c>
      <c r="Y226">
        <v>10175.83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420</v>
      </c>
      <c r="AG226">
        <v>0.01</v>
      </c>
      <c r="AH226">
        <v>2</v>
      </c>
      <c r="AI226">
        <v>28186869</v>
      </c>
      <c r="AJ226">
        <v>220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ROW(Source!A84)</f>
        <v>84</v>
      </c>
      <c r="B227">
        <v>28186885</v>
      </c>
      <c r="C227">
        <v>28186855</v>
      </c>
      <c r="D227">
        <v>27258857</v>
      </c>
      <c r="E227">
        <v>21</v>
      </c>
      <c r="F227">
        <v>1</v>
      </c>
      <c r="G227">
        <v>1</v>
      </c>
      <c r="H227">
        <v>3</v>
      </c>
      <c r="I227" t="s">
        <v>65</v>
      </c>
      <c r="J227" t="s">
        <v>420</v>
      </c>
      <c r="K227" t="s">
        <v>66</v>
      </c>
      <c r="L227">
        <v>1374</v>
      </c>
      <c r="N227">
        <v>1013</v>
      </c>
      <c r="O227" t="s">
        <v>67</v>
      </c>
      <c r="P227" t="s">
        <v>67</v>
      </c>
      <c r="Q227">
        <v>1</v>
      </c>
      <c r="X227">
        <v>41.5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420</v>
      </c>
      <c r="AG227">
        <v>41.5</v>
      </c>
      <c r="AH227">
        <v>2</v>
      </c>
      <c r="AI227">
        <v>28186870</v>
      </c>
      <c r="AJ227">
        <v>221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ROW(Source!A85)</f>
        <v>85</v>
      </c>
      <c r="B228">
        <v>28186871</v>
      </c>
      <c r="C228">
        <v>28186855</v>
      </c>
      <c r="D228">
        <v>27430843</v>
      </c>
      <c r="E228">
        <v>1</v>
      </c>
      <c r="F228">
        <v>1</v>
      </c>
      <c r="G228">
        <v>1</v>
      </c>
      <c r="H228">
        <v>1</v>
      </c>
      <c r="I228" t="s">
        <v>68</v>
      </c>
      <c r="J228" t="s">
        <v>420</v>
      </c>
      <c r="K228" t="s">
        <v>69</v>
      </c>
      <c r="L228">
        <v>1191</v>
      </c>
      <c r="N228">
        <v>1013</v>
      </c>
      <c r="O228" t="s">
        <v>817</v>
      </c>
      <c r="P228" t="s">
        <v>817</v>
      </c>
      <c r="Q228">
        <v>1</v>
      </c>
      <c r="X228">
        <v>247</v>
      </c>
      <c r="Y228">
        <v>0</v>
      </c>
      <c r="Z228">
        <v>0</v>
      </c>
      <c r="AA228">
        <v>0</v>
      </c>
      <c r="AB228">
        <v>8.4</v>
      </c>
      <c r="AC228">
        <v>0</v>
      </c>
      <c r="AD228">
        <v>1</v>
      </c>
      <c r="AE228">
        <v>1</v>
      </c>
      <c r="AF228" t="s">
        <v>420</v>
      </c>
      <c r="AG228">
        <v>247</v>
      </c>
      <c r="AH228">
        <v>2</v>
      </c>
      <c r="AI228">
        <v>28186856</v>
      </c>
      <c r="AJ228">
        <v>222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ROW(Source!A85)</f>
        <v>85</v>
      </c>
      <c r="B229">
        <v>28186872</v>
      </c>
      <c r="C229">
        <v>28186855</v>
      </c>
      <c r="D229">
        <v>27430841</v>
      </c>
      <c r="E229">
        <v>1</v>
      </c>
      <c r="F229">
        <v>1</v>
      </c>
      <c r="G229">
        <v>1</v>
      </c>
      <c r="H229">
        <v>1</v>
      </c>
      <c r="I229" t="s">
        <v>818</v>
      </c>
      <c r="J229" t="s">
        <v>420</v>
      </c>
      <c r="K229" t="s">
        <v>819</v>
      </c>
      <c r="L229">
        <v>1191</v>
      </c>
      <c r="N229">
        <v>1013</v>
      </c>
      <c r="O229" t="s">
        <v>817</v>
      </c>
      <c r="P229" t="s">
        <v>817</v>
      </c>
      <c r="Q229">
        <v>1</v>
      </c>
      <c r="X229">
        <v>5.78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2</v>
      </c>
      <c r="AF229" t="s">
        <v>420</v>
      </c>
      <c r="AG229">
        <v>5.78</v>
      </c>
      <c r="AH229">
        <v>2</v>
      </c>
      <c r="AI229">
        <v>28186857</v>
      </c>
      <c r="AJ229">
        <v>223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ROW(Source!A85)</f>
        <v>85</v>
      </c>
      <c r="B230">
        <v>28186873</v>
      </c>
      <c r="C230">
        <v>28186855</v>
      </c>
      <c r="D230">
        <v>27348001</v>
      </c>
      <c r="E230">
        <v>1</v>
      </c>
      <c r="F230">
        <v>1</v>
      </c>
      <c r="G230">
        <v>1</v>
      </c>
      <c r="H230">
        <v>2</v>
      </c>
      <c r="I230" t="s">
        <v>70</v>
      </c>
      <c r="J230" t="s">
        <v>71</v>
      </c>
      <c r="K230" t="s">
        <v>72</v>
      </c>
      <c r="L230">
        <v>1368</v>
      </c>
      <c r="N230">
        <v>1011</v>
      </c>
      <c r="O230" t="s">
        <v>823</v>
      </c>
      <c r="P230" t="s">
        <v>823</v>
      </c>
      <c r="Q230">
        <v>1</v>
      </c>
      <c r="X230">
        <v>4.7300000000000004</v>
      </c>
      <c r="Y230">
        <v>0</v>
      </c>
      <c r="Z230">
        <v>112.77</v>
      </c>
      <c r="AA230">
        <v>11.84</v>
      </c>
      <c r="AB230">
        <v>0</v>
      </c>
      <c r="AC230">
        <v>0</v>
      </c>
      <c r="AD230">
        <v>1</v>
      </c>
      <c r="AE230">
        <v>0</v>
      </c>
      <c r="AF230" t="s">
        <v>420</v>
      </c>
      <c r="AG230">
        <v>4.7300000000000004</v>
      </c>
      <c r="AH230">
        <v>2</v>
      </c>
      <c r="AI230">
        <v>28186858</v>
      </c>
      <c r="AJ230">
        <v>224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ROW(Source!A85)</f>
        <v>85</v>
      </c>
      <c r="B231">
        <v>28186874</v>
      </c>
      <c r="C231">
        <v>28186855</v>
      </c>
      <c r="D231">
        <v>27348188</v>
      </c>
      <c r="E231">
        <v>1</v>
      </c>
      <c r="F231">
        <v>1</v>
      </c>
      <c r="G231">
        <v>1</v>
      </c>
      <c r="H231">
        <v>2</v>
      </c>
      <c r="I231" t="s">
        <v>16</v>
      </c>
      <c r="J231" t="s">
        <v>17</v>
      </c>
      <c r="K231" t="s">
        <v>18</v>
      </c>
      <c r="L231">
        <v>1368</v>
      </c>
      <c r="N231">
        <v>1011</v>
      </c>
      <c r="O231" t="s">
        <v>823</v>
      </c>
      <c r="P231" t="s">
        <v>823</v>
      </c>
      <c r="Q231">
        <v>1</v>
      </c>
      <c r="X231">
        <v>12.9</v>
      </c>
      <c r="Y231">
        <v>0</v>
      </c>
      <c r="Z231">
        <v>6.99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420</v>
      </c>
      <c r="AG231">
        <v>12.9</v>
      </c>
      <c r="AH231">
        <v>2</v>
      </c>
      <c r="AI231">
        <v>28186859</v>
      </c>
      <c r="AJ231">
        <v>225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ROW(Source!A85)</f>
        <v>85</v>
      </c>
      <c r="B232">
        <v>28186875</v>
      </c>
      <c r="C232">
        <v>28186855</v>
      </c>
      <c r="D232">
        <v>27349183</v>
      </c>
      <c r="E232">
        <v>1</v>
      </c>
      <c r="F232">
        <v>1</v>
      </c>
      <c r="G232">
        <v>1</v>
      </c>
      <c r="H232">
        <v>2</v>
      </c>
      <c r="I232" t="s">
        <v>19</v>
      </c>
      <c r="J232" t="s">
        <v>20</v>
      </c>
      <c r="K232" t="s">
        <v>21</v>
      </c>
      <c r="L232">
        <v>1368</v>
      </c>
      <c r="N232">
        <v>1011</v>
      </c>
      <c r="O232" t="s">
        <v>823</v>
      </c>
      <c r="P232" t="s">
        <v>823</v>
      </c>
      <c r="Q232">
        <v>1</v>
      </c>
      <c r="X232">
        <v>0.13</v>
      </c>
      <c r="Y232">
        <v>0</v>
      </c>
      <c r="Z232">
        <v>127.86</v>
      </c>
      <c r="AA232">
        <v>11.84</v>
      </c>
      <c r="AB232">
        <v>0</v>
      </c>
      <c r="AC232">
        <v>0</v>
      </c>
      <c r="AD232">
        <v>1</v>
      </c>
      <c r="AE232">
        <v>0</v>
      </c>
      <c r="AF232" t="s">
        <v>420</v>
      </c>
      <c r="AG232">
        <v>0.13</v>
      </c>
      <c r="AH232">
        <v>2</v>
      </c>
      <c r="AI232">
        <v>28186860</v>
      </c>
      <c r="AJ232">
        <v>226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ROW(Source!A85)</f>
        <v>85</v>
      </c>
      <c r="B233">
        <v>28186876</v>
      </c>
      <c r="C233">
        <v>28186855</v>
      </c>
      <c r="D233">
        <v>27349192</v>
      </c>
      <c r="E233">
        <v>1</v>
      </c>
      <c r="F233">
        <v>1</v>
      </c>
      <c r="G233">
        <v>1</v>
      </c>
      <c r="H233">
        <v>2</v>
      </c>
      <c r="I233" t="s">
        <v>22</v>
      </c>
      <c r="J233" t="s">
        <v>23</v>
      </c>
      <c r="K233" t="s">
        <v>24</v>
      </c>
      <c r="L233">
        <v>1368</v>
      </c>
      <c r="N233">
        <v>1011</v>
      </c>
      <c r="O233" t="s">
        <v>823</v>
      </c>
      <c r="P233" t="s">
        <v>823</v>
      </c>
      <c r="Q233">
        <v>1</v>
      </c>
      <c r="X233">
        <v>0.13</v>
      </c>
      <c r="Y233">
        <v>0</v>
      </c>
      <c r="Z233">
        <v>12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420</v>
      </c>
      <c r="AG233">
        <v>0.13</v>
      </c>
      <c r="AH233">
        <v>2</v>
      </c>
      <c r="AI233">
        <v>28186861</v>
      </c>
      <c r="AJ233">
        <v>227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ROW(Source!A85)</f>
        <v>85</v>
      </c>
      <c r="B234">
        <v>28186877</v>
      </c>
      <c r="C234">
        <v>28186855</v>
      </c>
      <c r="D234">
        <v>27349322</v>
      </c>
      <c r="E234">
        <v>1</v>
      </c>
      <c r="F234">
        <v>1</v>
      </c>
      <c r="G234">
        <v>1</v>
      </c>
      <c r="H234">
        <v>2</v>
      </c>
      <c r="I234" t="s">
        <v>25</v>
      </c>
      <c r="J234" t="s">
        <v>26</v>
      </c>
      <c r="K234" t="s">
        <v>27</v>
      </c>
      <c r="L234">
        <v>1368</v>
      </c>
      <c r="N234">
        <v>1011</v>
      </c>
      <c r="O234" t="s">
        <v>823</v>
      </c>
      <c r="P234" t="s">
        <v>823</v>
      </c>
      <c r="Q234">
        <v>1</v>
      </c>
      <c r="X234">
        <v>3.58</v>
      </c>
      <c r="Y234">
        <v>0</v>
      </c>
      <c r="Z234">
        <v>7.52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420</v>
      </c>
      <c r="AG234">
        <v>3.58</v>
      </c>
      <c r="AH234">
        <v>2</v>
      </c>
      <c r="AI234">
        <v>28186862</v>
      </c>
      <c r="AJ234">
        <v>228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ROW(Source!A85)</f>
        <v>85</v>
      </c>
      <c r="B235">
        <v>28186878</v>
      </c>
      <c r="C235">
        <v>28186855</v>
      </c>
      <c r="D235">
        <v>27349462</v>
      </c>
      <c r="E235">
        <v>1</v>
      </c>
      <c r="F235">
        <v>1</v>
      </c>
      <c r="G235">
        <v>1</v>
      </c>
      <c r="H235">
        <v>2</v>
      </c>
      <c r="I235" t="s">
        <v>28</v>
      </c>
      <c r="J235" t="s">
        <v>29</v>
      </c>
      <c r="K235" t="s">
        <v>30</v>
      </c>
      <c r="L235">
        <v>1368</v>
      </c>
      <c r="N235">
        <v>1011</v>
      </c>
      <c r="O235" t="s">
        <v>823</v>
      </c>
      <c r="P235" t="s">
        <v>823</v>
      </c>
      <c r="Q235">
        <v>1</v>
      </c>
      <c r="X235">
        <v>16.100000000000001</v>
      </c>
      <c r="Y235">
        <v>0</v>
      </c>
      <c r="Z235">
        <v>8.68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420</v>
      </c>
      <c r="AG235">
        <v>16.100000000000001</v>
      </c>
      <c r="AH235">
        <v>2</v>
      </c>
      <c r="AI235">
        <v>28186863</v>
      </c>
      <c r="AJ235">
        <v>229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ROW(Source!A85)</f>
        <v>85</v>
      </c>
      <c r="B236">
        <v>28186879</v>
      </c>
      <c r="C236">
        <v>28186855</v>
      </c>
      <c r="D236">
        <v>27349486</v>
      </c>
      <c r="E236">
        <v>1</v>
      </c>
      <c r="F236">
        <v>1</v>
      </c>
      <c r="G236">
        <v>1</v>
      </c>
      <c r="H236">
        <v>2</v>
      </c>
      <c r="I236" t="s">
        <v>31</v>
      </c>
      <c r="J236" t="s">
        <v>32</v>
      </c>
      <c r="K236" t="s">
        <v>33</v>
      </c>
      <c r="L236">
        <v>1368</v>
      </c>
      <c r="N236">
        <v>1011</v>
      </c>
      <c r="O236" t="s">
        <v>823</v>
      </c>
      <c r="P236" t="s">
        <v>823</v>
      </c>
      <c r="Q236">
        <v>1</v>
      </c>
      <c r="X236">
        <v>75.400000000000006</v>
      </c>
      <c r="Y236">
        <v>0</v>
      </c>
      <c r="Z236">
        <v>32.76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420</v>
      </c>
      <c r="AG236">
        <v>75.400000000000006</v>
      </c>
      <c r="AH236">
        <v>2</v>
      </c>
      <c r="AI236">
        <v>28186864</v>
      </c>
      <c r="AJ236">
        <v>230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ROW(Source!A85)</f>
        <v>85</v>
      </c>
      <c r="B237">
        <v>28186880</v>
      </c>
      <c r="C237">
        <v>28186855</v>
      </c>
      <c r="D237">
        <v>27350107</v>
      </c>
      <c r="E237">
        <v>1</v>
      </c>
      <c r="F237">
        <v>1</v>
      </c>
      <c r="G237">
        <v>1</v>
      </c>
      <c r="H237">
        <v>2</v>
      </c>
      <c r="I237" t="s">
        <v>34</v>
      </c>
      <c r="J237" t="s">
        <v>35</v>
      </c>
      <c r="K237" t="s">
        <v>36</v>
      </c>
      <c r="L237">
        <v>1368</v>
      </c>
      <c r="N237">
        <v>1011</v>
      </c>
      <c r="O237" t="s">
        <v>823</v>
      </c>
      <c r="P237" t="s">
        <v>823</v>
      </c>
      <c r="Q237">
        <v>1</v>
      </c>
      <c r="X237">
        <v>0.92</v>
      </c>
      <c r="Y237">
        <v>0</v>
      </c>
      <c r="Z237">
        <v>18.489999999999998</v>
      </c>
      <c r="AA237">
        <v>10.130000000000001</v>
      </c>
      <c r="AB237">
        <v>0</v>
      </c>
      <c r="AC237">
        <v>0</v>
      </c>
      <c r="AD237">
        <v>1</v>
      </c>
      <c r="AE237">
        <v>0</v>
      </c>
      <c r="AF237" t="s">
        <v>420</v>
      </c>
      <c r="AG237">
        <v>0.92</v>
      </c>
      <c r="AH237">
        <v>2</v>
      </c>
      <c r="AI237">
        <v>28186865</v>
      </c>
      <c r="AJ237">
        <v>231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ROW(Source!A85)</f>
        <v>85</v>
      </c>
      <c r="B238">
        <v>28186881</v>
      </c>
      <c r="C238">
        <v>28186855</v>
      </c>
      <c r="D238">
        <v>27262805</v>
      </c>
      <c r="E238">
        <v>1</v>
      </c>
      <c r="F238">
        <v>1</v>
      </c>
      <c r="G238">
        <v>1</v>
      </c>
      <c r="H238">
        <v>3</v>
      </c>
      <c r="I238" t="s">
        <v>47</v>
      </c>
      <c r="J238" t="s">
        <v>48</v>
      </c>
      <c r="K238" t="s">
        <v>49</v>
      </c>
      <c r="L238">
        <v>1339</v>
      </c>
      <c r="N238">
        <v>1007</v>
      </c>
      <c r="O238" t="s">
        <v>444</v>
      </c>
      <c r="P238" t="s">
        <v>444</v>
      </c>
      <c r="Q238">
        <v>1</v>
      </c>
      <c r="X238">
        <v>22.9</v>
      </c>
      <c r="Y238">
        <v>8.7899999999999991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420</v>
      </c>
      <c r="AG238">
        <v>22.9</v>
      </c>
      <c r="AH238">
        <v>2</v>
      </c>
      <c r="AI238">
        <v>28186866</v>
      </c>
      <c r="AJ238">
        <v>232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ROW(Source!A85)</f>
        <v>85</v>
      </c>
      <c r="B239">
        <v>28186882</v>
      </c>
      <c r="C239">
        <v>28186855</v>
      </c>
      <c r="D239">
        <v>27262812</v>
      </c>
      <c r="E239">
        <v>1</v>
      </c>
      <c r="F239">
        <v>1</v>
      </c>
      <c r="G239">
        <v>1</v>
      </c>
      <c r="H239">
        <v>3</v>
      </c>
      <c r="I239" t="s">
        <v>50</v>
      </c>
      <c r="J239" t="s">
        <v>51</v>
      </c>
      <c r="K239" t="s">
        <v>52</v>
      </c>
      <c r="L239">
        <v>1346</v>
      </c>
      <c r="N239">
        <v>1009</v>
      </c>
      <c r="O239" t="s">
        <v>40</v>
      </c>
      <c r="P239" t="s">
        <v>40</v>
      </c>
      <c r="Q239">
        <v>1</v>
      </c>
      <c r="X239">
        <v>12.2</v>
      </c>
      <c r="Y239">
        <v>4.47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420</v>
      </c>
      <c r="AG239">
        <v>12.2</v>
      </c>
      <c r="AH239">
        <v>2</v>
      </c>
      <c r="AI239">
        <v>28186867</v>
      </c>
      <c r="AJ239">
        <v>233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ROW(Source!A85)</f>
        <v>85</v>
      </c>
      <c r="B240">
        <v>28186883</v>
      </c>
      <c r="C240">
        <v>28186855</v>
      </c>
      <c r="D240">
        <v>27266047</v>
      </c>
      <c r="E240">
        <v>1</v>
      </c>
      <c r="F240">
        <v>1</v>
      </c>
      <c r="G240">
        <v>1</v>
      </c>
      <c r="H240">
        <v>3</v>
      </c>
      <c r="I240" t="s">
        <v>56</v>
      </c>
      <c r="J240" t="s">
        <v>57</v>
      </c>
      <c r="K240" t="s">
        <v>58</v>
      </c>
      <c r="L240">
        <v>1348</v>
      </c>
      <c r="N240">
        <v>1009</v>
      </c>
      <c r="O240" t="s">
        <v>476</v>
      </c>
      <c r="P240" t="s">
        <v>476</v>
      </c>
      <c r="Q240">
        <v>1000</v>
      </c>
      <c r="X240">
        <v>7.4000000000000003E-3</v>
      </c>
      <c r="Y240">
        <v>12824.48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420</v>
      </c>
      <c r="AG240">
        <v>7.4000000000000003E-3</v>
      </c>
      <c r="AH240">
        <v>2</v>
      </c>
      <c r="AI240">
        <v>28186868</v>
      </c>
      <c r="AJ240">
        <v>234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ROW(Source!A85)</f>
        <v>85</v>
      </c>
      <c r="B241">
        <v>28186884</v>
      </c>
      <c r="C241">
        <v>28186855</v>
      </c>
      <c r="D241">
        <v>27287737</v>
      </c>
      <c r="E241">
        <v>1</v>
      </c>
      <c r="F241">
        <v>1</v>
      </c>
      <c r="G241">
        <v>1</v>
      </c>
      <c r="H241">
        <v>3</v>
      </c>
      <c r="I241" t="s">
        <v>59</v>
      </c>
      <c r="J241" t="s">
        <v>60</v>
      </c>
      <c r="K241" t="s">
        <v>61</v>
      </c>
      <c r="L241">
        <v>1348</v>
      </c>
      <c r="N241">
        <v>1009</v>
      </c>
      <c r="O241" t="s">
        <v>476</v>
      </c>
      <c r="P241" t="s">
        <v>476</v>
      </c>
      <c r="Q241">
        <v>1000</v>
      </c>
      <c r="X241">
        <v>0.01</v>
      </c>
      <c r="Y241">
        <v>10175.83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420</v>
      </c>
      <c r="AG241">
        <v>0.01</v>
      </c>
      <c r="AH241">
        <v>2</v>
      </c>
      <c r="AI241">
        <v>28186869</v>
      </c>
      <c r="AJ241">
        <v>235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ROW(Source!A85)</f>
        <v>85</v>
      </c>
      <c r="B242">
        <v>28186885</v>
      </c>
      <c r="C242">
        <v>28186855</v>
      </c>
      <c r="D242">
        <v>27258857</v>
      </c>
      <c r="E242">
        <v>21</v>
      </c>
      <c r="F242">
        <v>1</v>
      </c>
      <c r="G242">
        <v>1</v>
      </c>
      <c r="H242">
        <v>3</v>
      </c>
      <c r="I242" t="s">
        <v>65</v>
      </c>
      <c r="J242" t="s">
        <v>420</v>
      </c>
      <c r="K242" t="s">
        <v>66</v>
      </c>
      <c r="L242">
        <v>1374</v>
      </c>
      <c r="N242">
        <v>1013</v>
      </c>
      <c r="O242" t="s">
        <v>67</v>
      </c>
      <c r="P242" t="s">
        <v>67</v>
      </c>
      <c r="Q242">
        <v>1</v>
      </c>
      <c r="X242">
        <v>41.5</v>
      </c>
      <c r="Y242">
        <v>1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420</v>
      </c>
      <c r="AG242">
        <v>41.5</v>
      </c>
      <c r="AH242">
        <v>2</v>
      </c>
      <c r="AI242">
        <v>28186870</v>
      </c>
      <c r="AJ242">
        <v>236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ROW(Source!A86)</f>
        <v>86</v>
      </c>
      <c r="B243">
        <v>28186907</v>
      </c>
      <c r="C243">
        <v>28186886</v>
      </c>
      <c r="D243">
        <v>27436141</v>
      </c>
      <c r="E243">
        <v>1</v>
      </c>
      <c r="F243">
        <v>1</v>
      </c>
      <c r="G243">
        <v>1</v>
      </c>
      <c r="H243">
        <v>1</v>
      </c>
      <c r="I243" t="s">
        <v>11</v>
      </c>
      <c r="J243" t="s">
        <v>420</v>
      </c>
      <c r="K243" t="s">
        <v>12</v>
      </c>
      <c r="L243">
        <v>1191</v>
      </c>
      <c r="N243">
        <v>1013</v>
      </c>
      <c r="O243" t="s">
        <v>817</v>
      </c>
      <c r="P243" t="s">
        <v>817</v>
      </c>
      <c r="Q243">
        <v>1</v>
      </c>
      <c r="X243">
        <v>253</v>
      </c>
      <c r="Y243">
        <v>0</v>
      </c>
      <c r="Z243">
        <v>0</v>
      </c>
      <c r="AA243">
        <v>0</v>
      </c>
      <c r="AB243">
        <v>9.77</v>
      </c>
      <c r="AC243">
        <v>0</v>
      </c>
      <c r="AD243">
        <v>1</v>
      </c>
      <c r="AE243">
        <v>1</v>
      </c>
      <c r="AF243" t="s">
        <v>420</v>
      </c>
      <c r="AG243">
        <v>253</v>
      </c>
      <c r="AH243">
        <v>2</v>
      </c>
      <c r="AI243">
        <v>28186887</v>
      </c>
      <c r="AJ243">
        <v>237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ROW(Source!A86)</f>
        <v>86</v>
      </c>
      <c r="B244">
        <v>28186908</v>
      </c>
      <c r="C244">
        <v>28186886</v>
      </c>
      <c r="D244">
        <v>27430841</v>
      </c>
      <c r="E244">
        <v>1</v>
      </c>
      <c r="F244">
        <v>1</v>
      </c>
      <c r="G244">
        <v>1</v>
      </c>
      <c r="H244">
        <v>1</v>
      </c>
      <c r="I244" t="s">
        <v>818</v>
      </c>
      <c r="J244" t="s">
        <v>420</v>
      </c>
      <c r="K244" t="s">
        <v>819</v>
      </c>
      <c r="L244">
        <v>1191</v>
      </c>
      <c r="N244">
        <v>1013</v>
      </c>
      <c r="O244" t="s">
        <v>817</v>
      </c>
      <c r="P244" t="s">
        <v>817</v>
      </c>
      <c r="Q244">
        <v>1</v>
      </c>
      <c r="X244">
        <v>5.85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420</v>
      </c>
      <c r="AG244">
        <v>5.85</v>
      </c>
      <c r="AH244">
        <v>2</v>
      </c>
      <c r="AI244">
        <v>28186888</v>
      </c>
      <c r="AJ244">
        <v>238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ROW(Source!A86)</f>
        <v>86</v>
      </c>
      <c r="B245">
        <v>28186909</v>
      </c>
      <c r="C245">
        <v>28186886</v>
      </c>
      <c r="D245">
        <v>27348013</v>
      </c>
      <c r="E245">
        <v>1</v>
      </c>
      <c r="F245">
        <v>1</v>
      </c>
      <c r="G245">
        <v>1</v>
      </c>
      <c r="H245">
        <v>2</v>
      </c>
      <c r="I245" t="s">
        <v>13</v>
      </c>
      <c r="J245" t="s">
        <v>14</v>
      </c>
      <c r="K245" t="s">
        <v>15</v>
      </c>
      <c r="L245">
        <v>1368</v>
      </c>
      <c r="N245">
        <v>1011</v>
      </c>
      <c r="O245" t="s">
        <v>823</v>
      </c>
      <c r="P245" t="s">
        <v>823</v>
      </c>
      <c r="Q245">
        <v>1</v>
      </c>
      <c r="X245">
        <v>4.75</v>
      </c>
      <c r="Y245">
        <v>0</v>
      </c>
      <c r="Z245">
        <v>113.19</v>
      </c>
      <c r="AA245">
        <v>11.84</v>
      </c>
      <c r="AB245">
        <v>0</v>
      </c>
      <c r="AC245">
        <v>0</v>
      </c>
      <c r="AD245">
        <v>1</v>
      </c>
      <c r="AE245">
        <v>0</v>
      </c>
      <c r="AF245" t="s">
        <v>420</v>
      </c>
      <c r="AG245">
        <v>4.75</v>
      </c>
      <c r="AH245">
        <v>2</v>
      </c>
      <c r="AI245">
        <v>28186889</v>
      </c>
      <c r="AJ245">
        <v>239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ROW(Source!A86)</f>
        <v>86</v>
      </c>
      <c r="B246">
        <v>28186910</v>
      </c>
      <c r="C246">
        <v>28186886</v>
      </c>
      <c r="D246">
        <v>27348188</v>
      </c>
      <c r="E246">
        <v>1</v>
      </c>
      <c r="F246">
        <v>1</v>
      </c>
      <c r="G246">
        <v>1</v>
      </c>
      <c r="H246">
        <v>2</v>
      </c>
      <c r="I246" t="s">
        <v>16</v>
      </c>
      <c r="J246" t="s">
        <v>17</v>
      </c>
      <c r="K246" t="s">
        <v>18</v>
      </c>
      <c r="L246">
        <v>1368</v>
      </c>
      <c r="N246">
        <v>1011</v>
      </c>
      <c r="O246" t="s">
        <v>823</v>
      </c>
      <c r="P246" t="s">
        <v>823</v>
      </c>
      <c r="Q246">
        <v>1</v>
      </c>
      <c r="X246">
        <v>11.9</v>
      </c>
      <c r="Y246">
        <v>0</v>
      </c>
      <c r="Z246">
        <v>6.99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420</v>
      </c>
      <c r="AG246">
        <v>11.9</v>
      </c>
      <c r="AH246">
        <v>2</v>
      </c>
      <c r="AI246">
        <v>28186890</v>
      </c>
      <c r="AJ246">
        <v>240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ROW(Source!A86)</f>
        <v>86</v>
      </c>
      <c r="B247">
        <v>28186911</v>
      </c>
      <c r="C247">
        <v>28186886</v>
      </c>
      <c r="D247">
        <v>27349183</v>
      </c>
      <c r="E247">
        <v>1</v>
      </c>
      <c r="F247">
        <v>1</v>
      </c>
      <c r="G247">
        <v>1</v>
      </c>
      <c r="H247">
        <v>2</v>
      </c>
      <c r="I247" t="s">
        <v>19</v>
      </c>
      <c r="J247" t="s">
        <v>20</v>
      </c>
      <c r="K247" t="s">
        <v>21</v>
      </c>
      <c r="L247">
        <v>1368</v>
      </c>
      <c r="N247">
        <v>1011</v>
      </c>
      <c r="O247" t="s">
        <v>823</v>
      </c>
      <c r="P247" t="s">
        <v>823</v>
      </c>
      <c r="Q247">
        <v>1</v>
      </c>
      <c r="X247">
        <v>0.18</v>
      </c>
      <c r="Y247">
        <v>0</v>
      </c>
      <c r="Z247">
        <v>127.86</v>
      </c>
      <c r="AA247">
        <v>11.84</v>
      </c>
      <c r="AB247">
        <v>0</v>
      </c>
      <c r="AC247">
        <v>0</v>
      </c>
      <c r="AD247">
        <v>1</v>
      </c>
      <c r="AE247">
        <v>0</v>
      </c>
      <c r="AF247" t="s">
        <v>420</v>
      </c>
      <c r="AG247">
        <v>0.18</v>
      </c>
      <c r="AH247">
        <v>2</v>
      </c>
      <c r="AI247">
        <v>28186891</v>
      </c>
      <c r="AJ247">
        <v>241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ROW(Source!A86)</f>
        <v>86</v>
      </c>
      <c r="B248">
        <v>28186912</v>
      </c>
      <c r="C248">
        <v>28186886</v>
      </c>
      <c r="D248">
        <v>27349192</v>
      </c>
      <c r="E248">
        <v>1</v>
      </c>
      <c r="F248">
        <v>1</v>
      </c>
      <c r="G248">
        <v>1</v>
      </c>
      <c r="H248">
        <v>2</v>
      </c>
      <c r="I248" t="s">
        <v>22</v>
      </c>
      <c r="J248" t="s">
        <v>23</v>
      </c>
      <c r="K248" t="s">
        <v>24</v>
      </c>
      <c r="L248">
        <v>1368</v>
      </c>
      <c r="N248">
        <v>1011</v>
      </c>
      <c r="O248" t="s">
        <v>823</v>
      </c>
      <c r="P248" t="s">
        <v>823</v>
      </c>
      <c r="Q248">
        <v>1</v>
      </c>
      <c r="X248">
        <v>0.18</v>
      </c>
      <c r="Y248">
        <v>0</v>
      </c>
      <c r="Z248">
        <v>12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420</v>
      </c>
      <c r="AG248">
        <v>0.18</v>
      </c>
      <c r="AH248">
        <v>2</v>
      </c>
      <c r="AI248">
        <v>28186892</v>
      </c>
      <c r="AJ248">
        <v>242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ROW(Source!A86)</f>
        <v>86</v>
      </c>
      <c r="B249">
        <v>28186913</v>
      </c>
      <c r="C249">
        <v>28186886</v>
      </c>
      <c r="D249">
        <v>27349322</v>
      </c>
      <c r="E249">
        <v>1</v>
      </c>
      <c r="F249">
        <v>1</v>
      </c>
      <c r="G249">
        <v>1</v>
      </c>
      <c r="H249">
        <v>2</v>
      </c>
      <c r="I249" t="s">
        <v>25</v>
      </c>
      <c r="J249" t="s">
        <v>26</v>
      </c>
      <c r="K249" t="s">
        <v>27</v>
      </c>
      <c r="L249">
        <v>1368</v>
      </c>
      <c r="N249">
        <v>1011</v>
      </c>
      <c r="O249" t="s">
        <v>823</v>
      </c>
      <c r="P249" t="s">
        <v>823</v>
      </c>
      <c r="Q249">
        <v>1</v>
      </c>
      <c r="X249">
        <v>1.5</v>
      </c>
      <c r="Y249">
        <v>0</v>
      </c>
      <c r="Z249">
        <v>7.52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420</v>
      </c>
      <c r="AG249">
        <v>1.5</v>
      </c>
      <c r="AH249">
        <v>2</v>
      </c>
      <c r="AI249">
        <v>28186893</v>
      </c>
      <c r="AJ249">
        <v>243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ROW(Source!A86)</f>
        <v>86</v>
      </c>
      <c r="B250">
        <v>28186914</v>
      </c>
      <c r="C250">
        <v>28186886</v>
      </c>
      <c r="D250">
        <v>27349462</v>
      </c>
      <c r="E250">
        <v>1</v>
      </c>
      <c r="F250">
        <v>1</v>
      </c>
      <c r="G250">
        <v>1</v>
      </c>
      <c r="H250">
        <v>2</v>
      </c>
      <c r="I250" t="s">
        <v>28</v>
      </c>
      <c r="J250" t="s">
        <v>29</v>
      </c>
      <c r="K250" t="s">
        <v>30</v>
      </c>
      <c r="L250">
        <v>1368</v>
      </c>
      <c r="N250">
        <v>1011</v>
      </c>
      <c r="O250" t="s">
        <v>823</v>
      </c>
      <c r="P250" t="s">
        <v>823</v>
      </c>
      <c r="Q250">
        <v>1</v>
      </c>
      <c r="X250">
        <v>62.1</v>
      </c>
      <c r="Y250">
        <v>0</v>
      </c>
      <c r="Z250">
        <v>8.68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420</v>
      </c>
      <c r="AG250">
        <v>62.1</v>
      </c>
      <c r="AH250">
        <v>2</v>
      </c>
      <c r="AI250">
        <v>28186894</v>
      </c>
      <c r="AJ250">
        <v>244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ROW(Source!A86)</f>
        <v>86</v>
      </c>
      <c r="B251">
        <v>28186915</v>
      </c>
      <c r="C251">
        <v>28186886</v>
      </c>
      <c r="D251">
        <v>27349486</v>
      </c>
      <c r="E251">
        <v>1</v>
      </c>
      <c r="F251">
        <v>1</v>
      </c>
      <c r="G251">
        <v>1</v>
      </c>
      <c r="H251">
        <v>2</v>
      </c>
      <c r="I251" t="s">
        <v>31</v>
      </c>
      <c r="J251" t="s">
        <v>32</v>
      </c>
      <c r="K251" t="s">
        <v>33</v>
      </c>
      <c r="L251">
        <v>1368</v>
      </c>
      <c r="N251">
        <v>1011</v>
      </c>
      <c r="O251" t="s">
        <v>823</v>
      </c>
      <c r="P251" t="s">
        <v>823</v>
      </c>
      <c r="Q251">
        <v>1</v>
      </c>
      <c r="X251">
        <v>45.24</v>
      </c>
      <c r="Y251">
        <v>0</v>
      </c>
      <c r="Z251">
        <v>32.76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420</v>
      </c>
      <c r="AG251">
        <v>45.24</v>
      </c>
      <c r="AH251">
        <v>2</v>
      </c>
      <c r="AI251">
        <v>28186895</v>
      </c>
      <c r="AJ251">
        <v>245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ROW(Source!A86)</f>
        <v>86</v>
      </c>
      <c r="B252">
        <v>28186916</v>
      </c>
      <c r="C252">
        <v>28186886</v>
      </c>
      <c r="D252">
        <v>27350107</v>
      </c>
      <c r="E252">
        <v>1</v>
      </c>
      <c r="F252">
        <v>1</v>
      </c>
      <c r="G252">
        <v>1</v>
      </c>
      <c r="H252">
        <v>2</v>
      </c>
      <c r="I252" t="s">
        <v>34</v>
      </c>
      <c r="J252" t="s">
        <v>35</v>
      </c>
      <c r="K252" t="s">
        <v>36</v>
      </c>
      <c r="L252">
        <v>1368</v>
      </c>
      <c r="N252">
        <v>1011</v>
      </c>
      <c r="O252" t="s">
        <v>823</v>
      </c>
      <c r="P252" t="s">
        <v>823</v>
      </c>
      <c r="Q252">
        <v>1</v>
      </c>
      <c r="X252">
        <v>0.92</v>
      </c>
      <c r="Y252">
        <v>0</v>
      </c>
      <c r="Z252">
        <v>18.489999999999998</v>
      </c>
      <c r="AA252">
        <v>10.130000000000001</v>
      </c>
      <c r="AB252">
        <v>0</v>
      </c>
      <c r="AC252">
        <v>0</v>
      </c>
      <c r="AD252">
        <v>1</v>
      </c>
      <c r="AE252">
        <v>0</v>
      </c>
      <c r="AF252" t="s">
        <v>420</v>
      </c>
      <c r="AG252">
        <v>0.92</v>
      </c>
      <c r="AH252">
        <v>2</v>
      </c>
      <c r="AI252">
        <v>28186896</v>
      </c>
      <c r="AJ252">
        <v>246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ROW(Source!A86)</f>
        <v>86</v>
      </c>
      <c r="B253">
        <v>28186917</v>
      </c>
      <c r="C253">
        <v>28186886</v>
      </c>
      <c r="D253">
        <v>27262440</v>
      </c>
      <c r="E253">
        <v>1</v>
      </c>
      <c r="F253">
        <v>1</v>
      </c>
      <c r="G253">
        <v>1</v>
      </c>
      <c r="H253">
        <v>3</v>
      </c>
      <c r="I253" t="s">
        <v>37</v>
      </c>
      <c r="J253" t="s">
        <v>38</v>
      </c>
      <c r="K253" t="s">
        <v>39</v>
      </c>
      <c r="L253">
        <v>1346</v>
      </c>
      <c r="N253">
        <v>1009</v>
      </c>
      <c r="O253" t="s">
        <v>40</v>
      </c>
      <c r="P253" t="s">
        <v>40</v>
      </c>
      <c r="Q253">
        <v>1</v>
      </c>
      <c r="X253">
        <v>0.22</v>
      </c>
      <c r="Y253">
        <v>27.67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420</v>
      </c>
      <c r="AG253">
        <v>0.22</v>
      </c>
      <c r="AH253">
        <v>2</v>
      </c>
      <c r="AI253">
        <v>28186897</v>
      </c>
      <c r="AJ253">
        <v>247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ROW(Source!A86)</f>
        <v>86</v>
      </c>
      <c r="B254">
        <v>28186918</v>
      </c>
      <c r="C254">
        <v>28186886</v>
      </c>
      <c r="D254">
        <v>27262489</v>
      </c>
      <c r="E254">
        <v>1</v>
      </c>
      <c r="F254">
        <v>1</v>
      </c>
      <c r="G254">
        <v>1</v>
      </c>
      <c r="H254">
        <v>3</v>
      </c>
      <c r="I254" t="s">
        <v>41</v>
      </c>
      <c r="J254" t="s">
        <v>42</v>
      </c>
      <c r="K254" t="s">
        <v>43</v>
      </c>
      <c r="L254">
        <v>1348</v>
      </c>
      <c r="N254">
        <v>1009</v>
      </c>
      <c r="O254" t="s">
        <v>476</v>
      </c>
      <c r="P254" t="s">
        <v>476</v>
      </c>
      <c r="Q254">
        <v>1000</v>
      </c>
      <c r="X254">
        <v>4.0000000000000001E-3</v>
      </c>
      <c r="Y254">
        <v>1778.75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420</v>
      </c>
      <c r="AG254">
        <v>4.0000000000000001E-3</v>
      </c>
      <c r="AH254">
        <v>2</v>
      </c>
      <c r="AI254">
        <v>28186898</v>
      </c>
      <c r="AJ254">
        <v>248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ROW(Source!A86)</f>
        <v>86</v>
      </c>
      <c r="B255">
        <v>28186919</v>
      </c>
      <c r="C255">
        <v>28186886</v>
      </c>
      <c r="D255">
        <v>27262783</v>
      </c>
      <c r="E255">
        <v>1</v>
      </c>
      <c r="F255">
        <v>1</v>
      </c>
      <c r="G255">
        <v>1</v>
      </c>
      <c r="H255">
        <v>3</v>
      </c>
      <c r="I255" t="s">
        <v>44</v>
      </c>
      <c r="J255" t="s">
        <v>45</v>
      </c>
      <c r="K255" t="s">
        <v>46</v>
      </c>
      <c r="L255">
        <v>1339</v>
      </c>
      <c r="N255">
        <v>1007</v>
      </c>
      <c r="O255" t="s">
        <v>444</v>
      </c>
      <c r="P255" t="s">
        <v>444</v>
      </c>
      <c r="Q255">
        <v>1</v>
      </c>
      <c r="X255">
        <v>5.07</v>
      </c>
      <c r="Y255">
        <v>23.41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420</v>
      </c>
      <c r="AG255">
        <v>5.07</v>
      </c>
      <c r="AH255">
        <v>2</v>
      </c>
      <c r="AI255">
        <v>28186899</v>
      </c>
      <c r="AJ255">
        <v>249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ROW(Source!A86)</f>
        <v>86</v>
      </c>
      <c r="B256">
        <v>28186920</v>
      </c>
      <c r="C256">
        <v>28186886</v>
      </c>
      <c r="D256">
        <v>27262805</v>
      </c>
      <c r="E256">
        <v>1</v>
      </c>
      <c r="F256">
        <v>1</v>
      </c>
      <c r="G256">
        <v>1</v>
      </c>
      <c r="H256">
        <v>3</v>
      </c>
      <c r="I256" t="s">
        <v>47</v>
      </c>
      <c r="J256" t="s">
        <v>48</v>
      </c>
      <c r="K256" t="s">
        <v>49</v>
      </c>
      <c r="L256">
        <v>1339</v>
      </c>
      <c r="N256">
        <v>1007</v>
      </c>
      <c r="O256" t="s">
        <v>444</v>
      </c>
      <c r="P256" t="s">
        <v>444</v>
      </c>
      <c r="Q256">
        <v>1</v>
      </c>
      <c r="X256">
        <v>11.6</v>
      </c>
      <c r="Y256">
        <v>8.7899999999999991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420</v>
      </c>
      <c r="AG256">
        <v>11.6</v>
      </c>
      <c r="AH256">
        <v>2</v>
      </c>
      <c r="AI256">
        <v>28186900</v>
      </c>
      <c r="AJ256">
        <v>250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ROW(Source!A86)</f>
        <v>86</v>
      </c>
      <c r="B257">
        <v>28186921</v>
      </c>
      <c r="C257">
        <v>28186886</v>
      </c>
      <c r="D257">
        <v>27262812</v>
      </c>
      <c r="E257">
        <v>1</v>
      </c>
      <c r="F257">
        <v>1</v>
      </c>
      <c r="G257">
        <v>1</v>
      </c>
      <c r="H257">
        <v>3</v>
      </c>
      <c r="I257" t="s">
        <v>50</v>
      </c>
      <c r="J257" t="s">
        <v>51</v>
      </c>
      <c r="K257" t="s">
        <v>52</v>
      </c>
      <c r="L257">
        <v>1346</v>
      </c>
      <c r="N257">
        <v>1009</v>
      </c>
      <c r="O257" t="s">
        <v>40</v>
      </c>
      <c r="P257" t="s">
        <v>40</v>
      </c>
      <c r="Q257">
        <v>1</v>
      </c>
      <c r="X257">
        <v>5.43</v>
      </c>
      <c r="Y257">
        <v>4.47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420</v>
      </c>
      <c r="AG257">
        <v>5.43</v>
      </c>
      <c r="AH257">
        <v>2</v>
      </c>
      <c r="AI257">
        <v>28186901</v>
      </c>
      <c r="AJ257">
        <v>251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ROW(Source!A86)</f>
        <v>86</v>
      </c>
      <c r="B258">
        <v>28186922</v>
      </c>
      <c r="C258">
        <v>28186886</v>
      </c>
      <c r="D258">
        <v>27263011</v>
      </c>
      <c r="E258">
        <v>1</v>
      </c>
      <c r="F258">
        <v>1</v>
      </c>
      <c r="G258">
        <v>1</v>
      </c>
      <c r="H258">
        <v>3</v>
      </c>
      <c r="I258" t="s">
        <v>53</v>
      </c>
      <c r="J258" t="s">
        <v>54</v>
      </c>
      <c r="K258" t="s">
        <v>55</v>
      </c>
      <c r="L258">
        <v>1346</v>
      </c>
      <c r="N258">
        <v>1009</v>
      </c>
      <c r="O258" t="s">
        <v>40</v>
      </c>
      <c r="P258" t="s">
        <v>40</v>
      </c>
      <c r="Q258">
        <v>1</v>
      </c>
      <c r="X258">
        <v>0.02</v>
      </c>
      <c r="Y258">
        <v>10.1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420</v>
      </c>
      <c r="AG258">
        <v>0.02</v>
      </c>
      <c r="AH258">
        <v>2</v>
      </c>
      <c r="AI258">
        <v>28186902</v>
      </c>
      <c r="AJ258">
        <v>252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ROW(Source!A86)</f>
        <v>86</v>
      </c>
      <c r="B259">
        <v>28186923</v>
      </c>
      <c r="C259">
        <v>28186886</v>
      </c>
      <c r="D259">
        <v>27266047</v>
      </c>
      <c r="E259">
        <v>1</v>
      </c>
      <c r="F259">
        <v>1</v>
      </c>
      <c r="G259">
        <v>1</v>
      </c>
      <c r="H259">
        <v>3</v>
      </c>
      <c r="I259" t="s">
        <v>56</v>
      </c>
      <c r="J259" t="s">
        <v>57</v>
      </c>
      <c r="K259" t="s">
        <v>58</v>
      </c>
      <c r="L259">
        <v>1348</v>
      </c>
      <c r="N259">
        <v>1009</v>
      </c>
      <c r="O259" t="s">
        <v>476</v>
      </c>
      <c r="P259" t="s">
        <v>476</v>
      </c>
      <c r="Q259">
        <v>1000</v>
      </c>
      <c r="X259">
        <v>3.1739999999999997E-2</v>
      </c>
      <c r="Y259">
        <v>12824.48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420</v>
      </c>
      <c r="AG259">
        <v>3.1739999999999997E-2</v>
      </c>
      <c r="AH259">
        <v>2</v>
      </c>
      <c r="AI259">
        <v>28186903</v>
      </c>
      <c r="AJ259">
        <v>253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ROW(Source!A86)</f>
        <v>86</v>
      </c>
      <c r="B260">
        <v>28186924</v>
      </c>
      <c r="C260">
        <v>28186886</v>
      </c>
      <c r="D260">
        <v>27287737</v>
      </c>
      <c r="E260">
        <v>1</v>
      </c>
      <c r="F260">
        <v>1</v>
      </c>
      <c r="G260">
        <v>1</v>
      </c>
      <c r="H260">
        <v>3</v>
      </c>
      <c r="I260" t="s">
        <v>59</v>
      </c>
      <c r="J260" t="s">
        <v>60</v>
      </c>
      <c r="K260" t="s">
        <v>61</v>
      </c>
      <c r="L260">
        <v>1348</v>
      </c>
      <c r="N260">
        <v>1009</v>
      </c>
      <c r="O260" t="s">
        <v>476</v>
      </c>
      <c r="P260" t="s">
        <v>476</v>
      </c>
      <c r="Q260">
        <v>1000</v>
      </c>
      <c r="X260">
        <v>0.05</v>
      </c>
      <c r="Y260">
        <v>10175.83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420</v>
      </c>
      <c r="AG260">
        <v>0.05</v>
      </c>
      <c r="AH260">
        <v>2</v>
      </c>
      <c r="AI260">
        <v>28186904</v>
      </c>
      <c r="AJ260">
        <v>254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ROW(Source!A86)</f>
        <v>86</v>
      </c>
      <c r="B261">
        <v>28186925</v>
      </c>
      <c r="C261">
        <v>28186886</v>
      </c>
      <c r="D261">
        <v>27290753</v>
      </c>
      <c r="E261">
        <v>1</v>
      </c>
      <c r="F261">
        <v>1</v>
      </c>
      <c r="G261">
        <v>1</v>
      </c>
      <c r="H261">
        <v>3</v>
      </c>
      <c r="I261" t="s">
        <v>62</v>
      </c>
      <c r="J261" t="s">
        <v>63</v>
      </c>
      <c r="K261" t="s">
        <v>64</v>
      </c>
      <c r="L261">
        <v>1348</v>
      </c>
      <c r="N261">
        <v>1009</v>
      </c>
      <c r="O261" t="s">
        <v>476</v>
      </c>
      <c r="P261" t="s">
        <v>476</v>
      </c>
      <c r="Q261">
        <v>1000</v>
      </c>
      <c r="X261">
        <v>0.05</v>
      </c>
      <c r="Y261">
        <v>5343.1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420</v>
      </c>
      <c r="AG261">
        <v>0.05</v>
      </c>
      <c r="AH261">
        <v>2</v>
      </c>
      <c r="AI261">
        <v>28186905</v>
      </c>
      <c r="AJ261">
        <v>255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ROW(Source!A86)</f>
        <v>86</v>
      </c>
      <c r="B262">
        <v>28186926</v>
      </c>
      <c r="C262">
        <v>28186886</v>
      </c>
      <c r="D262">
        <v>27258857</v>
      </c>
      <c r="E262">
        <v>21</v>
      </c>
      <c r="F262">
        <v>1</v>
      </c>
      <c r="G262">
        <v>1</v>
      </c>
      <c r="H262">
        <v>3</v>
      </c>
      <c r="I262" t="s">
        <v>65</v>
      </c>
      <c r="J262" t="s">
        <v>420</v>
      </c>
      <c r="K262" t="s">
        <v>66</v>
      </c>
      <c r="L262">
        <v>1374</v>
      </c>
      <c r="N262">
        <v>1013</v>
      </c>
      <c r="O262" t="s">
        <v>67</v>
      </c>
      <c r="P262" t="s">
        <v>67</v>
      </c>
      <c r="Q262">
        <v>1</v>
      </c>
      <c r="X262">
        <v>49.44</v>
      </c>
      <c r="Y262">
        <v>1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420</v>
      </c>
      <c r="AG262">
        <v>49.44</v>
      </c>
      <c r="AH262">
        <v>2</v>
      </c>
      <c r="AI262">
        <v>28186906</v>
      </c>
      <c r="AJ262">
        <v>256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ROW(Source!A87)</f>
        <v>87</v>
      </c>
      <c r="B263">
        <v>28186907</v>
      </c>
      <c r="C263">
        <v>28186886</v>
      </c>
      <c r="D263">
        <v>27436141</v>
      </c>
      <c r="E263">
        <v>1</v>
      </c>
      <c r="F263">
        <v>1</v>
      </c>
      <c r="G263">
        <v>1</v>
      </c>
      <c r="H263">
        <v>1</v>
      </c>
      <c r="I263" t="s">
        <v>11</v>
      </c>
      <c r="J263" t="s">
        <v>420</v>
      </c>
      <c r="K263" t="s">
        <v>12</v>
      </c>
      <c r="L263">
        <v>1191</v>
      </c>
      <c r="N263">
        <v>1013</v>
      </c>
      <c r="O263" t="s">
        <v>817</v>
      </c>
      <c r="P263" t="s">
        <v>817</v>
      </c>
      <c r="Q263">
        <v>1</v>
      </c>
      <c r="X263">
        <v>253</v>
      </c>
      <c r="Y263">
        <v>0</v>
      </c>
      <c r="Z263">
        <v>0</v>
      </c>
      <c r="AA263">
        <v>0</v>
      </c>
      <c r="AB263">
        <v>9.77</v>
      </c>
      <c r="AC263">
        <v>0</v>
      </c>
      <c r="AD263">
        <v>1</v>
      </c>
      <c r="AE263">
        <v>1</v>
      </c>
      <c r="AF263" t="s">
        <v>420</v>
      </c>
      <c r="AG263">
        <v>253</v>
      </c>
      <c r="AH263">
        <v>2</v>
      </c>
      <c r="AI263">
        <v>28186887</v>
      </c>
      <c r="AJ263">
        <v>257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ROW(Source!A87)</f>
        <v>87</v>
      </c>
      <c r="B264">
        <v>28186908</v>
      </c>
      <c r="C264">
        <v>28186886</v>
      </c>
      <c r="D264">
        <v>27430841</v>
      </c>
      <c r="E264">
        <v>1</v>
      </c>
      <c r="F264">
        <v>1</v>
      </c>
      <c r="G264">
        <v>1</v>
      </c>
      <c r="H264">
        <v>1</v>
      </c>
      <c r="I264" t="s">
        <v>818</v>
      </c>
      <c r="J264" t="s">
        <v>420</v>
      </c>
      <c r="K264" t="s">
        <v>819</v>
      </c>
      <c r="L264">
        <v>1191</v>
      </c>
      <c r="N264">
        <v>1013</v>
      </c>
      <c r="O264" t="s">
        <v>817</v>
      </c>
      <c r="P264" t="s">
        <v>817</v>
      </c>
      <c r="Q264">
        <v>1</v>
      </c>
      <c r="X264">
        <v>5.85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2</v>
      </c>
      <c r="AF264" t="s">
        <v>420</v>
      </c>
      <c r="AG264">
        <v>5.85</v>
      </c>
      <c r="AH264">
        <v>2</v>
      </c>
      <c r="AI264">
        <v>28186888</v>
      </c>
      <c r="AJ264">
        <v>258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ROW(Source!A87)</f>
        <v>87</v>
      </c>
      <c r="B265">
        <v>28186909</v>
      </c>
      <c r="C265">
        <v>28186886</v>
      </c>
      <c r="D265">
        <v>27348013</v>
      </c>
      <c r="E265">
        <v>1</v>
      </c>
      <c r="F265">
        <v>1</v>
      </c>
      <c r="G265">
        <v>1</v>
      </c>
      <c r="H265">
        <v>2</v>
      </c>
      <c r="I265" t="s">
        <v>13</v>
      </c>
      <c r="J265" t="s">
        <v>14</v>
      </c>
      <c r="K265" t="s">
        <v>15</v>
      </c>
      <c r="L265">
        <v>1368</v>
      </c>
      <c r="N265">
        <v>1011</v>
      </c>
      <c r="O265" t="s">
        <v>823</v>
      </c>
      <c r="P265" t="s">
        <v>823</v>
      </c>
      <c r="Q265">
        <v>1</v>
      </c>
      <c r="X265">
        <v>4.75</v>
      </c>
      <c r="Y265">
        <v>0</v>
      </c>
      <c r="Z265">
        <v>113.19</v>
      </c>
      <c r="AA265">
        <v>11.84</v>
      </c>
      <c r="AB265">
        <v>0</v>
      </c>
      <c r="AC265">
        <v>0</v>
      </c>
      <c r="AD265">
        <v>1</v>
      </c>
      <c r="AE265">
        <v>0</v>
      </c>
      <c r="AF265" t="s">
        <v>420</v>
      </c>
      <c r="AG265">
        <v>4.75</v>
      </c>
      <c r="AH265">
        <v>2</v>
      </c>
      <c r="AI265">
        <v>28186889</v>
      </c>
      <c r="AJ265">
        <v>259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ROW(Source!A87)</f>
        <v>87</v>
      </c>
      <c r="B266">
        <v>28186910</v>
      </c>
      <c r="C266">
        <v>28186886</v>
      </c>
      <c r="D266">
        <v>27348188</v>
      </c>
      <c r="E266">
        <v>1</v>
      </c>
      <c r="F266">
        <v>1</v>
      </c>
      <c r="G266">
        <v>1</v>
      </c>
      <c r="H266">
        <v>2</v>
      </c>
      <c r="I266" t="s">
        <v>16</v>
      </c>
      <c r="J266" t="s">
        <v>17</v>
      </c>
      <c r="K266" t="s">
        <v>18</v>
      </c>
      <c r="L266">
        <v>1368</v>
      </c>
      <c r="N266">
        <v>1011</v>
      </c>
      <c r="O266" t="s">
        <v>823</v>
      </c>
      <c r="P266" t="s">
        <v>823</v>
      </c>
      <c r="Q266">
        <v>1</v>
      </c>
      <c r="X266">
        <v>11.9</v>
      </c>
      <c r="Y266">
        <v>0</v>
      </c>
      <c r="Z266">
        <v>6.99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420</v>
      </c>
      <c r="AG266">
        <v>11.9</v>
      </c>
      <c r="AH266">
        <v>2</v>
      </c>
      <c r="AI266">
        <v>28186890</v>
      </c>
      <c r="AJ266">
        <v>260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ROW(Source!A87)</f>
        <v>87</v>
      </c>
      <c r="B267">
        <v>28186911</v>
      </c>
      <c r="C267">
        <v>28186886</v>
      </c>
      <c r="D267">
        <v>27349183</v>
      </c>
      <c r="E267">
        <v>1</v>
      </c>
      <c r="F267">
        <v>1</v>
      </c>
      <c r="G267">
        <v>1</v>
      </c>
      <c r="H267">
        <v>2</v>
      </c>
      <c r="I267" t="s">
        <v>19</v>
      </c>
      <c r="J267" t="s">
        <v>20</v>
      </c>
      <c r="K267" t="s">
        <v>21</v>
      </c>
      <c r="L267">
        <v>1368</v>
      </c>
      <c r="N267">
        <v>1011</v>
      </c>
      <c r="O267" t="s">
        <v>823</v>
      </c>
      <c r="P267" t="s">
        <v>823</v>
      </c>
      <c r="Q267">
        <v>1</v>
      </c>
      <c r="X267">
        <v>0.18</v>
      </c>
      <c r="Y267">
        <v>0</v>
      </c>
      <c r="Z267">
        <v>127.86</v>
      </c>
      <c r="AA267">
        <v>11.84</v>
      </c>
      <c r="AB267">
        <v>0</v>
      </c>
      <c r="AC267">
        <v>0</v>
      </c>
      <c r="AD267">
        <v>1</v>
      </c>
      <c r="AE267">
        <v>0</v>
      </c>
      <c r="AF267" t="s">
        <v>420</v>
      </c>
      <c r="AG267">
        <v>0.18</v>
      </c>
      <c r="AH267">
        <v>2</v>
      </c>
      <c r="AI267">
        <v>28186891</v>
      </c>
      <c r="AJ267">
        <v>261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ROW(Source!A87)</f>
        <v>87</v>
      </c>
      <c r="B268">
        <v>28186912</v>
      </c>
      <c r="C268">
        <v>28186886</v>
      </c>
      <c r="D268">
        <v>27349192</v>
      </c>
      <c r="E268">
        <v>1</v>
      </c>
      <c r="F268">
        <v>1</v>
      </c>
      <c r="G268">
        <v>1</v>
      </c>
      <c r="H268">
        <v>2</v>
      </c>
      <c r="I268" t="s">
        <v>22</v>
      </c>
      <c r="J268" t="s">
        <v>23</v>
      </c>
      <c r="K268" t="s">
        <v>24</v>
      </c>
      <c r="L268">
        <v>1368</v>
      </c>
      <c r="N268">
        <v>1011</v>
      </c>
      <c r="O268" t="s">
        <v>823</v>
      </c>
      <c r="P268" t="s">
        <v>823</v>
      </c>
      <c r="Q268">
        <v>1</v>
      </c>
      <c r="X268">
        <v>0.18</v>
      </c>
      <c r="Y268">
        <v>0</v>
      </c>
      <c r="Z268">
        <v>12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420</v>
      </c>
      <c r="AG268">
        <v>0.18</v>
      </c>
      <c r="AH268">
        <v>2</v>
      </c>
      <c r="AI268">
        <v>28186892</v>
      </c>
      <c r="AJ268">
        <v>262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ROW(Source!A87)</f>
        <v>87</v>
      </c>
      <c r="B269">
        <v>28186913</v>
      </c>
      <c r="C269">
        <v>28186886</v>
      </c>
      <c r="D269">
        <v>27349322</v>
      </c>
      <c r="E269">
        <v>1</v>
      </c>
      <c r="F269">
        <v>1</v>
      </c>
      <c r="G269">
        <v>1</v>
      </c>
      <c r="H269">
        <v>2</v>
      </c>
      <c r="I269" t="s">
        <v>25</v>
      </c>
      <c r="J269" t="s">
        <v>26</v>
      </c>
      <c r="K269" t="s">
        <v>27</v>
      </c>
      <c r="L269">
        <v>1368</v>
      </c>
      <c r="N269">
        <v>1011</v>
      </c>
      <c r="O269" t="s">
        <v>823</v>
      </c>
      <c r="P269" t="s">
        <v>823</v>
      </c>
      <c r="Q269">
        <v>1</v>
      </c>
      <c r="X269">
        <v>1.5</v>
      </c>
      <c r="Y269">
        <v>0</v>
      </c>
      <c r="Z269">
        <v>7.52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420</v>
      </c>
      <c r="AG269">
        <v>1.5</v>
      </c>
      <c r="AH269">
        <v>2</v>
      </c>
      <c r="AI269">
        <v>28186893</v>
      </c>
      <c r="AJ269">
        <v>263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ROW(Source!A87)</f>
        <v>87</v>
      </c>
      <c r="B270">
        <v>28186914</v>
      </c>
      <c r="C270">
        <v>28186886</v>
      </c>
      <c r="D270">
        <v>27349462</v>
      </c>
      <c r="E270">
        <v>1</v>
      </c>
      <c r="F270">
        <v>1</v>
      </c>
      <c r="G270">
        <v>1</v>
      </c>
      <c r="H270">
        <v>2</v>
      </c>
      <c r="I270" t="s">
        <v>28</v>
      </c>
      <c r="J270" t="s">
        <v>29</v>
      </c>
      <c r="K270" t="s">
        <v>30</v>
      </c>
      <c r="L270">
        <v>1368</v>
      </c>
      <c r="N270">
        <v>1011</v>
      </c>
      <c r="O270" t="s">
        <v>823</v>
      </c>
      <c r="P270" t="s">
        <v>823</v>
      </c>
      <c r="Q270">
        <v>1</v>
      </c>
      <c r="X270">
        <v>62.1</v>
      </c>
      <c r="Y270">
        <v>0</v>
      </c>
      <c r="Z270">
        <v>8.68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420</v>
      </c>
      <c r="AG270">
        <v>62.1</v>
      </c>
      <c r="AH270">
        <v>2</v>
      </c>
      <c r="AI270">
        <v>28186894</v>
      </c>
      <c r="AJ270">
        <v>264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ROW(Source!A87)</f>
        <v>87</v>
      </c>
      <c r="B271">
        <v>28186915</v>
      </c>
      <c r="C271">
        <v>28186886</v>
      </c>
      <c r="D271">
        <v>27349486</v>
      </c>
      <c r="E271">
        <v>1</v>
      </c>
      <c r="F271">
        <v>1</v>
      </c>
      <c r="G271">
        <v>1</v>
      </c>
      <c r="H271">
        <v>2</v>
      </c>
      <c r="I271" t="s">
        <v>31</v>
      </c>
      <c r="J271" t="s">
        <v>32</v>
      </c>
      <c r="K271" t="s">
        <v>33</v>
      </c>
      <c r="L271">
        <v>1368</v>
      </c>
      <c r="N271">
        <v>1011</v>
      </c>
      <c r="O271" t="s">
        <v>823</v>
      </c>
      <c r="P271" t="s">
        <v>823</v>
      </c>
      <c r="Q271">
        <v>1</v>
      </c>
      <c r="X271">
        <v>45.24</v>
      </c>
      <c r="Y271">
        <v>0</v>
      </c>
      <c r="Z271">
        <v>32.76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420</v>
      </c>
      <c r="AG271">
        <v>45.24</v>
      </c>
      <c r="AH271">
        <v>2</v>
      </c>
      <c r="AI271">
        <v>28186895</v>
      </c>
      <c r="AJ271">
        <v>265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ROW(Source!A87)</f>
        <v>87</v>
      </c>
      <c r="B272">
        <v>28186916</v>
      </c>
      <c r="C272">
        <v>28186886</v>
      </c>
      <c r="D272">
        <v>27350107</v>
      </c>
      <c r="E272">
        <v>1</v>
      </c>
      <c r="F272">
        <v>1</v>
      </c>
      <c r="G272">
        <v>1</v>
      </c>
      <c r="H272">
        <v>2</v>
      </c>
      <c r="I272" t="s">
        <v>34</v>
      </c>
      <c r="J272" t="s">
        <v>35</v>
      </c>
      <c r="K272" t="s">
        <v>36</v>
      </c>
      <c r="L272">
        <v>1368</v>
      </c>
      <c r="N272">
        <v>1011</v>
      </c>
      <c r="O272" t="s">
        <v>823</v>
      </c>
      <c r="P272" t="s">
        <v>823</v>
      </c>
      <c r="Q272">
        <v>1</v>
      </c>
      <c r="X272">
        <v>0.92</v>
      </c>
      <c r="Y272">
        <v>0</v>
      </c>
      <c r="Z272">
        <v>18.489999999999998</v>
      </c>
      <c r="AA272">
        <v>10.130000000000001</v>
      </c>
      <c r="AB272">
        <v>0</v>
      </c>
      <c r="AC272">
        <v>0</v>
      </c>
      <c r="AD272">
        <v>1</v>
      </c>
      <c r="AE272">
        <v>0</v>
      </c>
      <c r="AF272" t="s">
        <v>420</v>
      </c>
      <c r="AG272">
        <v>0.92</v>
      </c>
      <c r="AH272">
        <v>2</v>
      </c>
      <c r="AI272">
        <v>28186896</v>
      </c>
      <c r="AJ272">
        <v>266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ROW(Source!A87)</f>
        <v>87</v>
      </c>
      <c r="B273">
        <v>28186917</v>
      </c>
      <c r="C273">
        <v>28186886</v>
      </c>
      <c r="D273">
        <v>27262440</v>
      </c>
      <c r="E273">
        <v>1</v>
      </c>
      <c r="F273">
        <v>1</v>
      </c>
      <c r="G273">
        <v>1</v>
      </c>
      <c r="H273">
        <v>3</v>
      </c>
      <c r="I273" t="s">
        <v>37</v>
      </c>
      <c r="J273" t="s">
        <v>38</v>
      </c>
      <c r="K273" t="s">
        <v>39</v>
      </c>
      <c r="L273">
        <v>1346</v>
      </c>
      <c r="N273">
        <v>1009</v>
      </c>
      <c r="O273" t="s">
        <v>40</v>
      </c>
      <c r="P273" t="s">
        <v>40</v>
      </c>
      <c r="Q273">
        <v>1</v>
      </c>
      <c r="X273">
        <v>0.22</v>
      </c>
      <c r="Y273">
        <v>27.67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420</v>
      </c>
      <c r="AG273">
        <v>0.22</v>
      </c>
      <c r="AH273">
        <v>2</v>
      </c>
      <c r="AI273">
        <v>28186897</v>
      </c>
      <c r="AJ273">
        <v>267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ROW(Source!A87)</f>
        <v>87</v>
      </c>
      <c r="B274">
        <v>28186918</v>
      </c>
      <c r="C274">
        <v>28186886</v>
      </c>
      <c r="D274">
        <v>27262489</v>
      </c>
      <c r="E274">
        <v>1</v>
      </c>
      <c r="F274">
        <v>1</v>
      </c>
      <c r="G274">
        <v>1</v>
      </c>
      <c r="H274">
        <v>3</v>
      </c>
      <c r="I274" t="s">
        <v>41</v>
      </c>
      <c r="J274" t="s">
        <v>42</v>
      </c>
      <c r="K274" t="s">
        <v>43</v>
      </c>
      <c r="L274">
        <v>1348</v>
      </c>
      <c r="N274">
        <v>1009</v>
      </c>
      <c r="O274" t="s">
        <v>476</v>
      </c>
      <c r="P274" t="s">
        <v>476</v>
      </c>
      <c r="Q274">
        <v>1000</v>
      </c>
      <c r="X274">
        <v>4.0000000000000001E-3</v>
      </c>
      <c r="Y274">
        <v>1778.75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 t="s">
        <v>420</v>
      </c>
      <c r="AG274">
        <v>4.0000000000000001E-3</v>
      </c>
      <c r="AH274">
        <v>2</v>
      </c>
      <c r="AI274">
        <v>28186898</v>
      </c>
      <c r="AJ274">
        <v>268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ROW(Source!A87)</f>
        <v>87</v>
      </c>
      <c r="B275">
        <v>28186919</v>
      </c>
      <c r="C275">
        <v>28186886</v>
      </c>
      <c r="D275">
        <v>27262783</v>
      </c>
      <c r="E275">
        <v>1</v>
      </c>
      <c r="F275">
        <v>1</v>
      </c>
      <c r="G275">
        <v>1</v>
      </c>
      <c r="H275">
        <v>3</v>
      </c>
      <c r="I275" t="s">
        <v>44</v>
      </c>
      <c r="J275" t="s">
        <v>45</v>
      </c>
      <c r="K275" t="s">
        <v>46</v>
      </c>
      <c r="L275">
        <v>1339</v>
      </c>
      <c r="N275">
        <v>1007</v>
      </c>
      <c r="O275" t="s">
        <v>444</v>
      </c>
      <c r="P275" t="s">
        <v>444</v>
      </c>
      <c r="Q275">
        <v>1</v>
      </c>
      <c r="X275">
        <v>5.07</v>
      </c>
      <c r="Y275">
        <v>23.41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420</v>
      </c>
      <c r="AG275">
        <v>5.07</v>
      </c>
      <c r="AH275">
        <v>2</v>
      </c>
      <c r="AI275">
        <v>28186899</v>
      </c>
      <c r="AJ275">
        <v>269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ROW(Source!A87)</f>
        <v>87</v>
      </c>
      <c r="B276">
        <v>28186920</v>
      </c>
      <c r="C276">
        <v>28186886</v>
      </c>
      <c r="D276">
        <v>27262805</v>
      </c>
      <c r="E276">
        <v>1</v>
      </c>
      <c r="F276">
        <v>1</v>
      </c>
      <c r="G276">
        <v>1</v>
      </c>
      <c r="H276">
        <v>3</v>
      </c>
      <c r="I276" t="s">
        <v>47</v>
      </c>
      <c r="J276" t="s">
        <v>48</v>
      </c>
      <c r="K276" t="s">
        <v>49</v>
      </c>
      <c r="L276">
        <v>1339</v>
      </c>
      <c r="N276">
        <v>1007</v>
      </c>
      <c r="O276" t="s">
        <v>444</v>
      </c>
      <c r="P276" t="s">
        <v>444</v>
      </c>
      <c r="Q276">
        <v>1</v>
      </c>
      <c r="X276">
        <v>11.6</v>
      </c>
      <c r="Y276">
        <v>8.7899999999999991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420</v>
      </c>
      <c r="AG276">
        <v>11.6</v>
      </c>
      <c r="AH276">
        <v>2</v>
      </c>
      <c r="AI276">
        <v>28186900</v>
      </c>
      <c r="AJ276">
        <v>270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ROW(Source!A87)</f>
        <v>87</v>
      </c>
      <c r="B277">
        <v>28186921</v>
      </c>
      <c r="C277">
        <v>28186886</v>
      </c>
      <c r="D277">
        <v>27262812</v>
      </c>
      <c r="E277">
        <v>1</v>
      </c>
      <c r="F277">
        <v>1</v>
      </c>
      <c r="G277">
        <v>1</v>
      </c>
      <c r="H277">
        <v>3</v>
      </c>
      <c r="I277" t="s">
        <v>50</v>
      </c>
      <c r="J277" t="s">
        <v>51</v>
      </c>
      <c r="K277" t="s">
        <v>52</v>
      </c>
      <c r="L277">
        <v>1346</v>
      </c>
      <c r="N277">
        <v>1009</v>
      </c>
      <c r="O277" t="s">
        <v>40</v>
      </c>
      <c r="P277" t="s">
        <v>40</v>
      </c>
      <c r="Q277">
        <v>1</v>
      </c>
      <c r="X277">
        <v>5.43</v>
      </c>
      <c r="Y277">
        <v>4.47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420</v>
      </c>
      <c r="AG277">
        <v>5.43</v>
      </c>
      <c r="AH277">
        <v>2</v>
      </c>
      <c r="AI277">
        <v>28186901</v>
      </c>
      <c r="AJ277">
        <v>271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ROW(Source!A87)</f>
        <v>87</v>
      </c>
      <c r="B278">
        <v>28186922</v>
      </c>
      <c r="C278">
        <v>28186886</v>
      </c>
      <c r="D278">
        <v>27263011</v>
      </c>
      <c r="E278">
        <v>1</v>
      </c>
      <c r="F278">
        <v>1</v>
      </c>
      <c r="G278">
        <v>1</v>
      </c>
      <c r="H278">
        <v>3</v>
      </c>
      <c r="I278" t="s">
        <v>53</v>
      </c>
      <c r="J278" t="s">
        <v>54</v>
      </c>
      <c r="K278" t="s">
        <v>55</v>
      </c>
      <c r="L278">
        <v>1346</v>
      </c>
      <c r="N278">
        <v>1009</v>
      </c>
      <c r="O278" t="s">
        <v>40</v>
      </c>
      <c r="P278" t="s">
        <v>40</v>
      </c>
      <c r="Q278">
        <v>1</v>
      </c>
      <c r="X278">
        <v>0.02</v>
      </c>
      <c r="Y278">
        <v>10.1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420</v>
      </c>
      <c r="AG278">
        <v>0.02</v>
      </c>
      <c r="AH278">
        <v>2</v>
      </c>
      <c r="AI278">
        <v>28186902</v>
      </c>
      <c r="AJ278">
        <v>272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ROW(Source!A87)</f>
        <v>87</v>
      </c>
      <c r="B279">
        <v>28186923</v>
      </c>
      <c r="C279">
        <v>28186886</v>
      </c>
      <c r="D279">
        <v>27266047</v>
      </c>
      <c r="E279">
        <v>1</v>
      </c>
      <c r="F279">
        <v>1</v>
      </c>
      <c r="G279">
        <v>1</v>
      </c>
      <c r="H279">
        <v>3</v>
      </c>
      <c r="I279" t="s">
        <v>56</v>
      </c>
      <c r="J279" t="s">
        <v>57</v>
      </c>
      <c r="K279" t="s">
        <v>58</v>
      </c>
      <c r="L279">
        <v>1348</v>
      </c>
      <c r="N279">
        <v>1009</v>
      </c>
      <c r="O279" t="s">
        <v>476</v>
      </c>
      <c r="P279" t="s">
        <v>476</v>
      </c>
      <c r="Q279">
        <v>1000</v>
      </c>
      <c r="X279">
        <v>3.1739999999999997E-2</v>
      </c>
      <c r="Y279">
        <v>12824.48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420</v>
      </c>
      <c r="AG279">
        <v>3.1739999999999997E-2</v>
      </c>
      <c r="AH279">
        <v>2</v>
      </c>
      <c r="AI279">
        <v>28186903</v>
      </c>
      <c r="AJ279">
        <v>273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ROW(Source!A87)</f>
        <v>87</v>
      </c>
      <c r="B280">
        <v>28186924</v>
      </c>
      <c r="C280">
        <v>28186886</v>
      </c>
      <c r="D280">
        <v>27287737</v>
      </c>
      <c r="E280">
        <v>1</v>
      </c>
      <c r="F280">
        <v>1</v>
      </c>
      <c r="G280">
        <v>1</v>
      </c>
      <c r="H280">
        <v>3</v>
      </c>
      <c r="I280" t="s">
        <v>59</v>
      </c>
      <c r="J280" t="s">
        <v>60</v>
      </c>
      <c r="K280" t="s">
        <v>61</v>
      </c>
      <c r="L280">
        <v>1348</v>
      </c>
      <c r="N280">
        <v>1009</v>
      </c>
      <c r="O280" t="s">
        <v>476</v>
      </c>
      <c r="P280" t="s">
        <v>476</v>
      </c>
      <c r="Q280">
        <v>1000</v>
      </c>
      <c r="X280">
        <v>0.05</v>
      </c>
      <c r="Y280">
        <v>10175.83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420</v>
      </c>
      <c r="AG280">
        <v>0.05</v>
      </c>
      <c r="AH280">
        <v>2</v>
      </c>
      <c r="AI280">
        <v>28186904</v>
      </c>
      <c r="AJ280">
        <v>274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ROW(Source!A87)</f>
        <v>87</v>
      </c>
      <c r="B281">
        <v>28186925</v>
      </c>
      <c r="C281">
        <v>28186886</v>
      </c>
      <c r="D281">
        <v>27290753</v>
      </c>
      <c r="E281">
        <v>1</v>
      </c>
      <c r="F281">
        <v>1</v>
      </c>
      <c r="G281">
        <v>1</v>
      </c>
      <c r="H281">
        <v>3</v>
      </c>
      <c r="I281" t="s">
        <v>62</v>
      </c>
      <c r="J281" t="s">
        <v>63</v>
      </c>
      <c r="K281" t="s">
        <v>64</v>
      </c>
      <c r="L281">
        <v>1348</v>
      </c>
      <c r="N281">
        <v>1009</v>
      </c>
      <c r="O281" t="s">
        <v>476</v>
      </c>
      <c r="P281" t="s">
        <v>476</v>
      </c>
      <c r="Q281">
        <v>1000</v>
      </c>
      <c r="X281">
        <v>0.05</v>
      </c>
      <c r="Y281">
        <v>5343.1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420</v>
      </c>
      <c r="AG281">
        <v>0.05</v>
      </c>
      <c r="AH281">
        <v>2</v>
      </c>
      <c r="AI281">
        <v>28186905</v>
      </c>
      <c r="AJ281">
        <v>275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ROW(Source!A87)</f>
        <v>87</v>
      </c>
      <c r="B282">
        <v>28186926</v>
      </c>
      <c r="C282">
        <v>28186886</v>
      </c>
      <c r="D282">
        <v>27258857</v>
      </c>
      <c r="E282">
        <v>21</v>
      </c>
      <c r="F282">
        <v>1</v>
      </c>
      <c r="G282">
        <v>1</v>
      </c>
      <c r="H282">
        <v>3</v>
      </c>
      <c r="I282" t="s">
        <v>65</v>
      </c>
      <c r="J282" t="s">
        <v>420</v>
      </c>
      <c r="K282" t="s">
        <v>66</v>
      </c>
      <c r="L282">
        <v>1374</v>
      </c>
      <c r="N282">
        <v>1013</v>
      </c>
      <c r="O282" t="s">
        <v>67</v>
      </c>
      <c r="P282" t="s">
        <v>67</v>
      </c>
      <c r="Q282">
        <v>1</v>
      </c>
      <c r="X282">
        <v>49.44</v>
      </c>
      <c r="Y282">
        <v>1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420</v>
      </c>
      <c r="AG282">
        <v>49.44</v>
      </c>
      <c r="AH282">
        <v>2</v>
      </c>
      <c r="AI282">
        <v>28186906</v>
      </c>
      <c r="AJ282">
        <v>276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ROW(Source!A88)</f>
        <v>88</v>
      </c>
      <c r="B283">
        <v>28186940</v>
      </c>
      <c r="C283">
        <v>28186927</v>
      </c>
      <c r="D283">
        <v>27436209</v>
      </c>
      <c r="E283">
        <v>1</v>
      </c>
      <c r="F283">
        <v>1</v>
      </c>
      <c r="G283">
        <v>1</v>
      </c>
      <c r="H283">
        <v>1</v>
      </c>
      <c r="I283" t="s">
        <v>73</v>
      </c>
      <c r="J283" t="s">
        <v>420</v>
      </c>
      <c r="K283" t="s">
        <v>74</v>
      </c>
      <c r="L283">
        <v>1191</v>
      </c>
      <c r="N283">
        <v>1013</v>
      </c>
      <c r="O283" t="s">
        <v>817</v>
      </c>
      <c r="P283" t="s">
        <v>817</v>
      </c>
      <c r="Q283">
        <v>1</v>
      </c>
      <c r="X283">
        <v>186</v>
      </c>
      <c r="Y283">
        <v>0</v>
      </c>
      <c r="Z283">
        <v>0</v>
      </c>
      <c r="AA283">
        <v>0</v>
      </c>
      <c r="AB283">
        <v>9.24</v>
      </c>
      <c r="AC283">
        <v>0</v>
      </c>
      <c r="AD283">
        <v>1</v>
      </c>
      <c r="AE283">
        <v>1</v>
      </c>
      <c r="AF283" t="s">
        <v>420</v>
      </c>
      <c r="AG283">
        <v>186</v>
      </c>
      <c r="AH283">
        <v>2</v>
      </c>
      <c r="AI283">
        <v>28186928</v>
      </c>
      <c r="AJ283">
        <v>277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ROW(Source!A88)</f>
        <v>88</v>
      </c>
      <c r="B284">
        <v>28186941</v>
      </c>
      <c r="C284">
        <v>28186927</v>
      </c>
      <c r="D284">
        <v>27430841</v>
      </c>
      <c r="E284">
        <v>1</v>
      </c>
      <c r="F284">
        <v>1</v>
      </c>
      <c r="G284">
        <v>1</v>
      </c>
      <c r="H284">
        <v>1</v>
      </c>
      <c r="I284" t="s">
        <v>818</v>
      </c>
      <c r="J284" t="s">
        <v>420</v>
      </c>
      <c r="K284" t="s">
        <v>819</v>
      </c>
      <c r="L284">
        <v>1191</v>
      </c>
      <c r="N284">
        <v>1013</v>
      </c>
      <c r="O284" t="s">
        <v>817</v>
      </c>
      <c r="P284" t="s">
        <v>817</v>
      </c>
      <c r="Q284">
        <v>1</v>
      </c>
      <c r="X284">
        <v>4.46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420</v>
      </c>
      <c r="AG284">
        <v>4.46</v>
      </c>
      <c r="AH284">
        <v>2</v>
      </c>
      <c r="AI284">
        <v>28186929</v>
      </c>
      <c r="AJ284">
        <v>278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ROW(Source!A88)</f>
        <v>88</v>
      </c>
      <c r="B285">
        <v>28186942</v>
      </c>
      <c r="C285">
        <v>28186927</v>
      </c>
      <c r="D285">
        <v>27348001</v>
      </c>
      <c r="E285">
        <v>1</v>
      </c>
      <c r="F285">
        <v>1</v>
      </c>
      <c r="G285">
        <v>1</v>
      </c>
      <c r="H285">
        <v>2</v>
      </c>
      <c r="I285" t="s">
        <v>70</v>
      </c>
      <c r="J285" t="s">
        <v>71</v>
      </c>
      <c r="K285" t="s">
        <v>72</v>
      </c>
      <c r="L285">
        <v>1368</v>
      </c>
      <c r="N285">
        <v>1011</v>
      </c>
      <c r="O285" t="s">
        <v>823</v>
      </c>
      <c r="P285" t="s">
        <v>823</v>
      </c>
      <c r="Q285">
        <v>1</v>
      </c>
      <c r="X285">
        <v>0.17</v>
      </c>
      <c r="Y285">
        <v>0</v>
      </c>
      <c r="Z285">
        <v>112.77</v>
      </c>
      <c r="AA285">
        <v>11.84</v>
      </c>
      <c r="AB285">
        <v>0</v>
      </c>
      <c r="AC285">
        <v>0</v>
      </c>
      <c r="AD285">
        <v>1</v>
      </c>
      <c r="AE285">
        <v>0</v>
      </c>
      <c r="AF285" t="s">
        <v>420</v>
      </c>
      <c r="AG285">
        <v>0.17</v>
      </c>
      <c r="AH285">
        <v>2</v>
      </c>
      <c r="AI285">
        <v>28186930</v>
      </c>
      <c r="AJ285">
        <v>279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ROW(Source!A88)</f>
        <v>88</v>
      </c>
      <c r="B286">
        <v>28186943</v>
      </c>
      <c r="C286">
        <v>28186927</v>
      </c>
      <c r="D286">
        <v>27348188</v>
      </c>
      <c r="E286">
        <v>1</v>
      </c>
      <c r="F286">
        <v>1</v>
      </c>
      <c r="G286">
        <v>1</v>
      </c>
      <c r="H286">
        <v>2</v>
      </c>
      <c r="I286" t="s">
        <v>16</v>
      </c>
      <c r="J286" t="s">
        <v>17</v>
      </c>
      <c r="K286" t="s">
        <v>18</v>
      </c>
      <c r="L286">
        <v>1368</v>
      </c>
      <c r="N286">
        <v>1011</v>
      </c>
      <c r="O286" t="s">
        <v>823</v>
      </c>
      <c r="P286" t="s">
        <v>823</v>
      </c>
      <c r="Q286">
        <v>1</v>
      </c>
      <c r="X286">
        <v>7.68</v>
      </c>
      <c r="Y286">
        <v>0</v>
      </c>
      <c r="Z286">
        <v>6.99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420</v>
      </c>
      <c r="AG286">
        <v>7.68</v>
      </c>
      <c r="AH286">
        <v>2</v>
      </c>
      <c r="AI286">
        <v>28186931</v>
      </c>
      <c r="AJ286">
        <v>280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ROW(Source!A88)</f>
        <v>88</v>
      </c>
      <c r="B287">
        <v>28186944</v>
      </c>
      <c r="C287">
        <v>28186927</v>
      </c>
      <c r="D287">
        <v>27349183</v>
      </c>
      <c r="E287">
        <v>1</v>
      </c>
      <c r="F287">
        <v>1</v>
      </c>
      <c r="G287">
        <v>1</v>
      </c>
      <c r="H287">
        <v>2</v>
      </c>
      <c r="I287" t="s">
        <v>19</v>
      </c>
      <c r="J287" t="s">
        <v>20</v>
      </c>
      <c r="K287" t="s">
        <v>21</v>
      </c>
      <c r="L287">
        <v>1368</v>
      </c>
      <c r="N287">
        <v>1011</v>
      </c>
      <c r="O287" t="s">
        <v>823</v>
      </c>
      <c r="P287" t="s">
        <v>823</v>
      </c>
      <c r="Q287">
        <v>1</v>
      </c>
      <c r="X287">
        <v>0.17</v>
      </c>
      <c r="Y287">
        <v>0</v>
      </c>
      <c r="Z287">
        <v>127.86</v>
      </c>
      <c r="AA287">
        <v>11.84</v>
      </c>
      <c r="AB287">
        <v>0</v>
      </c>
      <c r="AC287">
        <v>0</v>
      </c>
      <c r="AD287">
        <v>1</v>
      </c>
      <c r="AE287">
        <v>0</v>
      </c>
      <c r="AF287" t="s">
        <v>420</v>
      </c>
      <c r="AG287">
        <v>0.17</v>
      </c>
      <c r="AH287">
        <v>2</v>
      </c>
      <c r="AI287">
        <v>28186932</v>
      </c>
      <c r="AJ287">
        <v>281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ROW(Source!A88)</f>
        <v>88</v>
      </c>
      <c r="B288">
        <v>28186945</v>
      </c>
      <c r="C288">
        <v>28186927</v>
      </c>
      <c r="D288">
        <v>27349192</v>
      </c>
      <c r="E288">
        <v>1</v>
      </c>
      <c r="F288">
        <v>1</v>
      </c>
      <c r="G288">
        <v>1</v>
      </c>
      <c r="H288">
        <v>2</v>
      </c>
      <c r="I288" t="s">
        <v>22</v>
      </c>
      <c r="J288" t="s">
        <v>23</v>
      </c>
      <c r="K288" t="s">
        <v>24</v>
      </c>
      <c r="L288">
        <v>1368</v>
      </c>
      <c r="N288">
        <v>1011</v>
      </c>
      <c r="O288" t="s">
        <v>823</v>
      </c>
      <c r="P288" t="s">
        <v>823</v>
      </c>
      <c r="Q288">
        <v>1</v>
      </c>
      <c r="X288">
        <v>0.17</v>
      </c>
      <c r="Y288">
        <v>0</v>
      </c>
      <c r="Z288">
        <v>12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420</v>
      </c>
      <c r="AG288">
        <v>0.17</v>
      </c>
      <c r="AH288">
        <v>2</v>
      </c>
      <c r="AI288">
        <v>28186933</v>
      </c>
      <c r="AJ288">
        <v>282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ROW(Source!A88)</f>
        <v>88</v>
      </c>
      <c r="B289">
        <v>28186946</v>
      </c>
      <c r="C289">
        <v>28186927</v>
      </c>
      <c r="D289">
        <v>27349322</v>
      </c>
      <c r="E289">
        <v>1</v>
      </c>
      <c r="F289">
        <v>1</v>
      </c>
      <c r="G289">
        <v>1</v>
      </c>
      <c r="H289">
        <v>2</v>
      </c>
      <c r="I289" t="s">
        <v>25</v>
      </c>
      <c r="J289" t="s">
        <v>26</v>
      </c>
      <c r="K289" t="s">
        <v>27</v>
      </c>
      <c r="L289">
        <v>1368</v>
      </c>
      <c r="N289">
        <v>1011</v>
      </c>
      <c r="O289" t="s">
        <v>823</v>
      </c>
      <c r="P289" t="s">
        <v>823</v>
      </c>
      <c r="Q289">
        <v>1</v>
      </c>
      <c r="X289">
        <v>1.47</v>
      </c>
      <c r="Y289">
        <v>0</v>
      </c>
      <c r="Z289">
        <v>7.52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420</v>
      </c>
      <c r="AG289">
        <v>1.47</v>
      </c>
      <c r="AH289">
        <v>2</v>
      </c>
      <c r="AI289">
        <v>28186934</v>
      </c>
      <c r="AJ289">
        <v>283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ROW(Source!A88)</f>
        <v>88</v>
      </c>
      <c r="B290">
        <v>28186947</v>
      </c>
      <c r="C290">
        <v>28186927</v>
      </c>
      <c r="D290">
        <v>27349462</v>
      </c>
      <c r="E290">
        <v>1</v>
      </c>
      <c r="F290">
        <v>1</v>
      </c>
      <c r="G290">
        <v>1</v>
      </c>
      <c r="H290">
        <v>2</v>
      </c>
      <c r="I290" t="s">
        <v>28</v>
      </c>
      <c r="J290" t="s">
        <v>29</v>
      </c>
      <c r="K290" t="s">
        <v>30</v>
      </c>
      <c r="L290">
        <v>1368</v>
      </c>
      <c r="N290">
        <v>1011</v>
      </c>
      <c r="O290" t="s">
        <v>823</v>
      </c>
      <c r="P290" t="s">
        <v>823</v>
      </c>
      <c r="Q290">
        <v>1</v>
      </c>
      <c r="X290">
        <v>54.1</v>
      </c>
      <c r="Y290">
        <v>0</v>
      </c>
      <c r="Z290">
        <v>8.68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420</v>
      </c>
      <c r="AG290">
        <v>54.1</v>
      </c>
      <c r="AH290">
        <v>2</v>
      </c>
      <c r="AI290">
        <v>28186935</v>
      </c>
      <c r="AJ290">
        <v>284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ROW(Source!A88)</f>
        <v>88</v>
      </c>
      <c r="B291">
        <v>28186948</v>
      </c>
      <c r="C291">
        <v>28186927</v>
      </c>
      <c r="D291">
        <v>27350107</v>
      </c>
      <c r="E291">
        <v>1</v>
      </c>
      <c r="F291">
        <v>1</v>
      </c>
      <c r="G291">
        <v>1</v>
      </c>
      <c r="H291">
        <v>2</v>
      </c>
      <c r="I291" t="s">
        <v>34</v>
      </c>
      <c r="J291" t="s">
        <v>35</v>
      </c>
      <c r="K291" t="s">
        <v>36</v>
      </c>
      <c r="L291">
        <v>1368</v>
      </c>
      <c r="N291">
        <v>1011</v>
      </c>
      <c r="O291" t="s">
        <v>823</v>
      </c>
      <c r="P291" t="s">
        <v>823</v>
      </c>
      <c r="Q291">
        <v>1</v>
      </c>
      <c r="X291">
        <v>4.12</v>
      </c>
      <c r="Y291">
        <v>0</v>
      </c>
      <c r="Z291">
        <v>18.489999999999998</v>
      </c>
      <c r="AA291">
        <v>10.130000000000001</v>
      </c>
      <c r="AB291">
        <v>0</v>
      </c>
      <c r="AC291">
        <v>0</v>
      </c>
      <c r="AD291">
        <v>1</v>
      </c>
      <c r="AE291">
        <v>0</v>
      </c>
      <c r="AF291" t="s">
        <v>420</v>
      </c>
      <c r="AG291">
        <v>4.12</v>
      </c>
      <c r="AH291">
        <v>2</v>
      </c>
      <c r="AI291">
        <v>28186936</v>
      </c>
      <c r="AJ291">
        <v>285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ROW(Source!A88)</f>
        <v>88</v>
      </c>
      <c r="B292">
        <v>28186949</v>
      </c>
      <c r="C292">
        <v>28186927</v>
      </c>
      <c r="D292">
        <v>27262783</v>
      </c>
      <c r="E292">
        <v>1</v>
      </c>
      <c r="F292">
        <v>1</v>
      </c>
      <c r="G292">
        <v>1</v>
      </c>
      <c r="H292">
        <v>3</v>
      </c>
      <c r="I292" t="s">
        <v>44</v>
      </c>
      <c r="J292" t="s">
        <v>45</v>
      </c>
      <c r="K292" t="s">
        <v>46</v>
      </c>
      <c r="L292">
        <v>1339</v>
      </c>
      <c r="N292">
        <v>1007</v>
      </c>
      <c r="O292" t="s">
        <v>444</v>
      </c>
      <c r="P292" t="s">
        <v>444</v>
      </c>
      <c r="Q292">
        <v>1</v>
      </c>
      <c r="X292">
        <v>1.38</v>
      </c>
      <c r="Y292">
        <v>23.41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420</v>
      </c>
      <c r="AG292">
        <v>1.38</v>
      </c>
      <c r="AH292">
        <v>2</v>
      </c>
      <c r="AI292">
        <v>28186937</v>
      </c>
      <c r="AJ292">
        <v>286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ROW(Source!A88)</f>
        <v>88</v>
      </c>
      <c r="B293">
        <v>28186950</v>
      </c>
      <c r="C293">
        <v>28186927</v>
      </c>
      <c r="D293">
        <v>27266047</v>
      </c>
      <c r="E293">
        <v>1</v>
      </c>
      <c r="F293">
        <v>1</v>
      </c>
      <c r="G293">
        <v>1</v>
      </c>
      <c r="H293">
        <v>3</v>
      </c>
      <c r="I293" t="s">
        <v>56</v>
      </c>
      <c r="J293" t="s">
        <v>57</v>
      </c>
      <c r="K293" t="s">
        <v>58</v>
      </c>
      <c r="L293">
        <v>1348</v>
      </c>
      <c r="N293">
        <v>1009</v>
      </c>
      <c r="O293" t="s">
        <v>476</v>
      </c>
      <c r="P293" t="s">
        <v>476</v>
      </c>
      <c r="Q293">
        <v>1000</v>
      </c>
      <c r="X293">
        <v>1.711E-2</v>
      </c>
      <c r="Y293">
        <v>12824.48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420</v>
      </c>
      <c r="AG293">
        <v>1.711E-2</v>
      </c>
      <c r="AH293">
        <v>2</v>
      </c>
      <c r="AI293">
        <v>28186938</v>
      </c>
      <c r="AJ293">
        <v>287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ROW(Source!A88)</f>
        <v>88</v>
      </c>
      <c r="B294">
        <v>28186951</v>
      </c>
      <c r="C294">
        <v>28186927</v>
      </c>
      <c r="D294">
        <v>27258857</v>
      </c>
      <c r="E294">
        <v>21</v>
      </c>
      <c r="F294">
        <v>1</v>
      </c>
      <c r="G294">
        <v>1</v>
      </c>
      <c r="H294">
        <v>3</v>
      </c>
      <c r="I294" t="s">
        <v>65</v>
      </c>
      <c r="J294" t="s">
        <v>420</v>
      </c>
      <c r="K294" t="s">
        <v>66</v>
      </c>
      <c r="L294">
        <v>1374</v>
      </c>
      <c r="N294">
        <v>1013</v>
      </c>
      <c r="O294" t="s">
        <v>67</v>
      </c>
      <c r="P294" t="s">
        <v>67</v>
      </c>
      <c r="Q294">
        <v>1</v>
      </c>
      <c r="X294">
        <v>34.369999999999997</v>
      </c>
      <c r="Y294">
        <v>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420</v>
      </c>
      <c r="AG294">
        <v>34.369999999999997</v>
      </c>
      <c r="AH294">
        <v>2</v>
      </c>
      <c r="AI294">
        <v>28186939</v>
      </c>
      <c r="AJ294">
        <v>288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ROW(Source!A89)</f>
        <v>89</v>
      </c>
      <c r="B295">
        <v>28186940</v>
      </c>
      <c r="C295">
        <v>28186927</v>
      </c>
      <c r="D295">
        <v>27436209</v>
      </c>
      <c r="E295">
        <v>1</v>
      </c>
      <c r="F295">
        <v>1</v>
      </c>
      <c r="G295">
        <v>1</v>
      </c>
      <c r="H295">
        <v>1</v>
      </c>
      <c r="I295" t="s">
        <v>73</v>
      </c>
      <c r="J295" t="s">
        <v>420</v>
      </c>
      <c r="K295" t="s">
        <v>74</v>
      </c>
      <c r="L295">
        <v>1191</v>
      </c>
      <c r="N295">
        <v>1013</v>
      </c>
      <c r="O295" t="s">
        <v>817</v>
      </c>
      <c r="P295" t="s">
        <v>817</v>
      </c>
      <c r="Q295">
        <v>1</v>
      </c>
      <c r="X295">
        <v>186</v>
      </c>
      <c r="Y295">
        <v>0</v>
      </c>
      <c r="Z295">
        <v>0</v>
      </c>
      <c r="AA295">
        <v>0</v>
      </c>
      <c r="AB295">
        <v>9.24</v>
      </c>
      <c r="AC295">
        <v>0</v>
      </c>
      <c r="AD295">
        <v>1</v>
      </c>
      <c r="AE295">
        <v>1</v>
      </c>
      <c r="AF295" t="s">
        <v>420</v>
      </c>
      <c r="AG295">
        <v>186</v>
      </c>
      <c r="AH295">
        <v>2</v>
      </c>
      <c r="AI295">
        <v>28186928</v>
      </c>
      <c r="AJ295">
        <v>289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ROW(Source!A89)</f>
        <v>89</v>
      </c>
      <c r="B296">
        <v>28186941</v>
      </c>
      <c r="C296">
        <v>28186927</v>
      </c>
      <c r="D296">
        <v>27430841</v>
      </c>
      <c r="E296">
        <v>1</v>
      </c>
      <c r="F296">
        <v>1</v>
      </c>
      <c r="G296">
        <v>1</v>
      </c>
      <c r="H296">
        <v>1</v>
      </c>
      <c r="I296" t="s">
        <v>818</v>
      </c>
      <c r="J296" t="s">
        <v>420</v>
      </c>
      <c r="K296" t="s">
        <v>819</v>
      </c>
      <c r="L296">
        <v>1191</v>
      </c>
      <c r="N296">
        <v>1013</v>
      </c>
      <c r="O296" t="s">
        <v>817</v>
      </c>
      <c r="P296" t="s">
        <v>817</v>
      </c>
      <c r="Q296">
        <v>1</v>
      </c>
      <c r="X296">
        <v>4.46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2</v>
      </c>
      <c r="AF296" t="s">
        <v>420</v>
      </c>
      <c r="AG296">
        <v>4.46</v>
      </c>
      <c r="AH296">
        <v>2</v>
      </c>
      <c r="AI296">
        <v>28186929</v>
      </c>
      <c r="AJ296">
        <v>290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ROW(Source!A89)</f>
        <v>89</v>
      </c>
      <c r="B297">
        <v>28186942</v>
      </c>
      <c r="C297">
        <v>28186927</v>
      </c>
      <c r="D297">
        <v>27348001</v>
      </c>
      <c r="E297">
        <v>1</v>
      </c>
      <c r="F297">
        <v>1</v>
      </c>
      <c r="G297">
        <v>1</v>
      </c>
      <c r="H297">
        <v>2</v>
      </c>
      <c r="I297" t="s">
        <v>70</v>
      </c>
      <c r="J297" t="s">
        <v>71</v>
      </c>
      <c r="K297" t="s">
        <v>72</v>
      </c>
      <c r="L297">
        <v>1368</v>
      </c>
      <c r="N297">
        <v>1011</v>
      </c>
      <c r="O297" t="s">
        <v>823</v>
      </c>
      <c r="P297" t="s">
        <v>823</v>
      </c>
      <c r="Q297">
        <v>1</v>
      </c>
      <c r="X297">
        <v>0.17</v>
      </c>
      <c r="Y297">
        <v>0</v>
      </c>
      <c r="Z297">
        <v>112.77</v>
      </c>
      <c r="AA297">
        <v>11.84</v>
      </c>
      <c r="AB297">
        <v>0</v>
      </c>
      <c r="AC297">
        <v>0</v>
      </c>
      <c r="AD297">
        <v>1</v>
      </c>
      <c r="AE297">
        <v>0</v>
      </c>
      <c r="AF297" t="s">
        <v>420</v>
      </c>
      <c r="AG297">
        <v>0.17</v>
      </c>
      <c r="AH297">
        <v>2</v>
      </c>
      <c r="AI297">
        <v>28186930</v>
      </c>
      <c r="AJ297">
        <v>291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ROW(Source!A89)</f>
        <v>89</v>
      </c>
      <c r="B298">
        <v>28186943</v>
      </c>
      <c r="C298">
        <v>28186927</v>
      </c>
      <c r="D298">
        <v>27348188</v>
      </c>
      <c r="E298">
        <v>1</v>
      </c>
      <c r="F298">
        <v>1</v>
      </c>
      <c r="G298">
        <v>1</v>
      </c>
      <c r="H298">
        <v>2</v>
      </c>
      <c r="I298" t="s">
        <v>16</v>
      </c>
      <c r="J298" t="s">
        <v>17</v>
      </c>
      <c r="K298" t="s">
        <v>18</v>
      </c>
      <c r="L298">
        <v>1368</v>
      </c>
      <c r="N298">
        <v>1011</v>
      </c>
      <c r="O298" t="s">
        <v>823</v>
      </c>
      <c r="P298" t="s">
        <v>823</v>
      </c>
      <c r="Q298">
        <v>1</v>
      </c>
      <c r="X298">
        <v>7.68</v>
      </c>
      <c r="Y298">
        <v>0</v>
      </c>
      <c r="Z298">
        <v>6.99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420</v>
      </c>
      <c r="AG298">
        <v>7.68</v>
      </c>
      <c r="AH298">
        <v>2</v>
      </c>
      <c r="AI298">
        <v>28186931</v>
      </c>
      <c r="AJ298">
        <v>292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ROW(Source!A89)</f>
        <v>89</v>
      </c>
      <c r="B299">
        <v>28186944</v>
      </c>
      <c r="C299">
        <v>28186927</v>
      </c>
      <c r="D299">
        <v>27349183</v>
      </c>
      <c r="E299">
        <v>1</v>
      </c>
      <c r="F299">
        <v>1</v>
      </c>
      <c r="G299">
        <v>1</v>
      </c>
      <c r="H299">
        <v>2</v>
      </c>
      <c r="I299" t="s">
        <v>19</v>
      </c>
      <c r="J299" t="s">
        <v>20</v>
      </c>
      <c r="K299" t="s">
        <v>21</v>
      </c>
      <c r="L299">
        <v>1368</v>
      </c>
      <c r="N299">
        <v>1011</v>
      </c>
      <c r="O299" t="s">
        <v>823</v>
      </c>
      <c r="P299" t="s">
        <v>823</v>
      </c>
      <c r="Q299">
        <v>1</v>
      </c>
      <c r="X299">
        <v>0.17</v>
      </c>
      <c r="Y299">
        <v>0</v>
      </c>
      <c r="Z299">
        <v>127.86</v>
      </c>
      <c r="AA299">
        <v>11.84</v>
      </c>
      <c r="AB299">
        <v>0</v>
      </c>
      <c r="AC299">
        <v>0</v>
      </c>
      <c r="AD299">
        <v>1</v>
      </c>
      <c r="AE299">
        <v>0</v>
      </c>
      <c r="AF299" t="s">
        <v>420</v>
      </c>
      <c r="AG299">
        <v>0.17</v>
      </c>
      <c r="AH299">
        <v>2</v>
      </c>
      <c r="AI299">
        <v>28186932</v>
      </c>
      <c r="AJ299">
        <v>293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ROW(Source!A89)</f>
        <v>89</v>
      </c>
      <c r="B300">
        <v>28186945</v>
      </c>
      <c r="C300">
        <v>28186927</v>
      </c>
      <c r="D300">
        <v>27349192</v>
      </c>
      <c r="E300">
        <v>1</v>
      </c>
      <c r="F300">
        <v>1</v>
      </c>
      <c r="G300">
        <v>1</v>
      </c>
      <c r="H300">
        <v>2</v>
      </c>
      <c r="I300" t="s">
        <v>22</v>
      </c>
      <c r="J300" t="s">
        <v>23</v>
      </c>
      <c r="K300" t="s">
        <v>24</v>
      </c>
      <c r="L300">
        <v>1368</v>
      </c>
      <c r="N300">
        <v>1011</v>
      </c>
      <c r="O300" t="s">
        <v>823</v>
      </c>
      <c r="P300" t="s">
        <v>823</v>
      </c>
      <c r="Q300">
        <v>1</v>
      </c>
      <c r="X300">
        <v>0.17</v>
      </c>
      <c r="Y300">
        <v>0</v>
      </c>
      <c r="Z300">
        <v>12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420</v>
      </c>
      <c r="AG300">
        <v>0.17</v>
      </c>
      <c r="AH300">
        <v>2</v>
      </c>
      <c r="AI300">
        <v>28186933</v>
      </c>
      <c r="AJ300">
        <v>294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ROW(Source!A89)</f>
        <v>89</v>
      </c>
      <c r="B301">
        <v>28186946</v>
      </c>
      <c r="C301">
        <v>28186927</v>
      </c>
      <c r="D301">
        <v>27349322</v>
      </c>
      <c r="E301">
        <v>1</v>
      </c>
      <c r="F301">
        <v>1</v>
      </c>
      <c r="G301">
        <v>1</v>
      </c>
      <c r="H301">
        <v>2</v>
      </c>
      <c r="I301" t="s">
        <v>25</v>
      </c>
      <c r="J301" t="s">
        <v>26</v>
      </c>
      <c r="K301" t="s">
        <v>27</v>
      </c>
      <c r="L301">
        <v>1368</v>
      </c>
      <c r="N301">
        <v>1011</v>
      </c>
      <c r="O301" t="s">
        <v>823</v>
      </c>
      <c r="P301" t="s">
        <v>823</v>
      </c>
      <c r="Q301">
        <v>1</v>
      </c>
      <c r="X301">
        <v>1.47</v>
      </c>
      <c r="Y301">
        <v>0</v>
      </c>
      <c r="Z301">
        <v>7.52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420</v>
      </c>
      <c r="AG301">
        <v>1.47</v>
      </c>
      <c r="AH301">
        <v>2</v>
      </c>
      <c r="AI301">
        <v>28186934</v>
      </c>
      <c r="AJ301">
        <v>295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ROW(Source!A89)</f>
        <v>89</v>
      </c>
      <c r="B302">
        <v>28186947</v>
      </c>
      <c r="C302">
        <v>28186927</v>
      </c>
      <c r="D302">
        <v>27349462</v>
      </c>
      <c r="E302">
        <v>1</v>
      </c>
      <c r="F302">
        <v>1</v>
      </c>
      <c r="G302">
        <v>1</v>
      </c>
      <c r="H302">
        <v>2</v>
      </c>
      <c r="I302" t="s">
        <v>28</v>
      </c>
      <c r="J302" t="s">
        <v>29</v>
      </c>
      <c r="K302" t="s">
        <v>30</v>
      </c>
      <c r="L302">
        <v>1368</v>
      </c>
      <c r="N302">
        <v>1011</v>
      </c>
      <c r="O302" t="s">
        <v>823</v>
      </c>
      <c r="P302" t="s">
        <v>823</v>
      </c>
      <c r="Q302">
        <v>1</v>
      </c>
      <c r="X302">
        <v>54.1</v>
      </c>
      <c r="Y302">
        <v>0</v>
      </c>
      <c r="Z302">
        <v>8.68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420</v>
      </c>
      <c r="AG302">
        <v>54.1</v>
      </c>
      <c r="AH302">
        <v>2</v>
      </c>
      <c r="AI302">
        <v>28186935</v>
      </c>
      <c r="AJ302">
        <v>296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ROW(Source!A89)</f>
        <v>89</v>
      </c>
      <c r="B303">
        <v>28186948</v>
      </c>
      <c r="C303">
        <v>28186927</v>
      </c>
      <c r="D303">
        <v>27350107</v>
      </c>
      <c r="E303">
        <v>1</v>
      </c>
      <c r="F303">
        <v>1</v>
      </c>
      <c r="G303">
        <v>1</v>
      </c>
      <c r="H303">
        <v>2</v>
      </c>
      <c r="I303" t="s">
        <v>34</v>
      </c>
      <c r="J303" t="s">
        <v>35</v>
      </c>
      <c r="K303" t="s">
        <v>36</v>
      </c>
      <c r="L303">
        <v>1368</v>
      </c>
      <c r="N303">
        <v>1011</v>
      </c>
      <c r="O303" t="s">
        <v>823</v>
      </c>
      <c r="P303" t="s">
        <v>823</v>
      </c>
      <c r="Q303">
        <v>1</v>
      </c>
      <c r="X303">
        <v>4.12</v>
      </c>
      <c r="Y303">
        <v>0</v>
      </c>
      <c r="Z303">
        <v>18.489999999999998</v>
      </c>
      <c r="AA303">
        <v>10.130000000000001</v>
      </c>
      <c r="AB303">
        <v>0</v>
      </c>
      <c r="AC303">
        <v>0</v>
      </c>
      <c r="AD303">
        <v>1</v>
      </c>
      <c r="AE303">
        <v>0</v>
      </c>
      <c r="AF303" t="s">
        <v>420</v>
      </c>
      <c r="AG303">
        <v>4.12</v>
      </c>
      <c r="AH303">
        <v>2</v>
      </c>
      <c r="AI303">
        <v>28186936</v>
      </c>
      <c r="AJ303">
        <v>297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ROW(Source!A89)</f>
        <v>89</v>
      </c>
      <c r="B304">
        <v>28186949</v>
      </c>
      <c r="C304">
        <v>28186927</v>
      </c>
      <c r="D304">
        <v>27262783</v>
      </c>
      <c r="E304">
        <v>1</v>
      </c>
      <c r="F304">
        <v>1</v>
      </c>
      <c r="G304">
        <v>1</v>
      </c>
      <c r="H304">
        <v>3</v>
      </c>
      <c r="I304" t="s">
        <v>44</v>
      </c>
      <c r="J304" t="s">
        <v>45</v>
      </c>
      <c r="K304" t="s">
        <v>46</v>
      </c>
      <c r="L304">
        <v>1339</v>
      </c>
      <c r="N304">
        <v>1007</v>
      </c>
      <c r="O304" t="s">
        <v>444</v>
      </c>
      <c r="P304" t="s">
        <v>444</v>
      </c>
      <c r="Q304">
        <v>1</v>
      </c>
      <c r="X304">
        <v>1.38</v>
      </c>
      <c r="Y304">
        <v>23.41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420</v>
      </c>
      <c r="AG304">
        <v>1.38</v>
      </c>
      <c r="AH304">
        <v>2</v>
      </c>
      <c r="AI304">
        <v>28186937</v>
      </c>
      <c r="AJ304">
        <v>298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ROW(Source!A89)</f>
        <v>89</v>
      </c>
      <c r="B305">
        <v>28186950</v>
      </c>
      <c r="C305">
        <v>28186927</v>
      </c>
      <c r="D305">
        <v>27266047</v>
      </c>
      <c r="E305">
        <v>1</v>
      </c>
      <c r="F305">
        <v>1</v>
      </c>
      <c r="G305">
        <v>1</v>
      </c>
      <c r="H305">
        <v>3</v>
      </c>
      <c r="I305" t="s">
        <v>56</v>
      </c>
      <c r="J305" t="s">
        <v>57</v>
      </c>
      <c r="K305" t="s">
        <v>58</v>
      </c>
      <c r="L305">
        <v>1348</v>
      </c>
      <c r="N305">
        <v>1009</v>
      </c>
      <c r="O305" t="s">
        <v>476</v>
      </c>
      <c r="P305" t="s">
        <v>476</v>
      </c>
      <c r="Q305">
        <v>1000</v>
      </c>
      <c r="X305">
        <v>1.711E-2</v>
      </c>
      <c r="Y305">
        <v>12824.48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420</v>
      </c>
      <c r="AG305">
        <v>1.711E-2</v>
      </c>
      <c r="AH305">
        <v>2</v>
      </c>
      <c r="AI305">
        <v>28186938</v>
      </c>
      <c r="AJ305">
        <v>299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ROW(Source!A89)</f>
        <v>89</v>
      </c>
      <c r="B306">
        <v>28186951</v>
      </c>
      <c r="C306">
        <v>28186927</v>
      </c>
      <c r="D306">
        <v>27258857</v>
      </c>
      <c r="E306">
        <v>21</v>
      </c>
      <c r="F306">
        <v>1</v>
      </c>
      <c r="G306">
        <v>1</v>
      </c>
      <c r="H306">
        <v>3</v>
      </c>
      <c r="I306" t="s">
        <v>65</v>
      </c>
      <c r="J306" t="s">
        <v>420</v>
      </c>
      <c r="K306" t="s">
        <v>66</v>
      </c>
      <c r="L306">
        <v>1374</v>
      </c>
      <c r="N306">
        <v>1013</v>
      </c>
      <c r="O306" t="s">
        <v>67</v>
      </c>
      <c r="P306" t="s">
        <v>67</v>
      </c>
      <c r="Q306">
        <v>1</v>
      </c>
      <c r="X306">
        <v>34.369999999999997</v>
      </c>
      <c r="Y306">
        <v>1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420</v>
      </c>
      <c r="AG306">
        <v>34.369999999999997</v>
      </c>
      <c r="AH306">
        <v>2</v>
      </c>
      <c r="AI306">
        <v>28186939</v>
      </c>
      <c r="AJ306">
        <v>300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ROW(Source!A90)</f>
        <v>90</v>
      </c>
      <c r="B307">
        <v>28186974</v>
      </c>
      <c r="C307">
        <v>28186952</v>
      </c>
      <c r="D307">
        <v>27430843</v>
      </c>
      <c r="E307">
        <v>1</v>
      </c>
      <c r="F307">
        <v>1</v>
      </c>
      <c r="G307">
        <v>1</v>
      </c>
      <c r="H307">
        <v>1</v>
      </c>
      <c r="I307" t="s">
        <v>68</v>
      </c>
      <c r="J307" t="s">
        <v>420</v>
      </c>
      <c r="K307" t="s">
        <v>69</v>
      </c>
      <c r="L307">
        <v>1191</v>
      </c>
      <c r="N307">
        <v>1013</v>
      </c>
      <c r="O307" t="s">
        <v>817</v>
      </c>
      <c r="P307" t="s">
        <v>817</v>
      </c>
      <c r="Q307">
        <v>1</v>
      </c>
      <c r="X307">
        <v>32.369999999999997</v>
      </c>
      <c r="Y307">
        <v>0</v>
      </c>
      <c r="Z307">
        <v>0</v>
      </c>
      <c r="AA307">
        <v>0</v>
      </c>
      <c r="AB307">
        <v>8.4</v>
      </c>
      <c r="AC307">
        <v>0</v>
      </c>
      <c r="AD307">
        <v>1</v>
      </c>
      <c r="AE307">
        <v>1</v>
      </c>
      <c r="AF307" t="s">
        <v>420</v>
      </c>
      <c r="AG307">
        <v>32.369999999999997</v>
      </c>
      <c r="AH307">
        <v>2</v>
      </c>
      <c r="AI307">
        <v>28186968</v>
      </c>
      <c r="AJ307">
        <v>301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ROW(Source!A90)</f>
        <v>90</v>
      </c>
      <c r="B308">
        <v>28186975</v>
      </c>
      <c r="C308">
        <v>28186952</v>
      </c>
      <c r="D308">
        <v>27430841</v>
      </c>
      <c r="E308">
        <v>1</v>
      </c>
      <c r="F308">
        <v>1</v>
      </c>
      <c r="G308">
        <v>1</v>
      </c>
      <c r="H308">
        <v>1</v>
      </c>
      <c r="I308" t="s">
        <v>818</v>
      </c>
      <c r="J308" t="s">
        <v>420</v>
      </c>
      <c r="K308" t="s">
        <v>819</v>
      </c>
      <c r="L308">
        <v>1191</v>
      </c>
      <c r="N308">
        <v>1013</v>
      </c>
      <c r="O308" t="s">
        <v>817</v>
      </c>
      <c r="P308" t="s">
        <v>817</v>
      </c>
      <c r="Q308">
        <v>1</v>
      </c>
      <c r="X308">
        <v>5.83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2</v>
      </c>
      <c r="AF308" t="s">
        <v>420</v>
      </c>
      <c r="AG308">
        <v>5.83</v>
      </c>
      <c r="AH308">
        <v>2</v>
      </c>
      <c r="AI308">
        <v>28186969</v>
      </c>
      <c r="AJ308">
        <v>302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ROW(Source!A90)</f>
        <v>90</v>
      </c>
      <c r="B309">
        <v>28186976</v>
      </c>
      <c r="C309">
        <v>28186952</v>
      </c>
      <c r="D309">
        <v>27347923</v>
      </c>
      <c r="E309">
        <v>1</v>
      </c>
      <c r="F309">
        <v>1</v>
      </c>
      <c r="G309">
        <v>1</v>
      </c>
      <c r="H309">
        <v>2</v>
      </c>
      <c r="I309" t="s">
        <v>75</v>
      </c>
      <c r="J309" t="s">
        <v>76</v>
      </c>
      <c r="K309" t="s">
        <v>77</v>
      </c>
      <c r="L309">
        <v>1368</v>
      </c>
      <c r="N309">
        <v>1011</v>
      </c>
      <c r="O309" t="s">
        <v>823</v>
      </c>
      <c r="P309" t="s">
        <v>823</v>
      </c>
      <c r="Q309">
        <v>1</v>
      </c>
      <c r="X309">
        <v>7.0000000000000007E-2</v>
      </c>
      <c r="Y309">
        <v>0</v>
      </c>
      <c r="Z309">
        <v>121.8</v>
      </c>
      <c r="AA309">
        <v>13.49</v>
      </c>
      <c r="AB309">
        <v>0</v>
      </c>
      <c r="AC309">
        <v>0</v>
      </c>
      <c r="AD309">
        <v>1</v>
      </c>
      <c r="AE309">
        <v>0</v>
      </c>
      <c r="AF309" t="s">
        <v>420</v>
      </c>
      <c r="AG309">
        <v>7.0000000000000007E-2</v>
      </c>
      <c r="AH309">
        <v>2</v>
      </c>
      <c r="AI309">
        <v>28186970</v>
      </c>
      <c r="AJ309">
        <v>303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ROW(Source!A90)</f>
        <v>90</v>
      </c>
      <c r="B310">
        <v>28186977</v>
      </c>
      <c r="C310">
        <v>28186952</v>
      </c>
      <c r="D310">
        <v>27348001</v>
      </c>
      <c r="E310">
        <v>1</v>
      </c>
      <c r="F310">
        <v>1</v>
      </c>
      <c r="G310">
        <v>1</v>
      </c>
      <c r="H310">
        <v>2</v>
      </c>
      <c r="I310" t="s">
        <v>70</v>
      </c>
      <c r="J310" t="s">
        <v>71</v>
      </c>
      <c r="K310" t="s">
        <v>72</v>
      </c>
      <c r="L310">
        <v>1368</v>
      </c>
      <c r="N310">
        <v>1011</v>
      </c>
      <c r="O310" t="s">
        <v>823</v>
      </c>
      <c r="P310" t="s">
        <v>823</v>
      </c>
      <c r="Q310">
        <v>1</v>
      </c>
      <c r="X310">
        <v>0.12</v>
      </c>
      <c r="Y310">
        <v>0</v>
      </c>
      <c r="Z310">
        <v>112.77</v>
      </c>
      <c r="AA310">
        <v>11.84</v>
      </c>
      <c r="AB310">
        <v>0</v>
      </c>
      <c r="AC310">
        <v>0</v>
      </c>
      <c r="AD310">
        <v>1</v>
      </c>
      <c r="AE310">
        <v>0</v>
      </c>
      <c r="AF310" t="s">
        <v>420</v>
      </c>
      <c r="AG310">
        <v>0.12</v>
      </c>
      <c r="AH310">
        <v>2</v>
      </c>
      <c r="AI310">
        <v>28186971</v>
      </c>
      <c r="AJ310">
        <v>304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ROW(Source!A90)</f>
        <v>90</v>
      </c>
      <c r="B311">
        <v>28186978</v>
      </c>
      <c r="C311">
        <v>28186952</v>
      </c>
      <c r="D311">
        <v>27348023</v>
      </c>
      <c r="E311">
        <v>1</v>
      </c>
      <c r="F311">
        <v>1</v>
      </c>
      <c r="G311">
        <v>1</v>
      </c>
      <c r="H311">
        <v>2</v>
      </c>
      <c r="I311" t="s">
        <v>78</v>
      </c>
      <c r="J311" t="s">
        <v>79</v>
      </c>
      <c r="K311" t="s">
        <v>80</v>
      </c>
      <c r="L311">
        <v>1368</v>
      </c>
      <c r="N311">
        <v>1011</v>
      </c>
      <c r="O311" t="s">
        <v>823</v>
      </c>
      <c r="P311" t="s">
        <v>823</v>
      </c>
      <c r="Q311">
        <v>1</v>
      </c>
      <c r="X311">
        <v>5.45</v>
      </c>
      <c r="Y311">
        <v>0</v>
      </c>
      <c r="Z311">
        <v>96.9</v>
      </c>
      <c r="AA311">
        <v>11.84</v>
      </c>
      <c r="AB311">
        <v>0</v>
      </c>
      <c r="AC311">
        <v>0</v>
      </c>
      <c r="AD311">
        <v>1</v>
      </c>
      <c r="AE311">
        <v>0</v>
      </c>
      <c r="AF311" t="s">
        <v>420</v>
      </c>
      <c r="AG311">
        <v>5.45</v>
      </c>
      <c r="AH311">
        <v>2</v>
      </c>
      <c r="AI311">
        <v>28186972</v>
      </c>
      <c r="AJ311">
        <v>305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ROW(Source!A90)</f>
        <v>90</v>
      </c>
      <c r="B312">
        <v>28186979</v>
      </c>
      <c r="C312">
        <v>28186952</v>
      </c>
      <c r="D312">
        <v>27348129</v>
      </c>
      <c r="E312">
        <v>1</v>
      </c>
      <c r="F312">
        <v>1</v>
      </c>
      <c r="G312">
        <v>1</v>
      </c>
      <c r="H312">
        <v>2</v>
      </c>
      <c r="I312" t="s">
        <v>81</v>
      </c>
      <c r="J312" t="s">
        <v>82</v>
      </c>
      <c r="K312" t="s">
        <v>83</v>
      </c>
      <c r="L312">
        <v>1368</v>
      </c>
      <c r="N312">
        <v>1011</v>
      </c>
      <c r="O312" t="s">
        <v>823</v>
      </c>
      <c r="P312" t="s">
        <v>823</v>
      </c>
      <c r="Q312">
        <v>1</v>
      </c>
      <c r="X312">
        <v>0.96</v>
      </c>
      <c r="Y312">
        <v>0</v>
      </c>
      <c r="Z312">
        <v>0.83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420</v>
      </c>
      <c r="AG312">
        <v>0.96</v>
      </c>
      <c r="AH312">
        <v>2</v>
      </c>
      <c r="AI312">
        <v>28186973</v>
      </c>
      <c r="AJ312">
        <v>306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ROW(Source!A90)</f>
        <v>90</v>
      </c>
      <c r="B313">
        <v>28186980</v>
      </c>
      <c r="C313">
        <v>28186952</v>
      </c>
      <c r="D313">
        <v>27349166</v>
      </c>
      <c r="E313">
        <v>1</v>
      </c>
      <c r="F313">
        <v>1</v>
      </c>
      <c r="G313">
        <v>1</v>
      </c>
      <c r="H313">
        <v>2</v>
      </c>
      <c r="I313" t="s">
        <v>84</v>
      </c>
      <c r="J313" t="s">
        <v>85</v>
      </c>
      <c r="K313" t="s">
        <v>86</v>
      </c>
      <c r="L313">
        <v>1368</v>
      </c>
      <c r="N313">
        <v>1011</v>
      </c>
      <c r="O313" t="s">
        <v>823</v>
      </c>
      <c r="P313" t="s">
        <v>823</v>
      </c>
      <c r="Q313">
        <v>1</v>
      </c>
      <c r="X313">
        <v>0.19</v>
      </c>
      <c r="Y313">
        <v>0</v>
      </c>
      <c r="Z313">
        <v>86.79</v>
      </c>
      <c r="AA313">
        <v>10.130000000000001</v>
      </c>
      <c r="AB313">
        <v>0</v>
      </c>
      <c r="AC313">
        <v>0</v>
      </c>
      <c r="AD313">
        <v>1</v>
      </c>
      <c r="AE313">
        <v>0</v>
      </c>
      <c r="AF313" t="s">
        <v>420</v>
      </c>
      <c r="AG313">
        <v>0.19</v>
      </c>
      <c r="AH313">
        <v>2</v>
      </c>
      <c r="AI313">
        <v>28186953</v>
      </c>
      <c r="AJ313">
        <v>307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ROW(Source!A90)</f>
        <v>90</v>
      </c>
      <c r="B314">
        <v>28186981</v>
      </c>
      <c r="C314">
        <v>28186952</v>
      </c>
      <c r="D314">
        <v>27349374</v>
      </c>
      <c r="E314">
        <v>1</v>
      </c>
      <c r="F314">
        <v>1</v>
      </c>
      <c r="G314">
        <v>1</v>
      </c>
      <c r="H314">
        <v>2</v>
      </c>
      <c r="I314" t="s">
        <v>87</v>
      </c>
      <c r="J314" t="s">
        <v>88</v>
      </c>
      <c r="K314" t="s">
        <v>89</v>
      </c>
      <c r="L314">
        <v>1368</v>
      </c>
      <c r="N314">
        <v>1011</v>
      </c>
      <c r="O314" t="s">
        <v>823</v>
      </c>
      <c r="P314" t="s">
        <v>823</v>
      </c>
      <c r="Q314">
        <v>1</v>
      </c>
      <c r="X314">
        <v>1.68</v>
      </c>
      <c r="Y314">
        <v>0</v>
      </c>
      <c r="Z314">
        <v>1.2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420</v>
      </c>
      <c r="AG314">
        <v>1.68</v>
      </c>
      <c r="AH314">
        <v>2</v>
      </c>
      <c r="AI314">
        <v>28186954</v>
      </c>
      <c r="AJ314">
        <v>308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ROW(Source!A90)</f>
        <v>90</v>
      </c>
      <c r="B315">
        <v>28186982</v>
      </c>
      <c r="C315">
        <v>28186952</v>
      </c>
      <c r="D315">
        <v>27349441</v>
      </c>
      <c r="E315">
        <v>1</v>
      </c>
      <c r="F315">
        <v>1</v>
      </c>
      <c r="G315">
        <v>1</v>
      </c>
      <c r="H315">
        <v>2</v>
      </c>
      <c r="I315" t="s">
        <v>90</v>
      </c>
      <c r="J315" t="s">
        <v>91</v>
      </c>
      <c r="K315" t="s">
        <v>92</v>
      </c>
      <c r="L315">
        <v>1368</v>
      </c>
      <c r="N315">
        <v>1011</v>
      </c>
      <c r="O315" t="s">
        <v>823</v>
      </c>
      <c r="P315" t="s">
        <v>823</v>
      </c>
      <c r="Q315">
        <v>1</v>
      </c>
      <c r="X315">
        <v>9.6199999999999992</v>
      </c>
      <c r="Y315">
        <v>0</v>
      </c>
      <c r="Z315">
        <v>13.92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420</v>
      </c>
      <c r="AG315">
        <v>9.6199999999999992</v>
      </c>
      <c r="AH315">
        <v>2</v>
      </c>
      <c r="AI315">
        <v>28186955</v>
      </c>
      <c r="AJ315">
        <v>309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ROW(Source!A90)</f>
        <v>90</v>
      </c>
      <c r="B316">
        <v>28186983</v>
      </c>
      <c r="C316">
        <v>28186952</v>
      </c>
      <c r="D316">
        <v>27262805</v>
      </c>
      <c r="E316">
        <v>1</v>
      </c>
      <c r="F316">
        <v>1</v>
      </c>
      <c r="G316">
        <v>1</v>
      </c>
      <c r="H316">
        <v>3</v>
      </c>
      <c r="I316" t="s">
        <v>47</v>
      </c>
      <c r="J316" t="s">
        <v>48</v>
      </c>
      <c r="K316" t="s">
        <v>49</v>
      </c>
      <c r="L316">
        <v>1339</v>
      </c>
      <c r="N316">
        <v>1007</v>
      </c>
      <c r="O316" t="s">
        <v>444</v>
      </c>
      <c r="P316" t="s">
        <v>444</v>
      </c>
      <c r="Q316">
        <v>1</v>
      </c>
      <c r="X316">
        <v>1.37</v>
      </c>
      <c r="Y316">
        <v>8.7899999999999991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420</v>
      </c>
      <c r="AG316">
        <v>1.37</v>
      </c>
      <c r="AH316">
        <v>2</v>
      </c>
      <c r="AI316">
        <v>28186956</v>
      </c>
      <c r="AJ316">
        <v>310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ROW(Source!A90)</f>
        <v>90</v>
      </c>
      <c r="B317">
        <v>28186984</v>
      </c>
      <c r="C317">
        <v>28186952</v>
      </c>
      <c r="D317">
        <v>27262812</v>
      </c>
      <c r="E317">
        <v>1</v>
      </c>
      <c r="F317">
        <v>1</v>
      </c>
      <c r="G317">
        <v>1</v>
      </c>
      <c r="H317">
        <v>3</v>
      </c>
      <c r="I317" t="s">
        <v>50</v>
      </c>
      <c r="J317" t="s">
        <v>51</v>
      </c>
      <c r="K317" t="s">
        <v>52</v>
      </c>
      <c r="L317">
        <v>1346</v>
      </c>
      <c r="N317">
        <v>1009</v>
      </c>
      <c r="O317" t="s">
        <v>40</v>
      </c>
      <c r="P317" t="s">
        <v>40</v>
      </c>
      <c r="Q317">
        <v>1</v>
      </c>
      <c r="X317">
        <v>0.41</v>
      </c>
      <c r="Y317">
        <v>4.47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420</v>
      </c>
      <c r="AG317">
        <v>0.41</v>
      </c>
      <c r="AH317">
        <v>2</v>
      </c>
      <c r="AI317">
        <v>28186957</v>
      </c>
      <c r="AJ317">
        <v>311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ROW(Source!A90)</f>
        <v>90</v>
      </c>
      <c r="B318">
        <v>28186985</v>
      </c>
      <c r="C318">
        <v>28186952</v>
      </c>
      <c r="D318">
        <v>27266042</v>
      </c>
      <c r="E318">
        <v>1</v>
      </c>
      <c r="F318">
        <v>1</v>
      </c>
      <c r="G318">
        <v>1</v>
      </c>
      <c r="H318">
        <v>3</v>
      </c>
      <c r="I318" t="s">
        <v>93</v>
      </c>
      <c r="J318" t="s">
        <v>94</v>
      </c>
      <c r="K318" t="s">
        <v>95</v>
      </c>
      <c r="L318">
        <v>1348</v>
      </c>
      <c r="N318">
        <v>1009</v>
      </c>
      <c r="O318" t="s">
        <v>476</v>
      </c>
      <c r="P318" t="s">
        <v>476</v>
      </c>
      <c r="Q318">
        <v>1000</v>
      </c>
      <c r="X318">
        <v>4.0000000000000001E-3</v>
      </c>
      <c r="Y318">
        <v>11891.1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420</v>
      </c>
      <c r="AG318">
        <v>4.0000000000000001E-3</v>
      </c>
      <c r="AH318">
        <v>2</v>
      </c>
      <c r="AI318">
        <v>28186958</v>
      </c>
      <c r="AJ318">
        <v>312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ROW(Source!A90)</f>
        <v>90</v>
      </c>
      <c r="B319">
        <v>28186986</v>
      </c>
      <c r="C319">
        <v>28186952</v>
      </c>
      <c r="D319">
        <v>27267402</v>
      </c>
      <c r="E319">
        <v>1</v>
      </c>
      <c r="F319">
        <v>1</v>
      </c>
      <c r="G319">
        <v>1</v>
      </c>
      <c r="H319">
        <v>3</v>
      </c>
      <c r="I319" t="s">
        <v>397</v>
      </c>
      <c r="J319" t="s">
        <v>398</v>
      </c>
      <c r="K319" t="s">
        <v>399</v>
      </c>
      <c r="L319">
        <v>1348</v>
      </c>
      <c r="N319">
        <v>1009</v>
      </c>
      <c r="O319" t="s">
        <v>476</v>
      </c>
      <c r="P319" t="s">
        <v>476</v>
      </c>
      <c r="Q319">
        <v>1000</v>
      </c>
      <c r="X319">
        <v>0</v>
      </c>
      <c r="Y319">
        <v>15854.58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 t="s">
        <v>420</v>
      </c>
      <c r="AG319">
        <v>0</v>
      </c>
      <c r="AH319">
        <v>3</v>
      </c>
      <c r="AI319">
        <v>-1</v>
      </c>
      <c r="AJ319" t="s">
        <v>420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ROW(Source!A90)</f>
        <v>90</v>
      </c>
      <c r="B320">
        <v>28186987</v>
      </c>
      <c r="C320">
        <v>28186952</v>
      </c>
      <c r="D320">
        <v>27267500</v>
      </c>
      <c r="E320">
        <v>1</v>
      </c>
      <c r="F320">
        <v>1</v>
      </c>
      <c r="G320">
        <v>1</v>
      </c>
      <c r="H320">
        <v>3</v>
      </c>
      <c r="I320" t="s">
        <v>96</v>
      </c>
      <c r="J320" t="s">
        <v>97</v>
      </c>
      <c r="K320" t="s">
        <v>98</v>
      </c>
      <c r="L320">
        <v>1348</v>
      </c>
      <c r="N320">
        <v>1009</v>
      </c>
      <c r="O320" t="s">
        <v>476</v>
      </c>
      <c r="P320" t="s">
        <v>476</v>
      </c>
      <c r="Q320">
        <v>1000</v>
      </c>
      <c r="X320">
        <v>1.0000000000000001E-5</v>
      </c>
      <c r="Y320">
        <v>7671.42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420</v>
      </c>
      <c r="AG320">
        <v>1.0000000000000001E-5</v>
      </c>
      <c r="AH320">
        <v>2</v>
      </c>
      <c r="AI320">
        <v>28186959</v>
      </c>
      <c r="AJ320">
        <v>313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ROW(Source!A90)</f>
        <v>90</v>
      </c>
      <c r="B321">
        <v>28186988</v>
      </c>
      <c r="C321">
        <v>28186952</v>
      </c>
      <c r="D321">
        <v>27268485</v>
      </c>
      <c r="E321">
        <v>1</v>
      </c>
      <c r="F321">
        <v>1</v>
      </c>
      <c r="G321">
        <v>1</v>
      </c>
      <c r="H321">
        <v>3</v>
      </c>
      <c r="I321" t="s">
        <v>99</v>
      </c>
      <c r="J321" t="s">
        <v>100</v>
      </c>
      <c r="K321" t="s">
        <v>101</v>
      </c>
      <c r="L321">
        <v>1348</v>
      </c>
      <c r="N321">
        <v>1009</v>
      </c>
      <c r="O321" t="s">
        <v>476</v>
      </c>
      <c r="P321" t="s">
        <v>476</v>
      </c>
      <c r="Q321">
        <v>1000</v>
      </c>
      <c r="X321">
        <v>1E-4</v>
      </c>
      <c r="Y321">
        <v>30728.69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420</v>
      </c>
      <c r="AG321">
        <v>1E-4</v>
      </c>
      <c r="AH321">
        <v>2</v>
      </c>
      <c r="AI321">
        <v>28186960</v>
      </c>
      <c r="AJ321">
        <v>314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ROW(Source!A90)</f>
        <v>90</v>
      </c>
      <c r="B322">
        <v>28186989</v>
      </c>
      <c r="C322">
        <v>28186952</v>
      </c>
      <c r="D322">
        <v>27287861</v>
      </c>
      <c r="E322">
        <v>1</v>
      </c>
      <c r="F322">
        <v>1</v>
      </c>
      <c r="G322">
        <v>1</v>
      </c>
      <c r="H322">
        <v>3</v>
      </c>
      <c r="I322" t="s">
        <v>102</v>
      </c>
      <c r="J322" t="s">
        <v>103</v>
      </c>
      <c r="K322" t="s">
        <v>104</v>
      </c>
      <c r="L322">
        <v>1348</v>
      </c>
      <c r="N322">
        <v>1009</v>
      </c>
      <c r="O322" t="s">
        <v>476</v>
      </c>
      <c r="P322" t="s">
        <v>476</v>
      </c>
      <c r="Q322">
        <v>1000</v>
      </c>
      <c r="X322">
        <v>1E-3</v>
      </c>
      <c r="Y322">
        <v>8041.65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420</v>
      </c>
      <c r="AG322">
        <v>1E-3</v>
      </c>
      <c r="AH322">
        <v>2</v>
      </c>
      <c r="AI322">
        <v>28186961</v>
      </c>
      <c r="AJ322">
        <v>315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ROW(Source!A90)</f>
        <v>90</v>
      </c>
      <c r="B323">
        <v>28186990</v>
      </c>
      <c r="C323">
        <v>28186952</v>
      </c>
      <c r="D323">
        <v>27258881</v>
      </c>
      <c r="E323">
        <v>21</v>
      </c>
      <c r="F323">
        <v>1</v>
      </c>
      <c r="G323">
        <v>1</v>
      </c>
      <c r="H323">
        <v>3</v>
      </c>
      <c r="I323" t="s">
        <v>400</v>
      </c>
      <c r="J323" t="s">
        <v>420</v>
      </c>
      <c r="K323" t="s">
        <v>401</v>
      </c>
      <c r="L323">
        <v>1348</v>
      </c>
      <c r="N323">
        <v>1009</v>
      </c>
      <c r="O323" t="s">
        <v>476</v>
      </c>
      <c r="P323" t="s">
        <v>476</v>
      </c>
      <c r="Q323">
        <v>1000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420</v>
      </c>
      <c r="AG323">
        <v>1</v>
      </c>
      <c r="AH323">
        <v>3</v>
      </c>
      <c r="AI323">
        <v>-1</v>
      </c>
      <c r="AJ323" t="s">
        <v>420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ROW(Source!A90)</f>
        <v>90</v>
      </c>
      <c r="B324">
        <v>28186991</v>
      </c>
      <c r="C324">
        <v>28186952</v>
      </c>
      <c r="D324">
        <v>27289987</v>
      </c>
      <c r="E324">
        <v>1</v>
      </c>
      <c r="F324">
        <v>1</v>
      </c>
      <c r="G324">
        <v>1</v>
      </c>
      <c r="H324">
        <v>3</v>
      </c>
      <c r="I324" t="s">
        <v>105</v>
      </c>
      <c r="J324" t="s">
        <v>106</v>
      </c>
      <c r="K324" t="s">
        <v>107</v>
      </c>
      <c r="L324">
        <v>1302</v>
      </c>
      <c r="N324">
        <v>1003</v>
      </c>
      <c r="O324" t="s">
        <v>108</v>
      </c>
      <c r="P324" t="s">
        <v>108</v>
      </c>
      <c r="Q324">
        <v>10</v>
      </c>
      <c r="X324">
        <v>1.8700000000000001E-2</v>
      </c>
      <c r="Y324">
        <v>64.47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420</v>
      </c>
      <c r="AG324">
        <v>1.8700000000000001E-2</v>
      </c>
      <c r="AH324">
        <v>2</v>
      </c>
      <c r="AI324">
        <v>28186962</v>
      </c>
      <c r="AJ324">
        <v>316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ROW(Source!A90)</f>
        <v>90</v>
      </c>
      <c r="B325">
        <v>28186992</v>
      </c>
      <c r="C325">
        <v>28186952</v>
      </c>
      <c r="D325">
        <v>27290346</v>
      </c>
      <c r="E325">
        <v>1</v>
      </c>
      <c r="F325">
        <v>1</v>
      </c>
      <c r="G325">
        <v>1</v>
      </c>
      <c r="H325">
        <v>3</v>
      </c>
      <c r="I325" t="s">
        <v>109</v>
      </c>
      <c r="J325" t="s">
        <v>110</v>
      </c>
      <c r="K325" t="s">
        <v>111</v>
      </c>
      <c r="L325">
        <v>1348</v>
      </c>
      <c r="N325">
        <v>1009</v>
      </c>
      <c r="O325" t="s">
        <v>476</v>
      </c>
      <c r="P325" t="s">
        <v>476</v>
      </c>
      <c r="Q325">
        <v>1000</v>
      </c>
      <c r="X325">
        <v>3.0000000000000001E-5</v>
      </c>
      <c r="Y325">
        <v>4751.12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420</v>
      </c>
      <c r="AG325">
        <v>3.0000000000000001E-5</v>
      </c>
      <c r="AH325">
        <v>2</v>
      </c>
      <c r="AI325">
        <v>28186963</v>
      </c>
      <c r="AJ325">
        <v>317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ROW(Source!A90)</f>
        <v>90</v>
      </c>
      <c r="B326">
        <v>28186993</v>
      </c>
      <c r="C326">
        <v>28186952</v>
      </c>
      <c r="D326">
        <v>27291107</v>
      </c>
      <c r="E326">
        <v>1</v>
      </c>
      <c r="F326">
        <v>1</v>
      </c>
      <c r="G326">
        <v>1</v>
      </c>
      <c r="H326">
        <v>3</v>
      </c>
      <c r="I326" t="s">
        <v>112</v>
      </c>
      <c r="J326" t="s">
        <v>113</v>
      </c>
      <c r="K326" t="s">
        <v>114</v>
      </c>
      <c r="L326">
        <v>1348</v>
      </c>
      <c r="N326">
        <v>1009</v>
      </c>
      <c r="O326" t="s">
        <v>476</v>
      </c>
      <c r="P326" t="s">
        <v>476</v>
      </c>
      <c r="Q326">
        <v>1000</v>
      </c>
      <c r="X326">
        <v>1.9400000000000001E-3</v>
      </c>
      <c r="Y326">
        <v>6246.56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420</v>
      </c>
      <c r="AG326">
        <v>1.9400000000000001E-3</v>
      </c>
      <c r="AH326">
        <v>2</v>
      </c>
      <c r="AI326">
        <v>28186964</v>
      </c>
      <c r="AJ326">
        <v>318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ROW(Source!A90)</f>
        <v>90</v>
      </c>
      <c r="B327">
        <v>28186994</v>
      </c>
      <c r="C327">
        <v>28186952</v>
      </c>
      <c r="D327">
        <v>27295014</v>
      </c>
      <c r="E327">
        <v>1</v>
      </c>
      <c r="F327">
        <v>1</v>
      </c>
      <c r="G327">
        <v>1</v>
      </c>
      <c r="H327">
        <v>3</v>
      </c>
      <c r="I327" t="s">
        <v>115</v>
      </c>
      <c r="J327" t="s">
        <v>116</v>
      </c>
      <c r="K327" t="s">
        <v>117</v>
      </c>
      <c r="L327">
        <v>1339</v>
      </c>
      <c r="N327">
        <v>1007</v>
      </c>
      <c r="O327" t="s">
        <v>444</v>
      </c>
      <c r="P327" t="s">
        <v>444</v>
      </c>
      <c r="Q327">
        <v>1</v>
      </c>
      <c r="X327">
        <v>1.0300000000000001E-3</v>
      </c>
      <c r="Y327">
        <v>1793.05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420</v>
      </c>
      <c r="AG327">
        <v>1.0300000000000001E-3</v>
      </c>
      <c r="AH327">
        <v>2</v>
      </c>
      <c r="AI327">
        <v>28186965</v>
      </c>
      <c r="AJ327">
        <v>319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ROW(Source!A90)</f>
        <v>90</v>
      </c>
      <c r="B328">
        <v>28186995</v>
      </c>
      <c r="C328">
        <v>28186952</v>
      </c>
      <c r="D328">
        <v>27302856</v>
      </c>
      <c r="E328">
        <v>1</v>
      </c>
      <c r="F328">
        <v>1</v>
      </c>
      <c r="G328">
        <v>1</v>
      </c>
      <c r="H328">
        <v>3</v>
      </c>
      <c r="I328" t="s">
        <v>118</v>
      </c>
      <c r="J328" t="s">
        <v>119</v>
      </c>
      <c r="K328" t="s">
        <v>120</v>
      </c>
      <c r="L328">
        <v>1348</v>
      </c>
      <c r="N328">
        <v>1009</v>
      </c>
      <c r="O328" t="s">
        <v>476</v>
      </c>
      <c r="P328" t="s">
        <v>476</v>
      </c>
      <c r="Q328">
        <v>1000</v>
      </c>
      <c r="X328">
        <v>3.1E-4</v>
      </c>
      <c r="Y328">
        <v>12560.85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420</v>
      </c>
      <c r="AG328">
        <v>3.1E-4</v>
      </c>
      <c r="AH328">
        <v>2</v>
      </c>
      <c r="AI328">
        <v>28186966</v>
      </c>
      <c r="AJ328">
        <v>320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ROW(Source!A90)</f>
        <v>90</v>
      </c>
      <c r="B329">
        <v>28186996</v>
      </c>
      <c r="C329">
        <v>28186952</v>
      </c>
      <c r="D329">
        <v>27304116</v>
      </c>
      <c r="E329">
        <v>1</v>
      </c>
      <c r="F329">
        <v>1</v>
      </c>
      <c r="G329">
        <v>1</v>
      </c>
      <c r="H329">
        <v>3</v>
      </c>
      <c r="I329" t="s">
        <v>121</v>
      </c>
      <c r="J329" t="s">
        <v>122</v>
      </c>
      <c r="K329" t="s">
        <v>123</v>
      </c>
      <c r="L329">
        <v>1348</v>
      </c>
      <c r="N329">
        <v>1009</v>
      </c>
      <c r="O329" t="s">
        <v>476</v>
      </c>
      <c r="P329" t="s">
        <v>476</v>
      </c>
      <c r="Q329">
        <v>1000</v>
      </c>
      <c r="X329">
        <v>5.9999999999999995E-4</v>
      </c>
      <c r="Y329">
        <v>11149.43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420</v>
      </c>
      <c r="AG329">
        <v>5.9999999999999995E-4</v>
      </c>
      <c r="AH329">
        <v>2</v>
      </c>
      <c r="AI329">
        <v>28186967</v>
      </c>
      <c r="AJ329">
        <v>321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ROW(Source!A91)</f>
        <v>91</v>
      </c>
      <c r="B330">
        <v>28186974</v>
      </c>
      <c r="C330">
        <v>28186952</v>
      </c>
      <c r="D330">
        <v>27430843</v>
      </c>
      <c r="E330">
        <v>1</v>
      </c>
      <c r="F330">
        <v>1</v>
      </c>
      <c r="G330">
        <v>1</v>
      </c>
      <c r="H330">
        <v>1</v>
      </c>
      <c r="I330" t="s">
        <v>68</v>
      </c>
      <c r="J330" t="s">
        <v>420</v>
      </c>
      <c r="K330" t="s">
        <v>69</v>
      </c>
      <c r="L330">
        <v>1191</v>
      </c>
      <c r="N330">
        <v>1013</v>
      </c>
      <c r="O330" t="s">
        <v>817</v>
      </c>
      <c r="P330" t="s">
        <v>817</v>
      </c>
      <c r="Q330">
        <v>1</v>
      </c>
      <c r="X330">
        <v>32.369999999999997</v>
      </c>
      <c r="Y330">
        <v>0</v>
      </c>
      <c r="Z330">
        <v>0</v>
      </c>
      <c r="AA330">
        <v>0</v>
      </c>
      <c r="AB330">
        <v>8.4</v>
      </c>
      <c r="AC330">
        <v>0</v>
      </c>
      <c r="AD330">
        <v>1</v>
      </c>
      <c r="AE330">
        <v>1</v>
      </c>
      <c r="AF330" t="s">
        <v>420</v>
      </c>
      <c r="AG330">
        <v>32.369999999999997</v>
      </c>
      <c r="AH330">
        <v>2</v>
      </c>
      <c r="AI330">
        <v>28186968</v>
      </c>
      <c r="AJ330">
        <v>322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ROW(Source!A91)</f>
        <v>91</v>
      </c>
      <c r="B331">
        <v>28186975</v>
      </c>
      <c r="C331">
        <v>28186952</v>
      </c>
      <c r="D331">
        <v>27430841</v>
      </c>
      <c r="E331">
        <v>1</v>
      </c>
      <c r="F331">
        <v>1</v>
      </c>
      <c r="G331">
        <v>1</v>
      </c>
      <c r="H331">
        <v>1</v>
      </c>
      <c r="I331" t="s">
        <v>818</v>
      </c>
      <c r="J331" t="s">
        <v>420</v>
      </c>
      <c r="K331" t="s">
        <v>819</v>
      </c>
      <c r="L331">
        <v>1191</v>
      </c>
      <c r="N331">
        <v>1013</v>
      </c>
      <c r="O331" t="s">
        <v>817</v>
      </c>
      <c r="P331" t="s">
        <v>817</v>
      </c>
      <c r="Q331">
        <v>1</v>
      </c>
      <c r="X331">
        <v>5.83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2</v>
      </c>
      <c r="AF331" t="s">
        <v>420</v>
      </c>
      <c r="AG331">
        <v>5.83</v>
      </c>
      <c r="AH331">
        <v>2</v>
      </c>
      <c r="AI331">
        <v>28186969</v>
      </c>
      <c r="AJ331">
        <v>323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ROW(Source!A91)</f>
        <v>91</v>
      </c>
      <c r="B332">
        <v>28186976</v>
      </c>
      <c r="C332">
        <v>28186952</v>
      </c>
      <c r="D332">
        <v>27347923</v>
      </c>
      <c r="E332">
        <v>1</v>
      </c>
      <c r="F332">
        <v>1</v>
      </c>
      <c r="G332">
        <v>1</v>
      </c>
      <c r="H332">
        <v>2</v>
      </c>
      <c r="I332" t="s">
        <v>75</v>
      </c>
      <c r="J332" t="s">
        <v>76</v>
      </c>
      <c r="K332" t="s">
        <v>77</v>
      </c>
      <c r="L332">
        <v>1368</v>
      </c>
      <c r="N332">
        <v>1011</v>
      </c>
      <c r="O332" t="s">
        <v>823</v>
      </c>
      <c r="P332" t="s">
        <v>823</v>
      </c>
      <c r="Q332">
        <v>1</v>
      </c>
      <c r="X332">
        <v>7.0000000000000007E-2</v>
      </c>
      <c r="Y332">
        <v>0</v>
      </c>
      <c r="Z332">
        <v>121.8</v>
      </c>
      <c r="AA332">
        <v>13.49</v>
      </c>
      <c r="AB332">
        <v>0</v>
      </c>
      <c r="AC332">
        <v>0</v>
      </c>
      <c r="AD332">
        <v>1</v>
      </c>
      <c r="AE332">
        <v>0</v>
      </c>
      <c r="AF332" t="s">
        <v>420</v>
      </c>
      <c r="AG332">
        <v>7.0000000000000007E-2</v>
      </c>
      <c r="AH332">
        <v>2</v>
      </c>
      <c r="AI332">
        <v>28186970</v>
      </c>
      <c r="AJ332">
        <v>324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ROW(Source!A91)</f>
        <v>91</v>
      </c>
      <c r="B333">
        <v>28186977</v>
      </c>
      <c r="C333">
        <v>28186952</v>
      </c>
      <c r="D333">
        <v>27348001</v>
      </c>
      <c r="E333">
        <v>1</v>
      </c>
      <c r="F333">
        <v>1</v>
      </c>
      <c r="G333">
        <v>1</v>
      </c>
      <c r="H333">
        <v>2</v>
      </c>
      <c r="I333" t="s">
        <v>70</v>
      </c>
      <c r="J333" t="s">
        <v>71</v>
      </c>
      <c r="K333" t="s">
        <v>72</v>
      </c>
      <c r="L333">
        <v>1368</v>
      </c>
      <c r="N333">
        <v>1011</v>
      </c>
      <c r="O333" t="s">
        <v>823</v>
      </c>
      <c r="P333" t="s">
        <v>823</v>
      </c>
      <c r="Q333">
        <v>1</v>
      </c>
      <c r="X333">
        <v>0.12</v>
      </c>
      <c r="Y333">
        <v>0</v>
      </c>
      <c r="Z333">
        <v>112.77</v>
      </c>
      <c r="AA333">
        <v>11.84</v>
      </c>
      <c r="AB333">
        <v>0</v>
      </c>
      <c r="AC333">
        <v>0</v>
      </c>
      <c r="AD333">
        <v>1</v>
      </c>
      <c r="AE333">
        <v>0</v>
      </c>
      <c r="AF333" t="s">
        <v>420</v>
      </c>
      <c r="AG333">
        <v>0.12</v>
      </c>
      <c r="AH333">
        <v>2</v>
      </c>
      <c r="AI333">
        <v>28186971</v>
      </c>
      <c r="AJ333">
        <v>325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ROW(Source!A91)</f>
        <v>91</v>
      </c>
      <c r="B334">
        <v>28186978</v>
      </c>
      <c r="C334">
        <v>28186952</v>
      </c>
      <c r="D334">
        <v>27348023</v>
      </c>
      <c r="E334">
        <v>1</v>
      </c>
      <c r="F334">
        <v>1</v>
      </c>
      <c r="G334">
        <v>1</v>
      </c>
      <c r="H334">
        <v>2</v>
      </c>
      <c r="I334" t="s">
        <v>78</v>
      </c>
      <c r="J334" t="s">
        <v>79</v>
      </c>
      <c r="K334" t="s">
        <v>80</v>
      </c>
      <c r="L334">
        <v>1368</v>
      </c>
      <c r="N334">
        <v>1011</v>
      </c>
      <c r="O334" t="s">
        <v>823</v>
      </c>
      <c r="P334" t="s">
        <v>823</v>
      </c>
      <c r="Q334">
        <v>1</v>
      </c>
      <c r="X334">
        <v>5.45</v>
      </c>
      <c r="Y334">
        <v>0</v>
      </c>
      <c r="Z334">
        <v>96.9</v>
      </c>
      <c r="AA334">
        <v>11.84</v>
      </c>
      <c r="AB334">
        <v>0</v>
      </c>
      <c r="AC334">
        <v>0</v>
      </c>
      <c r="AD334">
        <v>1</v>
      </c>
      <c r="AE334">
        <v>0</v>
      </c>
      <c r="AF334" t="s">
        <v>420</v>
      </c>
      <c r="AG334">
        <v>5.45</v>
      </c>
      <c r="AH334">
        <v>2</v>
      </c>
      <c r="AI334">
        <v>28186972</v>
      </c>
      <c r="AJ334">
        <v>326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ROW(Source!A91)</f>
        <v>91</v>
      </c>
      <c r="B335">
        <v>28186979</v>
      </c>
      <c r="C335">
        <v>28186952</v>
      </c>
      <c r="D335">
        <v>27348129</v>
      </c>
      <c r="E335">
        <v>1</v>
      </c>
      <c r="F335">
        <v>1</v>
      </c>
      <c r="G335">
        <v>1</v>
      </c>
      <c r="H335">
        <v>2</v>
      </c>
      <c r="I335" t="s">
        <v>81</v>
      </c>
      <c r="J335" t="s">
        <v>82</v>
      </c>
      <c r="K335" t="s">
        <v>83</v>
      </c>
      <c r="L335">
        <v>1368</v>
      </c>
      <c r="N335">
        <v>1011</v>
      </c>
      <c r="O335" t="s">
        <v>823</v>
      </c>
      <c r="P335" t="s">
        <v>823</v>
      </c>
      <c r="Q335">
        <v>1</v>
      </c>
      <c r="X335">
        <v>0.96</v>
      </c>
      <c r="Y335">
        <v>0</v>
      </c>
      <c r="Z335">
        <v>0.83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420</v>
      </c>
      <c r="AG335">
        <v>0.96</v>
      </c>
      <c r="AH335">
        <v>2</v>
      </c>
      <c r="AI335">
        <v>28186973</v>
      </c>
      <c r="AJ335">
        <v>327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ROW(Source!A91)</f>
        <v>91</v>
      </c>
      <c r="B336">
        <v>28186980</v>
      </c>
      <c r="C336">
        <v>28186952</v>
      </c>
      <c r="D336">
        <v>27349166</v>
      </c>
      <c r="E336">
        <v>1</v>
      </c>
      <c r="F336">
        <v>1</v>
      </c>
      <c r="G336">
        <v>1</v>
      </c>
      <c r="H336">
        <v>2</v>
      </c>
      <c r="I336" t="s">
        <v>84</v>
      </c>
      <c r="J336" t="s">
        <v>85</v>
      </c>
      <c r="K336" t="s">
        <v>86</v>
      </c>
      <c r="L336">
        <v>1368</v>
      </c>
      <c r="N336">
        <v>1011</v>
      </c>
      <c r="O336" t="s">
        <v>823</v>
      </c>
      <c r="P336" t="s">
        <v>823</v>
      </c>
      <c r="Q336">
        <v>1</v>
      </c>
      <c r="X336">
        <v>0.19</v>
      </c>
      <c r="Y336">
        <v>0</v>
      </c>
      <c r="Z336">
        <v>86.79</v>
      </c>
      <c r="AA336">
        <v>10.130000000000001</v>
      </c>
      <c r="AB336">
        <v>0</v>
      </c>
      <c r="AC336">
        <v>0</v>
      </c>
      <c r="AD336">
        <v>1</v>
      </c>
      <c r="AE336">
        <v>0</v>
      </c>
      <c r="AF336" t="s">
        <v>420</v>
      </c>
      <c r="AG336">
        <v>0.19</v>
      </c>
      <c r="AH336">
        <v>2</v>
      </c>
      <c r="AI336">
        <v>28186953</v>
      </c>
      <c r="AJ336">
        <v>328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ROW(Source!A91)</f>
        <v>91</v>
      </c>
      <c r="B337">
        <v>28186981</v>
      </c>
      <c r="C337">
        <v>28186952</v>
      </c>
      <c r="D337">
        <v>27349374</v>
      </c>
      <c r="E337">
        <v>1</v>
      </c>
      <c r="F337">
        <v>1</v>
      </c>
      <c r="G337">
        <v>1</v>
      </c>
      <c r="H337">
        <v>2</v>
      </c>
      <c r="I337" t="s">
        <v>87</v>
      </c>
      <c r="J337" t="s">
        <v>88</v>
      </c>
      <c r="K337" t="s">
        <v>89</v>
      </c>
      <c r="L337">
        <v>1368</v>
      </c>
      <c r="N337">
        <v>1011</v>
      </c>
      <c r="O337" t="s">
        <v>823</v>
      </c>
      <c r="P337" t="s">
        <v>823</v>
      </c>
      <c r="Q337">
        <v>1</v>
      </c>
      <c r="X337">
        <v>1.68</v>
      </c>
      <c r="Y337">
        <v>0</v>
      </c>
      <c r="Z337">
        <v>1.2</v>
      </c>
      <c r="AA337">
        <v>0</v>
      </c>
      <c r="AB337">
        <v>0</v>
      </c>
      <c r="AC337">
        <v>0</v>
      </c>
      <c r="AD337">
        <v>1</v>
      </c>
      <c r="AE337">
        <v>0</v>
      </c>
      <c r="AF337" t="s">
        <v>420</v>
      </c>
      <c r="AG337">
        <v>1.68</v>
      </c>
      <c r="AH337">
        <v>2</v>
      </c>
      <c r="AI337">
        <v>28186954</v>
      </c>
      <c r="AJ337">
        <v>329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ROW(Source!A91)</f>
        <v>91</v>
      </c>
      <c r="B338">
        <v>28186982</v>
      </c>
      <c r="C338">
        <v>28186952</v>
      </c>
      <c r="D338">
        <v>27349441</v>
      </c>
      <c r="E338">
        <v>1</v>
      </c>
      <c r="F338">
        <v>1</v>
      </c>
      <c r="G338">
        <v>1</v>
      </c>
      <c r="H338">
        <v>2</v>
      </c>
      <c r="I338" t="s">
        <v>90</v>
      </c>
      <c r="J338" t="s">
        <v>91</v>
      </c>
      <c r="K338" t="s">
        <v>92</v>
      </c>
      <c r="L338">
        <v>1368</v>
      </c>
      <c r="N338">
        <v>1011</v>
      </c>
      <c r="O338" t="s">
        <v>823</v>
      </c>
      <c r="P338" t="s">
        <v>823</v>
      </c>
      <c r="Q338">
        <v>1</v>
      </c>
      <c r="X338">
        <v>9.6199999999999992</v>
      </c>
      <c r="Y338">
        <v>0</v>
      </c>
      <c r="Z338">
        <v>13.92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420</v>
      </c>
      <c r="AG338">
        <v>9.6199999999999992</v>
      </c>
      <c r="AH338">
        <v>2</v>
      </c>
      <c r="AI338">
        <v>28186955</v>
      </c>
      <c r="AJ338">
        <v>330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ROW(Source!A91)</f>
        <v>91</v>
      </c>
      <c r="B339">
        <v>28186983</v>
      </c>
      <c r="C339">
        <v>28186952</v>
      </c>
      <c r="D339">
        <v>27262805</v>
      </c>
      <c r="E339">
        <v>1</v>
      </c>
      <c r="F339">
        <v>1</v>
      </c>
      <c r="G339">
        <v>1</v>
      </c>
      <c r="H339">
        <v>3</v>
      </c>
      <c r="I339" t="s">
        <v>47</v>
      </c>
      <c r="J339" t="s">
        <v>48</v>
      </c>
      <c r="K339" t="s">
        <v>49</v>
      </c>
      <c r="L339">
        <v>1339</v>
      </c>
      <c r="N339">
        <v>1007</v>
      </c>
      <c r="O339" t="s">
        <v>444</v>
      </c>
      <c r="P339" t="s">
        <v>444</v>
      </c>
      <c r="Q339">
        <v>1</v>
      </c>
      <c r="X339">
        <v>1.37</v>
      </c>
      <c r="Y339">
        <v>8.7899999999999991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420</v>
      </c>
      <c r="AG339">
        <v>1.37</v>
      </c>
      <c r="AH339">
        <v>2</v>
      </c>
      <c r="AI339">
        <v>28186956</v>
      </c>
      <c r="AJ339">
        <v>331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ROW(Source!A91)</f>
        <v>91</v>
      </c>
      <c r="B340">
        <v>28186984</v>
      </c>
      <c r="C340">
        <v>28186952</v>
      </c>
      <c r="D340">
        <v>27262812</v>
      </c>
      <c r="E340">
        <v>1</v>
      </c>
      <c r="F340">
        <v>1</v>
      </c>
      <c r="G340">
        <v>1</v>
      </c>
      <c r="H340">
        <v>3</v>
      </c>
      <c r="I340" t="s">
        <v>50</v>
      </c>
      <c r="J340" t="s">
        <v>51</v>
      </c>
      <c r="K340" t="s">
        <v>52</v>
      </c>
      <c r="L340">
        <v>1346</v>
      </c>
      <c r="N340">
        <v>1009</v>
      </c>
      <c r="O340" t="s">
        <v>40</v>
      </c>
      <c r="P340" t="s">
        <v>40</v>
      </c>
      <c r="Q340">
        <v>1</v>
      </c>
      <c r="X340">
        <v>0.41</v>
      </c>
      <c r="Y340">
        <v>4.47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420</v>
      </c>
      <c r="AG340">
        <v>0.41</v>
      </c>
      <c r="AH340">
        <v>2</v>
      </c>
      <c r="AI340">
        <v>28186957</v>
      </c>
      <c r="AJ340">
        <v>332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ROW(Source!A91)</f>
        <v>91</v>
      </c>
      <c r="B341">
        <v>28186985</v>
      </c>
      <c r="C341">
        <v>28186952</v>
      </c>
      <c r="D341">
        <v>27266042</v>
      </c>
      <c r="E341">
        <v>1</v>
      </c>
      <c r="F341">
        <v>1</v>
      </c>
      <c r="G341">
        <v>1</v>
      </c>
      <c r="H341">
        <v>3</v>
      </c>
      <c r="I341" t="s">
        <v>93</v>
      </c>
      <c r="J341" t="s">
        <v>94</v>
      </c>
      <c r="K341" t="s">
        <v>95</v>
      </c>
      <c r="L341">
        <v>1348</v>
      </c>
      <c r="N341">
        <v>1009</v>
      </c>
      <c r="O341" t="s">
        <v>476</v>
      </c>
      <c r="P341" t="s">
        <v>476</v>
      </c>
      <c r="Q341">
        <v>1000</v>
      </c>
      <c r="X341">
        <v>4.0000000000000001E-3</v>
      </c>
      <c r="Y341">
        <v>11891.1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0</v>
      </c>
      <c r="AF341" t="s">
        <v>420</v>
      </c>
      <c r="AG341">
        <v>4.0000000000000001E-3</v>
      </c>
      <c r="AH341">
        <v>2</v>
      </c>
      <c r="AI341">
        <v>28186958</v>
      </c>
      <c r="AJ341">
        <v>333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ROW(Source!A91)</f>
        <v>91</v>
      </c>
      <c r="B342">
        <v>28186986</v>
      </c>
      <c r="C342">
        <v>28186952</v>
      </c>
      <c r="D342">
        <v>27267402</v>
      </c>
      <c r="E342">
        <v>1</v>
      </c>
      <c r="F342">
        <v>1</v>
      </c>
      <c r="G342">
        <v>1</v>
      </c>
      <c r="H342">
        <v>3</v>
      </c>
      <c r="I342" t="s">
        <v>397</v>
      </c>
      <c r="J342" t="s">
        <v>398</v>
      </c>
      <c r="K342" t="s">
        <v>399</v>
      </c>
      <c r="L342">
        <v>1348</v>
      </c>
      <c r="N342">
        <v>1009</v>
      </c>
      <c r="O342" t="s">
        <v>476</v>
      </c>
      <c r="P342" t="s">
        <v>476</v>
      </c>
      <c r="Q342">
        <v>1000</v>
      </c>
      <c r="X342">
        <v>0</v>
      </c>
      <c r="Y342">
        <v>15854.58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t="s">
        <v>420</v>
      </c>
      <c r="AG342">
        <v>0</v>
      </c>
      <c r="AH342">
        <v>3</v>
      </c>
      <c r="AI342">
        <v>-1</v>
      </c>
      <c r="AJ342" t="s">
        <v>420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ROW(Source!A91)</f>
        <v>91</v>
      </c>
      <c r="B343">
        <v>28186987</v>
      </c>
      <c r="C343">
        <v>28186952</v>
      </c>
      <c r="D343">
        <v>27267500</v>
      </c>
      <c r="E343">
        <v>1</v>
      </c>
      <c r="F343">
        <v>1</v>
      </c>
      <c r="G343">
        <v>1</v>
      </c>
      <c r="H343">
        <v>3</v>
      </c>
      <c r="I343" t="s">
        <v>96</v>
      </c>
      <c r="J343" t="s">
        <v>97</v>
      </c>
      <c r="K343" t="s">
        <v>98</v>
      </c>
      <c r="L343">
        <v>1348</v>
      </c>
      <c r="N343">
        <v>1009</v>
      </c>
      <c r="O343" t="s">
        <v>476</v>
      </c>
      <c r="P343" t="s">
        <v>476</v>
      </c>
      <c r="Q343">
        <v>1000</v>
      </c>
      <c r="X343">
        <v>1.0000000000000001E-5</v>
      </c>
      <c r="Y343">
        <v>7671.42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420</v>
      </c>
      <c r="AG343">
        <v>1.0000000000000001E-5</v>
      </c>
      <c r="AH343">
        <v>2</v>
      </c>
      <c r="AI343">
        <v>28186959</v>
      </c>
      <c r="AJ343">
        <v>334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ROW(Source!A91)</f>
        <v>91</v>
      </c>
      <c r="B344">
        <v>28186988</v>
      </c>
      <c r="C344">
        <v>28186952</v>
      </c>
      <c r="D344">
        <v>27268485</v>
      </c>
      <c r="E344">
        <v>1</v>
      </c>
      <c r="F344">
        <v>1</v>
      </c>
      <c r="G344">
        <v>1</v>
      </c>
      <c r="H344">
        <v>3</v>
      </c>
      <c r="I344" t="s">
        <v>99</v>
      </c>
      <c r="J344" t="s">
        <v>100</v>
      </c>
      <c r="K344" t="s">
        <v>101</v>
      </c>
      <c r="L344">
        <v>1348</v>
      </c>
      <c r="N344">
        <v>1009</v>
      </c>
      <c r="O344" t="s">
        <v>476</v>
      </c>
      <c r="P344" t="s">
        <v>476</v>
      </c>
      <c r="Q344">
        <v>1000</v>
      </c>
      <c r="X344">
        <v>1E-4</v>
      </c>
      <c r="Y344">
        <v>30728.69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420</v>
      </c>
      <c r="AG344">
        <v>1E-4</v>
      </c>
      <c r="AH344">
        <v>2</v>
      </c>
      <c r="AI344">
        <v>28186960</v>
      </c>
      <c r="AJ344">
        <v>335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ROW(Source!A91)</f>
        <v>91</v>
      </c>
      <c r="B345">
        <v>28186989</v>
      </c>
      <c r="C345">
        <v>28186952</v>
      </c>
      <c r="D345">
        <v>27287861</v>
      </c>
      <c r="E345">
        <v>1</v>
      </c>
      <c r="F345">
        <v>1</v>
      </c>
      <c r="G345">
        <v>1</v>
      </c>
      <c r="H345">
        <v>3</v>
      </c>
      <c r="I345" t="s">
        <v>102</v>
      </c>
      <c r="J345" t="s">
        <v>103</v>
      </c>
      <c r="K345" t="s">
        <v>104</v>
      </c>
      <c r="L345">
        <v>1348</v>
      </c>
      <c r="N345">
        <v>1009</v>
      </c>
      <c r="O345" t="s">
        <v>476</v>
      </c>
      <c r="P345" t="s">
        <v>476</v>
      </c>
      <c r="Q345">
        <v>1000</v>
      </c>
      <c r="X345">
        <v>1E-3</v>
      </c>
      <c r="Y345">
        <v>8041.65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0</v>
      </c>
      <c r="AF345" t="s">
        <v>420</v>
      </c>
      <c r="AG345">
        <v>1E-3</v>
      </c>
      <c r="AH345">
        <v>2</v>
      </c>
      <c r="AI345">
        <v>28186961</v>
      </c>
      <c r="AJ345">
        <v>336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ROW(Source!A91)</f>
        <v>91</v>
      </c>
      <c r="B346">
        <v>28186990</v>
      </c>
      <c r="C346">
        <v>28186952</v>
      </c>
      <c r="D346">
        <v>27258881</v>
      </c>
      <c r="E346">
        <v>21</v>
      </c>
      <c r="F346">
        <v>1</v>
      </c>
      <c r="G346">
        <v>1</v>
      </c>
      <c r="H346">
        <v>3</v>
      </c>
      <c r="I346" t="s">
        <v>400</v>
      </c>
      <c r="J346" t="s">
        <v>420</v>
      </c>
      <c r="K346" t="s">
        <v>401</v>
      </c>
      <c r="L346">
        <v>1348</v>
      </c>
      <c r="N346">
        <v>1009</v>
      </c>
      <c r="O346" t="s">
        <v>476</v>
      </c>
      <c r="P346" t="s">
        <v>476</v>
      </c>
      <c r="Q346">
        <v>1000</v>
      </c>
      <c r="X346">
        <v>1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420</v>
      </c>
      <c r="AG346">
        <v>1</v>
      </c>
      <c r="AH346">
        <v>3</v>
      </c>
      <c r="AI346">
        <v>-1</v>
      </c>
      <c r="AJ346" t="s">
        <v>420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ROW(Source!A91)</f>
        <v>91</v>
      </c>
      <c r="B347">
        <v>28186991</v>
      </c>
      <c r="C347">
        <v>28186952</v>
      </c>
      <c r="D347">
        <v>27289987</v>
      </c>
      <c r="E347">
        <v>1</v>
      </c>
      <c r="F347">
        <v>1</v>
      </c>
      <c r="G347">
        <v>1</v>
      </c>
      <c r="H347">
        <v>3</v>
      </c>
      <c r="I347" t="s">
        <v>105</v>
      </c>
      <c r="J347" t="s">
        <v>106</v>
      </c>
      <c r="K347" t="s">
        <v>107</v>
      </c>
      <c r="L347">
        <v>1302</v>
      </c>
      <c r="N347">
        <v>1003</v>
      </c>
      <c r="O347" t="s">
        <v>108</v>
      </c>
      <c r="P347" t="s">
        <v>108</v>
      </c>
      <c r="Q347">
        <v>10</v>
      </c>
      <c r="X347">
        <v>1.8700000000000001E-2</v>
      </c>
      <c r="Y347">
        <v>64.47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420</v>
      </c>
      <c r="AG347">
        <v>1.8700000000000001E-2</v>
      </c>
      <c r="AH347">
        <v>2</v>
      </c>
      <c r="AI347">
        <v>28186962</v>
      </c>
      <c r="AJ347">
        <v>337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ROW(Source!A91)</f>
        <v>91</v>
      </c>
      <c r="B348">
        <v>28186992</v>
      </c>
      <c r="C348">
        <v>28186952</v>
      </c>
      <c r="D348">
        <v>27290346</v>
      </c>
      <c r="E348">
        <v>1</v>
      </c>
      <c r="F348">
        <v>1</v>
      </c>
      <c r="G348">
        <v>1</v>
      </c>
      <c r="H348">
        <v>3</v>
      </c>
      <c r="I348" t="s">
        <v>109</v>
      </c>
      <c r="J348" t="s">
        <v>110</v>
      </c>
      <c r="K348" t="s">
        <v>111</v>
      </c>
      <c r="L348">
        <v>1348</v>
      </c>
      <c r="N348">
        <v>1009</v>
      </c>
      <c r="O348" t="s">
        <v>476</v>
      </c>
      <c r="P348" t="s">
        <v>476</v>
      </c>
      <c r="Q348">
        <v>1000</v>
      </c>
      <c r="X348">
        <v>3.0000000000000001E-5</v>
      </c>
      <c r="Y348">
        <v>4751.12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420</v>
      </c>
      <c r="AG348">
        <v>3.0000000000000001E-5</v>
      </c>
      <c r="AH348">
        <v>2</v>
      </c>
      <c r="AI348">
        <v>28186963</v>
      </c>
      <c r="AJ348">
        <v>338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ROW(Source!A91)</f>
        <v>91</v>
      </c>
      <c r="B349">
        <v>28186993</v>
      </c>
      <c r="C349">
        <v>28186952</v>
      </c>
      <c r="D349">
        <v>27291107</v>
      </c>
      <c r="E349">
        <v>1</v>
      </c>
      <c r="F349">
        <v>1</v>
      </c>
      <c r="G349">
        <v>1</v>
      </c>
      <c r="H349">
        <v>3</v>
      </c>
      <c r="I349" t="s">
        <v>112</v>
      </c>
      <c r="J349" t="s">
        <v>113</v>
      </c>
      <c r="K349" t="s">
        <v>114</v>
      </c>
      <c r="L349">
        <v>1348</v>
      </c>
      <c r="N349">
        <v>1009</v>
      </c>
      <c r="O349" t="s">
        <v>476</v>
      </c>
      <c r="P349" t="s">
        <v>476</v>
      </c>
      <c r="Q349">
        <v>1000</v>
      </c>
      <c r="X349">
        <v>1.9400000000000001E-3</v>
      </c>
      <c r="Y349">
        <v>6246.56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420</v>
      </c>
      <c r="AG349">
        <v>1.9400000000000001E-3</v>
      </c>
      <c r="AH349">
        <v>2</v>
      </c>
      <c r="AI349">
        <v>28186964</v>
      </c>
      <c r="AJ349">
        <v>339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ROW(Source!A91)</f>
        <v>91</v>
      </c>
      <c r="B350">
        <v>28186994</v>
      </c>
      <c r="C350">
        <v>28186952</v>
      </c>
      <c r="D350">
        <v>27295014</v>
      </c>
      <c r="E350">
        <v>1</v>
      </c>
      <c r="F350">
        <v>1</v>
      </c>
      <c r="G350">
        <v>1</v>
      </c>
      <c r="H350">
        <v>3</v>
      </c>
      <c r="I350" t="s">
        <v>115</v>
      </c>
      <c r="J350" t="s">
        <v>116</v>
      </c>
      <c r="K350" t="s">
        <v>117</v>
      </c>
      <c r="L350">
        <v>1339</v>
      </c>
      <c r="N350">
        <v>1007</v>
      </c>
      <c r="O350" t="s">
        <v>444</v>
      </c>
      <c r="P350" t="s">
        <v>444</v>
      </c>
      <c r="Q350">
        <v>1</v>
      </c>
      <c r="X350">
        <v>1.0300000000000001E-3</v>
      </c>
      <c r="Y350">
        <v>1793.05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420</v>
      </c>
      <c r="AG350">
        <v>1.0300000000000001E-3</v>
      </c>
      <c r="AH350">
        <v>2</v>
      </c>
      <c r="AI350">
        <v>28186965</v>
      </c>
      <c r="AJ350">
        <v>340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ROW(Source!A91)</f>
        <v>91</v>
      </c>
      <c r="B351">
        <v>28186995</v>
      </c>
      <c r="C351">
        <v>28186952</v>
      </c>
      <c r="D351">
        <v>27302856</v>
      </c>
      <c r="E351">
        <v>1</v>
      </c>
      <c r="F351">
        <v>1</v>
      </c>
      <c r="G351">
        <v>1</v>
      </c>
      <c r="H351">
        <v>3</v>
      </c>
      <c r="I351" t="s">
        <v>118</v>
      </c>
      <c r="J351" t="s">
        <v>119</v>
      </c>
      <c r="K351" t="s">
        <v>120</v>
      </c>
      <c r="L351">
        <v>1348</v>
      </c>
      <c r="N351">
        <v>1009</v>
      </c>
      <c r="O351" t="s">
        <v>476</v>
      </c>
      <c r="P351" t="s">
        <v>476</v>
      </c>
      <c r="Q351">
        <v>1000</v>
      </c>
      <c r="X351">
        <v>3.1E-4</v>
      </c>
      <c r="Y351">
        <v>12560.85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420</v>
      </c>
      <c r="AG351">
        <v>3.1E-4</v>
      </c>
      <c r="AH351">
        <v>2</v>
      </c>
      <c r="AI351">
        <v>28186966</v>
      </c>
      <c r="AJ351">
        <v>341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ROW(Source!A91)</f>
        <v>91</v>
      </c>
      <c r="B352">
        <v>28186996</v>
      </c>
      <c r="C352">
        <v>28186952</v>
      </c>
      <c r="D352">
        <v>27304116</v>
      </c>
      <c r="E352">
        <v>1</v>
      </c>
      <c r="F352">
        <v>1</v>
      </c>
      <c r="G352">
        <v>1</v>
      </c>
      <c r="H352">
        <v>3</v>
      </c>
      <c r="I352" t="s">
        <v>121</v>
      </c>
      <c r="J352" t="s">
        <v>122</v>
      </c>
      <c r="K352" t="s">
        <v>123</v>
      </c>
      <c r="L352">
        <v>1348</v>
      </c>
      <c r="N352">
        <v>1009</v>
      </c>
      <c r="O352" t="s">
        <v>476</v>
      </c>
      <c r="P352" t="s">
        <v>476</v>
      </c>
      <c r="Q352">
        <v>1000</v>
      </c>
      <c r="X352">
        <v>5.9999999999999995E-4</v>
      </c>
      <c r="Y352">
        <v>11149.43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420</v>
      </c>
      <c r="AG352">
        <v>5.9999999999999995E-4</v>
      </c>
      <c r="AH352">
        <v>2</v>
      </c>
      <c r="AI352">
        <v>28186967</v>
      </c>
      <c r="AJ352">
        <v>342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ROW(Source!A92)</f>
        <v>92</v>
      </c>
      <c r="B353">
        <v>28187010</v>
      </c>
      <c r="C353">
        <v>28186997</v>
      </c>
      <c r="D353">
        <v>27437002</v>
      </c>
      <c r="E353">
        <v>1</v>
      </c>
      <c r="F353">
        <v>1</v>
      </c>
      <c r="G353">
        <v>1</v>
      </c>
      <c r="H353">
        <v>1</v>
      </c>
      <c r="I353" t="s">
        <v>124</v>
      </c>
      <c r="J353" t="s">
        <v>420</v>
      </c>
      <c r="K353" t="s">
        <v>125</v>
      </c>
      <c r="L353">
        <v>1191</v>
      </c>
      <c r="N353">
        <v>1013</v>
      </c>
      <c r="O353" t="s">
        <v>817</v>
      </c>
      <c r="P353" t="s">
        <v>817</v>
      </c>
      <c r="Q353">
        <v>1</v>
      </c>
      <c r="X353">
        <v>167</v>
      </c>
      <c r="Y353">
        <v>0</v>
      </c>
      <c r="Z353">
        <v>0</v>
      </c>
      <c r="AA353">
        <v>0</v>
      </c>
      <c r="AB353">
        <v>8.59</v>
      </c>
      <c r="AC353">
        <v>0</v>
      </c>
      <c r="AD353">
        <v>1</v>
      </c>
      <c r="AE353">
        <v>1</v>
      </c>
      <c r="AF353" t="s">
        <v>420</v>
      </c>
      <c r="AG353">
        <v>167</v>
      </c>
      <c r="AH353">
        <v>2</v>
      </c>
      <c r="AI353">
        <v>28186998</v>
      </c>
      <c r="AJ353">
        <v>343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ROW(Source!A92)</f>
        <v>92</v>
      </c>
      <c r="B354">
        <v>28187011</v>
      </c>
      <c r="C354">
        <v>28186997</v>
      </c>
      <c r="D354">
        <v>27430841</v>
      </c>
      <c r="E354">
        <v>1</v>
      </c>
      <c r="F354">
        <v>1</v>
      </c>
      <c r="G354">
        <v>1</v>
      </c>
      <c r="H354">
        <v>1</v>
      </c>
      <c r="I354" t="s">
        <v>818</v>
      </c>
      <c r="J354" t="s">
        <v>420</v>
      </c>
      <c r="K354" t="s">
        <v>819</v>
      </c>
      <c r="L354">
        <v>1191</v>
      </c>
      <c r="N354">
        <v>1013</v>
      </c>
      <c r="O354" t="s">
        <v>817</v>
      </c>
      <c r="P354" t="s">
        <v>817</v>
      </c>
      <c r="Q354">
        <v>1</v>
      </c>
      <c r="X354">
        <v>21.12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420</v>
      </c>
      <c r="AG354">
        <v>21.12</v>
      </c>
      <c r="AH354">
        <v>2</v>
      </c>
      <c r="AI354">
        <v>28186999</v>
      </c>
      <c r="AJ354">
        <v>344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ROW(Source!A92)</f>
        <v>92</v>
      </c>
      <c r="B355">
        <v>28187012</v>
      </c>
      <c r="C355">
        <v>28186997</v>
      </c>
      <c r="D355">
        <v>27348001</v>
      </c>
      <c r="E355">
        <v>1</v>
      </c>
      <c r="F355">
        <v>1</v>
      </c>
      <c r="G355">
        <v>1</v>
      </c>
      <c r="H355">
        <v>2</v>
      </c>
      <c r="I355" t="s">
        <v>70</v>
      </c>
      <c r="J355" t="s">
        <v>71</v>
      </c>
      <c r="K355" t="s">
        <v>72</v>
      </c>
      <c r="L355">
        <v>1368</v>
      </c>
      <c r="N355">
        <v>1011</v>
      </c>
      <c r="O355" t="s">
        <v>823</v>
      </c>
      <c r="P355" t="s">
        <v>823</v>
      </c>
      <c r="Q355">
        <v>1</v>
      </c>
      <c r="X355">
        <v>13.08</v>
      </c>
      <c r="Y355">
        <v>0</v>
      </c>
      <c r="Z355">
        <v>112.77</v>
      </c>
      <c r="AA355">
        <v>11.84</v>
      </c>
      <c r="AB355">
        <v>0</v>
      </c>
      <c r="AC355">
        <v>0</v>
      </c>
      <c r="AD355">
        <v>1</v>
      </c>
      <c r="AE355">
        <v>0</v>
      </c>
      <c r="AF355" t="s">
        <v>420</v>
      </c>
      <c r="AG355">
        <v>13.08</v>
      </c>
      <c r="AH355">
        <v>2</v>
      </c>
      <c r="AI355">
        <v>28187000</v>
      </c>
      <c r="AJ355">
        <v>345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ROW(Source!A92)</f>
        <v>92</v>
      </c>
      <c r="B356">
        <v>28187013</v>
      </c>
      <c r="C356">
        <v>28186997</v>
      </c>
      <c r="D356">
        <v>27348885</v>
      </c>
      <c r="E356">
        <v>1</v>
      </c>
      <c r="F356">
        <v>1</v>
      </c>
      <c r="G356">
        <v>1</v>
      </c>
      <c r="H356">
        <v>2</v>
      </c>
      <c r="I356" t="s">
        <v>126</v>
      </c>
      <c r="J356" t="s">
        <v>127</v>
      </c>
      <c r="K356" t="s">
        <v>128</v>
      </c>
      <c r="L356">
        <v>1368</v>
      </c>
      <c r="N356">
        <v>1011</v>
      </c>
      <c r="O356" t="s">
        <v>823</v>
      </c>
      <c r="P356" t="s">
        <v>823</v>
      </c>
      <c r="Q356">
        <v>1</v>
      </c>
      <c r="X356">
        <v>7.77</v>
      </c>
      <c r="Y356">
        <v>0</v>
      </c>
      <c r="Z356">
        <v>298.48</v>
      </c>
      <c r="AA356">
        <v>10.130000000000001</v>
      </c>
      <c r="AB356">
        <v>0</v>
      </c>
      <c r="AC356">
        <v>0</v>
      </c>
      <c r="AD356">
        <v>1</v>
      </c>
      <c r="AE356">
        <v>0</v>
      </c>
      <c r="AF356" t="s">
        <v>420</v>
      </c>
      <c r="AG356">
        <v>7.77</v>
      </c>
      <c r="AH356">
        <v>2</v>
      </c>
      <c r="AI356">
        <v>28187001</v>
      </c>
      <c r="AJ356">
        <v>346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ROW(Source!A92)</f>
        <v>92</v>
      </c>
      <c r="B357">
        <v>28187014</v>
      </c>
      <c r="C357">
        <v>28186997</v>
      </c>
      <c r="D357">
        <v>27349183</v>
      </c>
      <c r="E357">
        <v>1</v>
      </c>
      <c r="F357">
        <v>1</v>
      </c>
      <c r="G357">
        <v>1</v>
      </c>
      <c r="H357">
        <v>2</v>
      </c>
      <c r="I357" t="s">
        <v>19</v>
      </c>
      <c r="J357" t="s">
        <v>20</v>
      </c>
      <c r="K357" t="s">
        <v>21</v>
      </c>
      <c r="L357">
        <v>1368</v>
      </c>
      <c r="N357">
        <v>1011</v>
      </c>
      <c r="O357" t="s">
        <v>823</v>
      </c>
      <c r="P357" t="s">
        <v>823</v>
      </c>
      <c r="Q357">
        <v>1</v>
      </c>
      <c r="X357">
        <v>0.27</v>
      </c>
      <c r="Y357">
        <v>0</v>
      </c>
      <c r="Z357">
        <v>127.86</v>
      </c>
      <c r="AA357">
        <v>11.84</v>
      </c>
      <c r="AB357">
        <v>0</v>
      </c>
      <c r="AC357">
        <v>0</v>
      </c>
      <c r="AD357">
        <v>1</v>
      </c>
      <c r="AE357">
        <v>0</v>
      </c>
      <c r="AF357" t="s">
        <v>420</v>
      </c>
      <c r="AG357">
        <v>0.27</v>
      </c>
      <c r="AH357">
        <v>2</v>
      </c>
      <c r="AI357">
        <v>28187002</v>
      </c>
      <c r="AJ357">
        <v>347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ROW(Source!A92)</f>
        <v>92</v>
      </c>
      <c r="B358">
        <v>28187015</v>
      </c>
      <c r="C358">
        <v>28186997</v>
      </c>
      <c r="D358">
        <v>27349192</v>
      </c>
      <c r="E358">
        <v>1</v>
      </c>
      <c r="F358">
        <v>1</v>
      </c>
      <c r="G358">
        <v>1</v>
      </c>
      <c r="H358">
        <v>2</v>
      </c>
      <c r="I358" t="s">
        <v>22</v>
      </c>
      <c r="J358" t="s">
        <v>23</v>
      </c>
      <c r="K358" t="s">
        <v>24</v>
      </c>
      <c r="L358">
        <v>1368</v>
      </c>
      <c r="N358">
        <v>1011</v>
      </c>
      <c r="O358" t="s">
        <v>823</v>
      </c>
      <c r="P358" t="s">
        <v>823</v>
      </c>
      <c r="Q358">
        <v>1</v>
      </c>
      <c r="X358">
        <v>0.27</v>
      </c>
      <c r="Y358">
        <v>0</v>
      </c>
      <c r="Z358">
        <v>12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420</v>
      </c>
      <c r="AG358">
        <v>0.27</v>
      </c>
      <c r="AH358">
        <v>2</v>
      </c>
      <c r="AI358">
        <v>28187003</v>
      </c>
      <c r="AJ358">
        <v>348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ROW(Source!A92)</f>
        <v>92</v>
      </c>
      <c r="B359">
        <v>28187016</v>
      </c>
      <c r="C359">
        <v>28186997</v>
      </c>
      <c r="D359">
        <v>27349462</v>
      </c>
      <c r="E359">
        <v>1</v>
      </c>
      <c r="F359">
        <v>1</v>
      </c>
      <c r="G359">
        <v>1</v>
      </c>
      <c r="H359">
        <v>2</v>
      </c>
      <c r="I359" t="s">
        <v>28</v>
      </c>
      <c r="J359" t="s">
        <v>29</v>
      </c>
      <c r="K359" t="s">
        <v>30</v>
      </c>
      <c r="L359">
        <v>1368</v>
      </c>
      <c r="N359">
        <v>1011</v>
      </c>
      <c r="O359" t="s">
        <v>823</v>
      </c>
      <c r="P359" t="s">
        <v>823</v>
      </c>
      <c r="Q359">
        <v>1</v>
      </c>
      <c r="X359">
        <v>31.07</v>
      </c>
      <c r="Y359">
        <v>0</v>
      </c>
      <c r="Z359">
        <v>8.68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420</v>
      </c>
      <c r="AG359">
        <v>31.07</v>
      </c>
      <c r="AH359">
        <v>2</v>
      </c>
      <c r="AI359">
        <v>28187004</v>
      </c>
      <c r="AJ359">
        <v>349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ROW(Source!A92)</f>
        <v>92</v>
      </c>
      <c r="B360">
        <v>28187017</v>
      </c>
      <c r="C360">
        <v>28186997</v>
      </c>
      <c r="D360">
        <v>27262805</v>
      </c>
      <c r="E360">
        <v>1</v>
      </c>
      <c r="F360">
        <v>1</v>
      </c>
      <c r="G360">
        <v>1</v>
      </c>
      <c r="H360">
        <v>3</v>
      </c>
      <c r="I360" t="s">
        <v>47</v>
      </c>
      <c r="J360" t="s">
        <v>48</v>
      </c>
      <c r="K360" t="s">
        <v>49</v>
      </c>
      <c r="L360">
        <v>1339</v>
      </c>
      <c r="N360">
        <v>1007</v>
      </c>
      <c r="O360" t="s">
        <v>444</v>
      </c>
      <c r="P360" t="s">
        <v>444</v>
      </c>
      <c r="Q360">
        <v>1</v>
      </c>
      <c r="X360">
        <v>4</v>
      </c>
      <c r="Y360">
        <v>8.7899999999999991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420</v>
      </c>
      <c r="AG360">
        <v>4</v>
      </c>
      <c r="AH360">
        <v>2</v>
      </c>
      <c r="AI360">
        <v>28187005</v>
      </c>
      <c r="AJ360">
        <v>350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ROW(Source!A92)</f>
        <v>92</v>
      </c>
      <c r="B361">
        <v>28187018</v>
      </c>
      <c r="C361">
        <v>28186997</v>
      </c>
      <c r="D361">
        <v>27262812</v>
      </c>
      <c r="E361">
        <v>1</v>
      </c>
      <c r="F361">
        <v>1</v>
      </c>
      <c r="G361">
        <v>1</v>
      </c>
      <c r="H361">
        <v>3</v>
      </c>
      <c r="I361" t="s">
        <v>50</v>
      </c>
      <c r="J361" t="s">
        <v>51</v>
      </c>
      <c r="K361" t="s">
        <v>52</v>
      </c>
      <c r="L361">
        <v>1346</v>
      </c>
      <c r="N361">
        <v>1009</v>
      </c>
      <c r="O361" t="s">
        <v>40</v>
      </c>
      <c r="P361" t="s">
        <v>40</v>
      </c>
      <c r="Q361">
        <v>1</v>
      </c>
      <c r="X361">
        <v>1.1000000000000001</v>
      </c>
      <c r="Y361">
        <v>4.47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420</v>
      </c>
      <c r="AG361">
        <v>1.1000000000000001</v>
      </c>
      <c r="AH361">
        <v>2</v>
      </c>
      <c r="AI361">
        <v>28187006</v>
      </c>
      <c r="AJ361">
        <v>351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ROW(Source!A92)</f>
        <v>92</v>
      </c>
      <c r="B362">
        <v>28187019</v>
      </c>
      <c r="C362">
        <v>28186997</v>
      </c>
      <c r="D362">
        <v>27264508</v>
      </c>
      <c r="E362">
        <v>1</v>
      </c>
      <c r="F362">
        <v>1</v>
      </c>
      <c r="G362">
        <v>1</v>
      </c>
      <c r="H362">
        <v>3</v>
      </c>
      <c r="I362" t="s">
        <v>129</v>
      </c>
      <c r="J362" t="s">
        <v>130</v>
      </c>
      <c r="K362" t="s">
        <v>131</v>
      </c>
      <c r="L362">
        <v>1339</v>
      </c>
      <c r="N362">
        <v>1007</v>
      </c>
      <c r="O362" t="s">
        <v>444</v>
      </c>
      <c r="P362" t="s">
        <v>444</v>
      </c>
      <c r="Q362">
        <v>1</v>
      </c>
      <c r="X362">
        <v>2</v>
      </c>
      <c r="Y362">
        <v>3.15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420</v>
      </c>
      <c r="AG362">
        <v>2</v>
      </c>
      <c r="AH362">
        <v>2</v>
      </c>
      <c r="AI362">
        <v>28187007</v>
      </c>
      <c r="AJ362">
        <v>352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ROW(Source!A92)</f>
        <v>92</v>
      </c>
      <c r="B363">
        <v>28187020</v>
      </c>
      <c r="C363">
        <v>28186997</v>
      </c>
      <c r="D363">
        <v>27266048</v>
      </c>
      <c r="E363">
        <v>1</v>
      </c>
      <c r="F363">
        <v>1</v>
      </c>
      <c r="G363">
        <v>1</v>
      </c>
      <c r="H363">
        <v>3</v>
      </c>
      <c r="I363" t="s">
        <v>132</v>
      </c>
      <c r="J363" t="s">
        <v>133</v>
      </c>
      <c r="K363" t="s">
        <v>134</v>
      </c>
      <c r="L363">
        <v>1348</v>
      </c>
      <c r="N363">
        <v>1009</v>
      </c>
      <c r="O363" t="s">
        <v>476</v>
      </c>
      <c r="P363" t="s">
        <v>476</v>
      </c>
      <c r="Q363">
        <v>1000</v>
      </c>
      <c r="X363">
        <v>1.2999999999999999E-2</v>
      </c>
      <c r="Y363">
        <v>13245.25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420</v>
      </c>
      <c r="AG363">
        <v>1.2999999999999999E-2</v>
      </c>
      <c r="AH363">
        <v>2</v>
      </c>
      <c r="AI363">
        <v>28187008</v>
      </c>
      <c r="AJ363">
        <v>353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ROW(Source!A92)</f>
        <v>92</v>
      </c>
      <c r="B364">
        <v>28187021</v>
      </c>
      <c r="C364">
        <v>28186997</v>
      </c>
      <c r="D364">
        <v>27258858</v>
      </c>
      <c r="E364">
        <v>21</v>
      </c>
      <c r="F364">
        <v>1</v>
      </c>
      <c r="G364">
        <v>1</v>
      </c>
      <c r="H364">
        <v>3</v>
      </c>
      <c r="I364" t="s">
        <v>402</v>
      </c>
      <c r="J364" t="s">
        <v>420</v>
      </c>
      <c r="K364" t="s">
        <v>403</v>
      </c>
      <c r="L364">
        <v>1346</v>
      </c>
      <c r="N364">
        <v>1009</v>
      </c>
      <c r="O364" t="s">
        <v>40</v>
      </c>
      <c r="P364" t="s">
        <v>40</v>
      </c>
      <c r="Q364">
        <v>1</v>
      </c>
      <c r="X364">
        <v>1820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420</v>
      </c>
      <c r="AG364">
        <v>1820</v>
      </c>
      <c r="AH364">
        <v>3</v>
      </c>
      <c r="AI364">
        <v>-1</v>
      </c>
      <c r="AJ364" t="s">
        <v>420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ROW(Source!A92)</f>
        <v>92</v>
      </c>
      <c r="B365">
        <v>28187022</v>
      </c>
      <c r="C365">
        <v>28186997</v>
      </c>
      <c r="D365">
        <v>27258857</v>
      </c>
      <c r="E365">
        <v>21</v>
      </c>
      <c r="F365">
        <v>1</v>
      </c>
      <c r="G365">
        <v>1</v>
      </c>
      <c r="H365">
        <v>3</v>
      </c>
      <c r="I365" t="s">
        <v>65</v>
      </c>
      <c r="J365" t="s">
        <v>420</v>
      </c>
      <c r="K365" t="s">
        <v>66</v>
      </c>
      <c r="L365">
        <v>1374</v>
      </c>
      <c r="N365">
        <v>1013</v>
      </c>
      <c r="O365" t="s">
        <v>67</v>
      </c>
      <c r="P365" t="s">
        <v>67</v>
      </c>
      <c r="Q365">
        <v>1</v>
      </c>
      <c r="X365">
        <v>28.69</v>
      </c>
      <c r="Y365">
        <v>1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420</v>
      </c>
      <c r="AG365">
        <v>28.69</v>
      </c>
      <c r="AH365">
        <v>2</v>
      </c>
      <c r="AI365">
        <v>28187009</v>
      </c>
      <c r="AJ365">
        <v>354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ROW(Source!A93)</f>
        <v>93</v>
      </c>
      <c r="B366">
        <v>28187010</v>
      </c>
      <c r="C366">
        <v>28186997</v>
      </c>
      <c r="D366">
        <v>27437002</v>
      </c>
      <c r="E366">
        <v>1</v>
      </c>
      <c r="F366">
        <v>1</v>
      </c>
      <c r="G366">
        <v>1</v>
      </c>
      <c r="H366">
        <v>1</v>
      </c>
      <c r="I366" t="s">
        <v>124</v>
      </c>
      <c r="J366" t="s">
        <v>420</v>
      </c>
      <c r="K366" t="s">
        <v>125</v>
      </c>
      <c r="L366">
        <v>1191</v>
      </c>
      <c r="N366">
        <v>1013</v>
      </c>
      <c r="O366" t="s">
        <v>817</v>
      </c>
      <c r="P366" t="s">
        <v>817</v>
      </c>
      <c r="Q366">
        <v>1</v>
      </c>
      <c r="X366">
        <v>167</v>
      </c>
      <c r="Y366">
        <v>0</v>
      </c>
      <c r="Z366">
        <v>0</v>
      </c>
      <c r="AA366">
        <v>0</v>
      </c>
      <c r="AB366">
        <v>8.59</v>
      </c>
      <c r="AC366">
        <v>0</v>
      </c>
      <c r="AD366">
        <v>1</v>
      </c>
      <c r="AE366">
        <v>1</v>
      </c>
      <c r="AF366" t="s">
        <v>420</v>
      </c>
      <c r="AG366">
        <v>167</v>
      </c>
      <c r="AH366">
        <v>2</v>
      </c>
      <c r="AI366">
        <v>28186998</v>
      </c>
      <c r="AJ366">
        <v>355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ROW(Source!A93)</f>
        <v>93</v>
      </c>
      <c r="B367">
        <v>28187011</v>
      </c>
      <c r="C367">
        <v>28186997</v>
      </c>
      <c r="D367">
        <v>27430841</v>
      </c>
      <c r="E367">
        <v>1</v>
      </c>
      <c r="F367">
        <v>1</v>
      </c>
      <c r="G367">
        <v>1</v>
      </c>
      <c r="H367">
        <v>1</v>
      </c>
      <c r="I367" t="s">
        <v>818</v>
      </c>
      <c r="J367" t="s">
        <v>420</v>
      </c>
      <c r="K367" t="s">
        <v>819</v>
      </c>
      <c r="L367">
        <v>1191</v>
      </c>
      <c r="N367">
        <v>1013</v>
      </c>
      <c r="O367" t="s">
        <v>817</v>
      </c>
      <c r="P367" t="s">
        <v>817</v>
      </c>
      <c r="Q367">
        <v>1</v>
      </c>
      <c r="X367">
        <v>21.12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2</v>
      </c>
      <c r="AF367" t="s">
        <v>420</v>
      </c>
      <c r="AG367">
        <v>21.12</v>
      </c>
      <c r="AH367">
        <v>2</v>
      </c>
      <c r="AI367">
        <v>28186999</v>
      </c>
      <c r="AJ367">
        <v>356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ROW(Source!A93)</f>
        <v>93</v>
      </c>
      <c r="B368">
        <v>28187012</v>
      </c>
      <c r="C368">
        <v>28186997</v>
      </c>
      <c r="D368">
        <v>27348001</v>
      </c>
      <c r="E368">
        <v>1</v>
      </c>
      <c r="F368">
        <v>1</v>
      </c>
      <c r="G368">
        <v>1</v>
      </c>
      <c r="H368">
        <v>2</v>
      </c>
      <c r="I368" t="s">
        <v>70</v>
      </c>
      <c r="J368" t="s">
        <v>71</v>
      </c>
      <c r="K368" t="s">
        <v>72</v>
      </c>
      <c r="L368">
        <v>1368</v>
      </c>
      <c r="N368">
        <v>1011</v>
      </c>
      <c r="O368" t="s">
        <v>823</v>
      </c>
      <c r="P368" t="s">
        <v>823</v>
      </c>
      <c r="Q368">
        <v>1</v>
      </c>
      <c r="X368">
        <v>13.08</v>
      </c>
      <c r="Y368">
        <v>0</v>
      </c>
      <c r="Z368">
        <v>112.77</v>
      </c>
      <c r="AA368">
        <v>11.84</v>
      </c>
      <c r="AB368">
        <v>0</v>
      </c>
      <c r="AC368">
        <v>0</v>
      </c>
      <c r="AD368">
        <v>1</v>
      </c>
      <c r="AE368">
        <v>0</v>
      </c>
      <c r="AF368" t="s">
        <v>420</v>
      </c>
      <c r="AG368">
        <v>13.08</v>
      </c>
      <c r="AH368">
        <v>2</v>
      </c>
      <c r="AI368">
        <v>28187000</v>
      </c>
      <c r="AJ368">
        <v>357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ROW(Source!A93)</f>
        <v>93</v>
      </c>
      <c r="B369">
        <v>28187013</v>
      </c>
      <c r="C369">
        <v>28186997</v>
      </c>
      <c r="D369">
        <v>27348885</v>
      </c>
      <c r="E369">
        <v>1</v>
      </c>
      <c r="F369">
        <v>1</v>
      </c>
      <c r="G369">
        <v>1</v>
      </c>
      <c r="H369">
        <v>2</v>
      </c>
      <c r="I369" t="s">
        <v>126</v>
      </c>
      <c r="J369" t="s">
        <v>127</v>
      </c>
      <c r="K369" t="s">
        <v>128</v>
      </c>
      <c r="L369">
        <v>1368</v>
      </c>
      <c r="N369">
        <v>1011</v>
      </c>
      <c r="O369" t="s">
        <v>823</v>
      </c>
      <c r="P369" t="s">
        <v>823</v>
      </c>
      <c r="Q369">
        <v>1</v>
      </c>
      <c r="X369">
        <v>7.77</v>
      </c>
      <c r="Y369">
        <v>0</v>
      </c>
      <c r="Z369">
        <v>298.48</v>
      </c>
      <c r="AA369">
        <v>10.130000000000001</v>
      </c>
      <c r="AB369">
        <v>0</v>
      </c>
      <c r="AC369">
        <v>0</v>
      </c>
      <c r="AD369">
        <v>1</v>
      </c>
      <c r="AE369">
        <v>0</v>
      </c>
      <c r="AF369" t="s">
        <v>420</v>
      </c>
      <c r="AG369">
        <v>7.77</v>
      </c>
      <c r="AH369">
        <v>2</v>
      </c>
      <c r="AI369">
        <v>28187001</v>
      </c>
      <c r="AJ369">
        <v>358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ROW(Source!A93)</f>
        <v>93</v>
      </c>
      <c r="B370">
        <v>28187014</v>
      </c>
      <c r="C370">
        <v>28186997</v>
      </c>
      <c r="D370">
        <v>27349183</v>
      </c>
      <c r="E370">
        <v>1</v>
      </c>
      <c r="F370">
        <v>1</v>
      </c>
      <c r="G370">
        <v>1</v>
      </c>
      <c r="H370">
        <v>2</v>
      </c>
      <c r="I370" t="s">
        <v>19</v>
      </c>
      <c r="J370" t="s">
        <v>20</v>
      </c>
      <c r="K370" t="s">
        <v>21</v>
      </c>
      <c r="L370">
        <v>1368</v>
      </c>
      <c r="N370">
        <v>1011</v>
      </c>
      <c r="O370" t="s">
        <v>823</v>
      </c>
      <c r="P370" t="s">
        <v>823</v>
      </c>
      <c r="Q370">
        <v>1</v>
      </c>
      <c r="X370">
        <v>0.27</v>
      </c>
      <c r="Y370">
        <v>0</v>
      </c>
      <c r="Z370">
        <v>127.86</v>
      </c>
      <c r="AA370">
        <v>11.84</v>
      </c>
      <c r="AB370">
        <v>0</v>
      </c>
      <c r="AC370">
        <v>0</v>
      </c>
      <c r="AD370">
        <v>1</v>
      </c>
      <c r="AE370">
        <v>0</v>
      </c>
      <c r="AF370" t="s">
        <v>420</v>
      </c>
      <c r="AG370">
        <v>0.27</v>
      </c>
      <c r="AH370">
        <v>2</v>
      </c>
      <c r="AI370">
        <v>28187002</v>
      </c>
      <c r="AJ370">
        <v>359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ROW(Source!A93)</f>
        <v>93</v>
      </c>
      <c r="B371">
        <v>28187015</v>
      </c>
      <c r="C371">
        <v>28186997</v>
      </c>
      <c r="D371">
        <v>27349192</v>
      </c>
      <c r="E371">
        <v>1</v>
      </c>
      <c r="F371">
        <v>1</v>
      </c>
      <c r="G371">
        <v>1</v>
      </c>
      <c r="H371">
        <v>2</v>
      </c>
      <c r="I371" t="s">
        <v>22</v>
      </c>
      <c r="J371" t="s">
        <v>23</v>
      </c>
      <c r="K371" t="s">
        <v>24</v>
      </c>
      <c r="L371">
        <v>1368</v>
      </c>
      <c r="N371">
        <v>1011</v>
      </c>
      <c r="O371" t="s">
        <v>823</v>
      </c>
      <c r="P371" t="s">
        <v>823</v>
      </c>
      <c r="Q371">
        <v>1</v>
      </c>
      <c r="X371">
        <v>0.27</v>
      </c>
      <c r="Y371">
        <v>0</v>
      </c>
      <c r="Z371">
        <v>12</v>
      </c>
      <c r="AA371">
        <v>0</v>
      </c>
      <c r="AB371">
        <v>0</v>
      </c>
      <c r="AC371">
        <v>0</v>
      </c>
      <c r="AD371">
        <v>1</v>
      </c>
      <c r="AE371">
        <v>0</v>
      </c>
      <c r="AF371" t="s">
        <v>420</v>
      </c>
      <c r="AG371">
        <v>0.27</v>
      </c>
      <c r="AH371">
        <v>2</v>
      </c>
      <c r="AI371">
        <v>28187003</v>
      </c>
      <c r="AJ371">
        <v>360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ROW(Source!A93)</f>
        <v>93</v>
      </c>
      <c r="B372">
        <v>28187016</v>
      </c>
      <c r="C372">
        <v>28186997</v>
      </c>
      <c r="D372">
        <v>27349462</v>
      </c>
      <c r="E372">
        <v>1</v>
      </c>
      <c r="F372">
        <v>1</v>
      </c>
      <c r="G372">
        <v>1</v>
      </c>
      <c r="H372">
        <v>2</v>
      </c>
      <c r="I372" t="s">
        <v>28</v>
      </c>
      <c r="J372" t="s">
        <v>29</v>
      </c>
      <c r="K372" t="s">
        <v>30</v>
      </c>
      <c r="L372">
        <v>1368</v>
      </c>
      <c r="N372">
        <v>1011</v>
      </c>
      <c r="O372" t="s">
        <v>823</v>
      </c>
      <c r="P372" t="s">
        <v>823</v>
      </c>
      <c r="Q372">
        <v>1</v>
      </c>
      <c r="X372">
        <v>31.07</v>
      </c>
      <c r="Y372">
        <v>0</v>
      </c>
      <c r="Z372">
        <v>8.68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420</v>
      </c>
      <c r="AG372">
        <v>31.07</v>
      </c>
      <c r="AH372">
        <v>2</v>
      </c>
      <c r="AI372">
        <v>28187004</v>
      </c>
      <c r="AJ372">
        <v>361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ROW(Source!A93)</f>
        <v>93</v>
      </c>
      <c r="B373">
        <v>28187017</v>
      </c>
      <c r="C373">
        <v>28186997</v>
      </c>
      <c r="D373">
        <v>27262805</v>
      </c>
      <c r="E373">
        <v>1</v>
      </c>
      <c r="F373">
        <v>1</v>
      </c>
      <c r="G373">
        <v>1</v>
      </c>
      <c r="H373">
        <v>3</v>
      </c>
      <c r="I373" t="s">
        <v>47</v>
      </c>
      <c r="J373" t="s">
        <v>48</v>
      </c>
      <c r="K373" t="s">
        <v>49</v>
      </c>
      <c r="L373">
        <v>1339</v>
      </c>
      <c r="N373">
        <v>1007</v>
      </c>
      <c r="O373" t="s">
        <v>444</v>
      </c>
      <c r="P373" t="s">
        <v>444</v>
      </c>
      <c r="Q373">
        <v>1</v>
      </c>
      <c r="X373">
        <v>4</v>
      </c>
      <c r="Y373">
        <v>8.7899999999999991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420</v>
      </c>
      <c r="AG373">
        <v>4</v>
      </c>
      <c r="AH373">
        <v>2</v>
      </c>
      <c r="AI373">
        <v>28187005</v>
      </c>
      <c r="AJ373">
        <v>362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ROW(Source!A93)</f>
        <v>93</v>
      </c>
      <c r="B374">
        <v>28187018</v>
      </c>
      <c r="C374">
        <v>28186997</v>
      </c>
      <c r="D374">
        <v>27262812</v>
      </c>
      <c r="E374">
        <v>1</v>
      </c>
      <c r="F374">
        <v>1</v>
      </c>
      <c r="G374">
        <v>1</v>
      </c>
      <c r="H374">
        <v>3</v>
      </c>
      <c r="I374" t="s">
        <v>50</v>
      </c>
      <c r="J374" t="s">
        <v>51</v>
      </c>
      <c r="K374" t="s">
        <v>52</v>
      </c>
      <c r="L374">
        <v>1346</v>
      </c>
      <c r="N374">
        <v>1009</v>
      </c>
      <c r="O374" t="s">
        <v>40</v>
      </c>
      <c r="P374" t="s">
        <v>40</v>
      </c>
      <c r="Q374">
        <v>1</v>
      </c>
      <c r="X374">
        <v>1.1000000000000001</v>
      </c>
      <c r="Y374">
        <v>4.47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420</v>
      </c>
      <c r="AG374">
        <v>1.1000000000000001</v>
      </c>
      <c r="AH374">
        <v>2</v>
      </c>
      <c r="AI374">
        <v>28187006</v>
      </c>
      <c r="AJ374">
        <v>363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ROW(Source!A93)</f>
        <v>93</v>
      </c>
      <c r="B375">
        <v>28187019</v>
      </c>
      <c r="C375">
        <v>28186997</v>
      </c>
      <c r="D375">
        <v>27264508</v>
      </c>
      <c r="E375">
        <v>1</v>
      </c>
      <c r="F375">
        <v>1</v>
      </c>
      <c r="G375">
        <v>1</v>
      </c>
      <c r="H375">
        <v>3</v>
      </c>
      <c r="I375" t="s">
        <v>129</v>
      </c>
      <c r="J375" t="s">
        <v>130</v>
      </c>
      <c r="K375" t="s">
        <v>131</v>
      </c>
      <c r="L375">
        <v>1339</v>
      </c>
      <c r="N375">
        <v>1007</v>
      </c>
      <c r="O375" t="s">
        <v>444</v>
      </c>
      <c r="P375" t="s">
        <v>444</v>
      </c>
      <c r="Q375">
        <v>1</v>
      </c>
      <c r="X375">
        <v>2</v>
      </c>
      <c r="Y375">
        <v>3.15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420</v>
      </c>
      <c r="AG375">
        <v>2</v>
      </c>
      <c r="AH375">
        <v>2</v>
      </c>
      <c r="AI375">
        <v>28187007</v>
      </c>
      <c r="AJ375">
        <v>364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ROW(Source!A93)</f>
        <v>93</v>
      </c>
      <c r="B376">
        <v>28187020</v>
      </c>
      <c r="C376">
        <v>28186997</v>
      </c>
      <c r="D376">
        <v>27266048</v>
      </c>
      <c r="E376">
        <v>1</v>
      </c>
      <c r="F376">
        <v>1</v>
      </c>
      <c r="G376">
        <v>1</v>
      </c>
      <c r="H376">
        <v>3</v>
      </c>
      <c r="I376" t="s">
        <v>132</v>
      </c>
      <c r="J376" t="s">
        <v>133</v>
      </c>
      <c r="K376" t="s">
        <v>134</v>
      </c>
      <c r="L376">
        <v>1348</v>
      </c>
      <c r="N376">
        <v>1009</v>
      </c>
      <c r="O376" t="s">
        <v>476</v>
      </c>
      <c r="P376" t="s">
        <v>476</v>
      </c>
      <c r="Q376">
        <v>1000</v>
      </c>
      <c r="X376">
        <v>1.2999999999999999E-2</v>
      </c>
      <c r="Y376">
        <v>13245.25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420</v>
      </c>
      <c r="AG376">
        <v>1.2999999999999999E-2</v>
      </c>
      <c r="AH376">
        <v>2</v>
      </c>
      <c r="AI376">
        <v>28187008</v>
      </c>
      <c r="AJ376">
        <v>365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ROW(Source!A93)</f>
        <v>93</v>
      </c>
      <c r="B377">
        <v>28187021</v>
      </c>
      <c r="C377">
        <v>28186997</v>
      </c>
      <c r="D377">
        <v>27258858</v>
      </c>
      <c r="E377">
        <v>21</v>
      </c>
      <c r="F377">
        <v>1</v>
      </c>
      <c r="G377">
        <v>1</v>
      </c>
      <c r="H377">
        <v>3</v>
      </c>
      <c r="I377" t="s">
        <v>402</v>
      </c>
      <c r="J377" t="s">
        <v>420</v>
      </c>
      <c r="K377" t="s">
        <v>403</v>
      </c>
      <c r="L377">
        <v>1346</v>
      </c>
      <c r="N377">
        <v>1009</v>
      </c>
      <c r="O377" t="s">
        <v>40</v>
      </c>
      <c r="P377" t="s">
        <v>40</v>
      </c>
      <c r="Q377">
        <v>1</v>
      </c>
      <c r="X377">
        <v>1820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420</v>
      </c>
      <c r="AG377">
        <v>1820</v>
      </c>
      <c r="AH377">
        <v>3</v>
      </c>
      <c r="AI377">
        <v>-1</v>
      </c>
      <c r="AJ377" t="s">
        <v>420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ROW(Source!A93)</f>
        <v>93</v>
      </c>
      <c r="B378">
        <v>28187022</v>
      </c>
      <c r="C378">
        <v>28186997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65</v>
      </c>
      <c r="J378" t="s">
        <v>420</v>
      </c>
      <c r="K378" t="s">
        <v>66</v>
      </c>
      <c r="L378">
        <v>1374</v>
      </c>
      <c r="N378">
        <v>1013</v>
      </c>
      <c r="O378" t="s">
        <v>67</v>
      </c>
      <c r="P378" t="s">
        <v>67</v>
      </c>
      <c r="Q378">
        <v>1</v>
      </c>
      <c r="X378">
        <v>28.69</v>
      </c>
      <c r="Y378">
        <v>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420</v>
      </c>
      <c r="AG378">
        <v>28.69</v>
      </c>
      <c r="AH378">
        <v>2</v>
      </c>
      <c r="AI378">
        <v>28187009</v>
      </c>
      <c r="AJ378">
        <v>366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ROW(Source!A96)</f>
        <v>96</v>
      </c>
      <c r="B379">
        <v>28187037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135</v>
      </c>
      <c r="J379" t="s">
        <v>420</v>
      </c>
      <c r="K379" t="s">
        <v>136</v>
      </c>
      <c r="L379">
        <v>1191</v>
      </c>
      <c r="N379">
        <v>1013</v>
      </c>
      <c r="O379" t="s">
        <v>817</v>
      </c>
      <c r="P379" t="s">
        <v>817</v>
      </c>
      <c r="Q379">
        <v>1</v>
      </c>
      <c r="X379">
        <v>83.6</v>
      </c>
      <c r="Y379">
        <v>0</v>
      </c>
      <c r="Z379">
        <v>0</v>
      </c>
      <c r="AA379">
        <v>0</v>
      </c>
      <c r="AB379">
        <v>8.85</v>
      </c>
      <c r="AC379">
        <v>0</v>
      </c>
      <c r="AD379">
        <v>1</v>
      </c>
      <c r="AE379">
        <v>1</v>
      </c>
      <c r="AF379" t="s">
        <v>420</v>
      </c>
      <c r="AG379">
        <v>83.6</v>
      </c>
      <c r="AH379">
        <v>2</v>
      </c>
      <c r="AI379">
        <v>28187025</v>
      </c>
      <c r="AJ379">
        <v>367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ROW(Source!A96)</f>
        <v>96</v>
      </c>
      <c r="B380">
        <v>28187038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818</v>
      </c>
      <c r="J380" t="s">
        <v>420</v>
      </c>
      <c r="K380" t="s">
        <v>819</v>
      </c>
      <c r="L380">
        <v>1191</v>
      </c>
      <c r="N380">
        <v>1013</v>
      </c>
      <c r="O380" t="s">
        <v>817</v>
      </c>
      <c r="P380" t="s">
        <v>817</v>
      </c>
      <c r="Q380">
        <v>1</v>
      </c>
      <c r="X380">
        <v>9.5299999999999994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2</v>
      </c>
      <c r="AF380" t="s">
        <v>420</v>
      </c>
      <c r="AG380">
        <v>9.5299999999999994</v>
      </c>
      <c r="AH380">
        <v>2</v>
      </c>
      <c r="AI380">
        <v>28187026</v>
      </c>
      <c r="AJ380">
        <v>368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ROW(Source!A96)</f>
        <v>96</v>
      </c>
      <c r="B381">
        <v>28187039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70</v>
      </c>
      <c r="J381" t="s">
        <v>71</v>
      </c>
      <c r="K381" t="s">
        <v>72</v>
      </c>
      <c r="L381">
        <v>1368</v>
      </c>
      <c r="N381">
        <v>1011</v>
      </c>
      <c r="O381" t="s">
        <v>823</v>
      </c>
      <c r="P381" t="s">
        <v>823</v>
      </c>
      <c r="Q381">
        <v>1</v>
      </c>
      <c r="X381">
        <v>7.0000000000000007E-2</v>
      </c>
      <c r="Y381">
        <v>0</v>
      </c>
      <c r="Z381">
        <v>112.77</v>
      </c>
      <c r="AA381">
        <v>11.84</v>
      </c>
      <c r="AB381">
        <v>0</v>
      </c>
      <c r="AC381">
        <v>0</v>
      </c>
      <c r="AD381">
        <v>1</v>
      </c>
      <c r="AE381">
        <v>0</v>
      </c>
      <c r="AF381" t="s">
        <v>420</v>
      </c>
      <c r="AG381">
        <v>7.0000000000000007E-2</v>
      </c>
      <c r="AH381">
        <v>2</v>
      </c>
      <c r="AI381">
        <v>28187027</v>
      </c>
      <c r="AJ381">
        <v>369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ROW(Source!A96)</f>
        <v>96</v>
      </c>
      <c r="B382">
        <v>28187040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16</v>
      </c>
      <c r="J382" t="s">
        <v>17</v>
      </c>
      <c r="K382" t="s">
        <v>18</v>
      </c>
      <c r="L382">
        <v>1368</v>
      </c>
      <c r="N382">
        <v>1011</v>
      </c>
      <c r="O382" t="s">
        <v>823</v>
      </c>
      <c r="P382" t="s">
        <v>823</v>
      </c>
      <c r="Q382">
        <v>1</v>
      </c>
      <c r="X382">
        <v>0.7</v>
      </c>
      <c r="Y382">
        <v>0</v>
      </c>
      <c r="Z382">
        <v>6.99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420</v>
      </c>
      <c r="AG382">
        <v>0.7</v>
      </c>
      <c r="AH382">
        <v>2</v>
      </c>
      <c r="AI382">
        <v>28187028</v>
      </c>
      <c r="AJ382">
        <v>370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ROW(Source!A96)</f>
        <v>96</v>
      </c>
      <c r="B383">
        <v>28187041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137</v>
      </c>
      <c r="J383" t="s">
        <v>138</v>
      </c>
      <c r="K383" t="s">
        <v>139</v>
      </c>
      <c r="L383">
        <v>1368</v>
      </c>
      <c r="N383">
        <v>1011</v>
      </c>
      <c r="O383" t="s">
        <v>823</v>
      </c>
      <c r="P383" t="s">
        <v>823</v>
      </c>
      <c r="Q383">
        <v>1</v>
      </c>
      <c r="X383">
        <v>9.4</v>
      </c>
      <c r="Y383">
        <v>0</v>
      </c>
      <c r="Z383">
        <v>134.31</v>
      </c>
      <c r="AA383">
        <v>8.82</v>
      </c>
      <c r="AB383">
        <v>0</v>
      </c>
      <c r="AC383">
        <v>0</v>
      </c>
      <c r="AD383">
        <v>1</v>
      </c>
      <c r="AE383">
        <v>0</v>
      </c>
      <c r="AF383" t="s">
        <v>420</v>
      </c>
      <c r="AG383">
        <v>9.4</v>
      </c>
      <c r="AH383">
        <v>2</v>
      </c>
      <c r="AI383">
        <v>28187029</v>
      </c>
      <c r="AJ383">
        <v>371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ROW(Source!A96)</f>
        <v>96</v>
      </c>
      <c r="B384">
        <v>28187042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19</v>
      </c>
      <c r="J384" t="s">
        <v>20</v>
      </c>
      <c r="K384" t="s">
        <v>21</v>
      </c>
      <c r="L384">
        <v>1368</v>
      </c>
      <c r="N384">
        <v>1011</v>
      </c>
      <c r="O384" t="s">
        <v>823</v>
      </c>
      <c r="P384" t="s">
        <v>823</v>
      </c>
      <c r="Q384">
        <v>1</v>
      </c>
      <c r="X384">
        <v>0.06</v>
      </c>
      <c r="Y384">
        <v>0</v>
      </c>
      <c r="Z384">
        <v>127.86</v>
      </c>
      <c r="AA384">
        <v>11.84</v>
      </c>
      <c r="AB384">
        <v>0</v>
      </c>
      <c r="AC384">
        <v>0</v>
      </c>
      <c r="AD384">
        <v>1</v>
      </c>
      <c r="AE384">
        <v>0</v>
      </c>
      <c r="AF384" t="s">
        <v>420</v>
      </c>
      <c r="AG384">
        <v>0.06</v>
      </c>
      <c r="AH384">
        <v>2</v>
      </c>
      <c r="AI384">
        <v>28187030</v>
      </c>
      <c r="AJ384">
        <v>372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ROW(Source!A96)</f>
        <v>96</v>
      </c>
      <c r="B385">
        <v>28187043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22</v>
      </c>
      <c r="J385" t="s">
        <v>23</v>
      </c>
      <c r="K385" t="s">
        <v>24</v>
      </c>
      <c r="L385">
        <v>1368</v>
      </c>
      <c r="N385">
        <v>1011</v>
      </c>
      <c r="O385" t="s">
        <v>823</v>
      </c>
      <c r="P385" t="s">
        <v>823</v>
      </c>
      <c r="Q385">
        <v>1</v>
      </c>
      <c r="X385">
        <v>0.06</v>
      </c>
      <c r="Y385">
        <v>0</v>
      </c>
      <c r="Z385">
        <v>12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420</v>
      </c>
      <c r="AG385">
        <v>0.06</v>
      </c>
      <c r="AH385">
        <v>2</v>
      </c>
      <c r="AI385">
        <v>28187031</v>
      </c>
      <c r="AJ385">
        <v>373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ROW(Source!A96)</f>
        <v>96</v>
      </c>
      <c r="B386">
        <v>28187044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28</v>
      </c>
      <c r="J386" t="s">
        <v>29</v>
      </c>
      <c r="K386" t="s">
        <v>30</v>
      </c>
      <c r="L386">
        <v>1368</v>
      </c>
      <c r="N386">
        <v>1011</v>
      </c>
      <c r="O386" t="s">
        <v>823</v>
      </c>
      <c r="P386" t="s">
        <v>823</v>
      </c>
      <c r="Q386">
        <v>1</v>
      </c>
      <c r="X386">
        <v>9.7799999999999994</v>
      </c>
      <c r="Y386">
        <v>0</v>
      </c>
      <c r="Z386">
        <v>8.68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420</v>
      </c>
      <c r="AG386">
        <v>9.7799999999999994</v>
      </c>
      <c r="AH386">
        <v>2</v>
      </c>
      <c r="AI386">
        <v>28187032</v>
      </c>
      <c r="AJ386">
        <v>374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ROW(Source!A96)</f>
        <v>96</v>
      </c>
      <c r="B387">
        <v>28187045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44</v>
      </c>
      <c r="J387" t="s">
        <v>45</v>
      </c>
      <c r="K387" t="s">
        <v>46</v>
      </c>
      <c r="L387">
        <v>1339</v>
      </c>
      <c r="N387">
        <v>1007</v>
      </c>
      <c r="O387" t="s">
        <v>444</v>
      </c>
      <c r="P387" t="s">
        <v>444</v>
      </c>
      <c r="Q387">
        <v>1</v>
      </c>
      <c r="X387">
        <v>0.28999999999999998</v>
      </c>
      <c r="Y387">
        <v>23.41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420</v>
      </c>
      <c r="AG387">
        <v>0.28999999999999998</v>
      </c>
      <c r="AH387">
        <v>2</v>
      </c>
      <c r="AI387">
        <v>28187033</v>
      </c>
      <c r="AJ387">
        <v>375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ROW(Source!A96)</f>
        <v>96</v>
      </c>
      <c r="B388">
        <v>28187046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140</v>
      </c>
      <c r="J388" t="s">
        <v>141</v>
      </c>
      <c r="K388" t="s">
        <v>142</v>
      </c>
      <c r="L388">
        <v>1339</v>
      </c>
      <c r="N388">
        <v>1007</v>
      </c>
      <c r="O388" t="s">
        <v>444</v>
      </c>
      <c r="P388" t="s">
        <v>444</v>
      </c>
      <c r="Q388">
        <v>1</v>
      </c>
      <c r="X388">
        <v>32</v>
      </c>
      <c r="Y388">
        <v>10.67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420</v>
      </c>
      <c r="AG388">
        <v>32</v>
      </c>
      <c r="AH388">
        <v>2</v>
      </c>
      <c r="AI388">
        <v>28187034</v>
      </c>
      <c r="AJ388">
        <v>376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ROW(Source!A96)</f>
        <v>96</v>
      </c>
      <c r="B389">
        <v>28187047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56</v>
      </c>
      <c r="J389" t="s">
        <v>57</v>
      </c>
      <c r="K389" t="s">
        <v>58</v>
      </c>
      <c r="L389">
        <v>1348</v>
      </c>
      <c r="N389">
        <v>1009</v>
      </c>
      <c r="O389" t="s">
        <v>476</v>
      </c>
      <c r="P389" t="s">
        <v>476</v>
      </c>
      <c r="Q389">
        <v>1000</v>
      </c>
      <c r="X389">
        <v>2.1900000000000001E-3</v>
      </c>
      <c r="Y389">
        <v>12824.48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420</v>
      </c>
      <c r="AG389">
        <v>2.1900000000000001E-3</v>
      </c>
      <c r="AH389">
        <v>2</v>
      </c>
      <c r="AI389">
        <v>28187035</v>
      </c>
      <c r="AJ389">
        <v>377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ROW(Source!A96)</f>
        <v>96</v>
      </c>
      <c r="B390">
        <v>28187048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65</v>
      </c>
      <c r="J390" t="s">
        <v>420</v>
      </c>
      <c r="K390" t="s">
        <v>66</v>
      </c>
      <c r="L390">
        <v>1374</v>
      </c>
      <c r="N390">
        <v>1013</v>
      </c>
      <c r="O390" t="s">
        <v>67</v>
      </c>
      <c r="P390" t="s">
        <v>67</v>
      </c>
      <c r="Q390">
        <v>1</v>
      </c>
      <c r="X390">
        <v>14.8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420</v>
      </c>
      <c r="AG390">
        <v>14.8</v>
      </c>
      <c r="AH390">
        <v>2</v>
      </c>
      <c r="AI390">
        <v>28187036</v>
      </c>
      <c r="AJ390">
        <v>378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ROW(Source!A97)</f>
        <v>97</v>
      </c>
      <c r="B391">
        <v>28187037</v>
      </c>
      <c r="C391">
        <v>28187024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135</v>
      </c>
      <c r="J391" t="s">
        <v>420</v>
      </c>
      <c r="K391" t="s">
        <v>136</v>
      </c>
      <c r="L391">
        <v>1191</v>
      </c>
      <c r="N391">
        <v>1013</v>
      </c>
      <c r="O391" t="s">
        <v>817</v>
      </c>
      <c r="P391" t="s">
        <v>817</v>
      </c>
      <c r="Q391">
        <v>1</v>
      </c>
      <c r="X391">
        <v>83.6</v>
      </c>
      <c r="Y391">
        <v>0</v>
      </c>
      <c r="Z391">
        <v>0</v>
      </c>
      <c r="AA391">
        <v>0</v>
      </c>
      <c r="AB391">
        <v>8.85</v>
      </c>
      <c r="AC391">
        <v>0</v>
      </c>
      <c r="AD391">
        <v>1</v>
      </c>
      <c r="AE391">
        <v>1</v>
      </c>
      <c r="AF391" t="s">
        <v>420</v>
      </c>
      <c r="AG391">
        <v>83.6</v>
      </c>
      <c r="AH391">
        <v>2</v>
      </c>
      <c r="AI391">
        <v>28187025</v>
      </c>
      <c r="AJ391">
        <v>379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ROW(Source!A97)</f>
        <v>97</v>
      </c>
      <c r="B392">
        <v>28187038</v>
      </c>
      <c r="C392">
        <v>28187024</v>
      </c>
      <c r="D392">
        <v>27430841</v>
      </c>
      <c r="E392">
        <v>1</v>
      </c>
      <c r="F392">
        <v>1</v>
      </c>
      <c r="G392">
        <v>1</v>
      </c>
      <c r="H392">
        <v>1</v>
      </c>
      <c r="I392" t="s">
        <v>818</v>
      </c>
      <c r="J392" t="s">
        <v>420</v>
      </c>
      <c r="K392" t="s">
        <v>819</v>
      </c>
      <c r="L392">
        <v>1191</v>
      </c>
      <c r="N392">
        <v>1013</v>
      </c>
      <c r="O392" t="s">
        <v>817</v>
      </c>
      <c r="P392" t="s">
        <v>817</v>
      </c>
      <c r="Q392">
        <v>1</v>
      </c>
      <c r="X392">
        <v>9.5299999999999994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2</v>
      </c>
      <c r="AF392" t="s">
        <v>420</v>
      </c>
      <c r="AG392">
        <v>9.5299999999999994</v>
      </c>
      <c r="AH392">
        <v>2</v>
      </c>
      <c r="AI392">
        <v>28187026</v>
      </c>
      <c r="AJ392">
        <v>380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ROW(Source!A97)</f>
        <v>97</v>
      </c>
      <c r="B393">
        <v>28187039</v>
      </c>
      <c r="C393">
        <v>28187024</v>
      </c>
      <c r="D393">
        <v>27348001</v>
      </c>
      <c r="E393">
        <v>1</v>
      </c>
      <c r="F393">
        <v>1</v>
      </c>
      <c r="G393">
        <v>1</v>
      </c>
      <c r="H393">
        <v>2</v>
      </c>
      <c r="I393" t="s">
        <v>70</v>
      </c>
      <c r="J393" t="s">
        <v>71</v>
      </c>
      <c r="K393" t="s">
        <v>72</v>
      </c>
      <c r="L393">
        <v>1368</v>
      </c>
      <c r="N393">
        <v>1011</v>
      </c>
      <c r="O393" t="s">
        <v>823</v>
      </c>
      <c r="P393" t="s">
        <v>823</v>
      </c>
      <c r="Q393">
        <v>1</v>
      </c>
      <c r="X393">
        <v>7.0000000000000007E-2</v>
      </c>
      <c r="Y393">
        <v>0</v>
      </c>
      <c r="Z393">
        <v>112.77</v>
      </c>
      <c r="AA393">
        <v>11.84</v>
      </c>
      <c r="AB393">
        <v>0</v>
      </c>
      <c r="AC393">
        <v>0</v>
      </c>
      <c r="AD393">
        <v>1</v>
      </c>
      <c r="AE393">
        <v>0</v>
      </c>
      <c r="AF393" t="s">
        <v>420</v>
      </c>
      <c r="AG393">
        <v>7.0000000000000007E-2</v>
      </c>
      <c r="AH393">
        <v>2</v>
      </c>
      <c r="AI393">
        <v>28187027</v>
      </c>
      <c r="AJ393">
        <v>381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ROW(Source!A97)</f>
        <v>97</v>
      </c>
      <c r="B394">
        <v>28187040</v>
      </c>
      <c r="C394">
        <v>28187024</v>
      </c>
      <c r="D394">
        <v>27348188</v>
      </c>
      <c r="E394">
        <v>1</v>
      </c>
      <c r="F394">
        <v>1</v>
      </c>
      <c r="G394">
        <v>1</v>
      </c>
      <c r="H394">
        <v>2</v>
      </c>
      <c r="I394" t="s">
        <v>16</v>
      </c>
      <c r="J394" t="s">
        <v>17</v>
      </c>
      <c r="K394" t="s">
        <v>18</v>
      </c>
      <c r="L394">
        <v>1368</v>
      </c>
      <c r="N394">
        <v>1011</v>
      </c>
      <c r="O394" t="s">
        <v>823</v>
      </c>
      <c r="P394" t="s">
        <v>823</v>
      </c>
      <c r="Q394">
        <v>1</v>
      </c>
      <c r="X394">
        <v>0.7</v>
      </c>
      <c r="Y394">
        <v>0</v>
      </c>
      <c r="Z394">
        <v>6.99</v>
      </c>
      <c r="AA394">
        <v>0</v>
      </c>
      <c r="AB394">
        <v>0</v>
      </c>
      <c r="AC394">
        <v>0</v>
      </c>
      <c r="AD394">
        <v>1</v>
      </c>
      <c r="AE394">
        <v>0</v>
      </c>
      <c r="AF394" t="s">
        <v>420</v>
      </c>
      <c r="AG394">
        <v>0.7</v>
      </c>
      <c r="AH394">
        <v>2</v>
      </c>
      <c r="AI394">
        <v>28187028</v>
      </c>
      <c r="AJ394">
        <v>382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ROW(Source!A97)</f>
        <v>97</v>
      </c>
      <c r="B395">
        <v>28187041</v>
      </c>
      <c r="C395">
        <v>28187024</v>
      </c>
      <c r="D395">
        <v>27348884</v>
      </c>
      <c r="E395">
        <v>1</v>
      </c>
      <c r="F395">
        <v>1</v>
      </c>
      <c r="G395">
        <v>1</v>
      </c>
      <c r="H395">
        <v>2</v>
      </c>
      <c r="I395" t="s">
        <v>137</v>
      </c>
      <c r="J395" t="s">
        <v>138</v>
      </c>
      <c r="K395" t="s">
        <v>139</v>
      </c>
      <c r="L395">
        <v>1368</v>
      </c>
      <c r="N395">
        <v>1011</v>
      </c>
      <c r="O395" t="s">
        <v>823</v>
      </c>
      <c r="P395" t="s">
        <v>823</v>
      </c>
      <c r="Q395">
        <v>1</v>
      </c>
      <c r="X395">
        <v>9.4</v>
      </c>
      <c r="Y395">
        <v>0</v>
      </c>
      <c r="Z395">
        <v>134.31</v>
      </c>
      <c r="AA395">
        <v>8.82</v>
      </c>
      <c r="AB395">
        <v>0</v>
      </c>
      <c r="AC395">
        <v>0</v>
      </c>
      <c r="AD395">
        <v>1</v>
      </c>
      <c r="AE395">
        <v>0</v>
      </c>
      <c r="AF395" t="s">
        <v>420</v>
      </c>
      <c r="AG395">
        <v>9.4</v>
      </c>
      <c r="AH395">
        <v>2</v>
      </c>
      <c r="AI395">
        <v>28187029</v>
      </c>
      <c r="AJ395">
        <v>383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ROW(Source!A97)</f>
        <v>97</v>
      </c>
      <c r="B396">
        <v>28187042</v>
      </c>
      <c r="C396">
        <v>28187024</v>
      </c>
      <c r="D396">
        <v>27349183</v>
      </c>
      <c r="E396">
        <v>1</v>
      </c>
      <c r="F396">
        <v>1</v>
      </c>
      <c r="G396">
        <v>1</v>
      </c>
      <c r="H396">
        <v>2</v>
      </c>
      <c r="I396" t="s">
        <v>19</v>
      </c>
      <c r="J396" t="s">
        <v>20</v>
      </c>
      <c r="K396" t="s">
        <v>21</v>
      </c>
      <c r="L396">
        <v>1368</v>
      </c>
      <c r="N396">
        <v>1011</v>
      </c>
      <c r="O396" t="s">
        <v>823</v>
      </c>
      <c r="P396" t="s">
        <v>823</v>
      </c>
      <c r="Q396">
        <v>1</v>
      </c>
      <c r="X396">
        <v>0.06</v>
      </c>
      <c r="Y396">
        <v>0</v>
      </c>
      <c r="Z396">
        <v>127.86</v>
      </c>
      <c r="AA396">
        <v>11.84</v>
      </c>
      <c r="AB396">
        <v>0</v>
      </c>
      <c r="AC396">
        <v>0</v>
      </c>
      <c r="AD396">
        <v>1</v>
      </c>
      <c r="AE396">
        <v>0</v>
      </c>
      <c r="AF396" t="s">
        <v>420</v>
      </c>
      <c r="AG396">
        <v>0.06</v>
      </c>
      <c r="AH396">
        <v>2</v>
      </c>
      <c r="AI396">
        <v>28187030</v>
      </c>
      <c r="AJ396">
        <v>384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ROW(Source!A97)</f>
        <v>97</v>
      </c>
      <c r="B397">
        <v>28187043</v>
      </c>
      <c r="C397">
        <v>28187024</v>
      </c>
      <c r="D397">
        <v>27349192</v>
      </c>
      <c r="E397">
        <v>1</v>
      </c>
      <c r="F397">
        <v>1</v>
      </c>
      <c r="G397">
        <v>1</v>
      </c>
      <c r="H397">
        <v>2</v>
      </c>
      <c r="I397" t="s">
        <v>22</v>
      </c>
      <c r="J397" t="s">
        <v>23</v>
      </c>
      <c r="K397" t="s">
        <v>24</v>
      </c>
      <c r="L397">
        <v>1368</v>
      </c>
      <c r="N397">
        <v>1011</v>
      </c>
      <c r="O397" t="s">
        <v>823</v>
      </c>
      <c r="P397" t="s">
        <v>823</v>
      </c>
      <c r="Q397">
        <v>1</v>
      </c>
      <c r="X397">
        <v>0.06</v>
      </c>
      <c r="Y397">
        <v>0</v>
      </c>
      <c r="Z397">
        <v>12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420</v>
      </c>
      <c r="AG397">
        <v>0.06</v>
      </c>
      <c r="AH397">
        <v>2</v>
      </c>
      <c r="AI397">
        <v>28187031</v>
      </c>
      <c r="AJ397">
        <v>385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ROW(Source!A97)</f>
        <v>97</v>
      </c>
      <c r="B398">
        <v>28187044</v>
      </c>
      <c r="C398">
        <v>28187024</v>
      </c>
      <c r="D398">
        <v>27349462</v>
      </c>
      <c r="E398">
        <v>1</v>
      </c>
      <c r="F398">
        <v>1</v>
      </c>
      <c r="G398">
        <v>1</v>
      </c>
      <c r="H398">
        <v>2</v>
      </c>
      <c r="I398" t="s">
        <v>28</v>
      </c>
      <c r="J398" t="s">
        <v>29</v>
      </c>
      <c r="K398" t="s">
        <v>30</v>
      </c>
      <c r="L398">
        <v>1368</v>
      </c>
      <c r="N398">
        <v>1011</v>
      </c>
      <c r="O398" t="s">
        <v>823</v>
      </c>
      <c r="P398" t="s">
        <v>823</v>
      </c>
      <c r="Q398">
        <v>1</v>
      </c>
      <c r="X398">
        <v>9.7799999999999994</v>
      </c>
      <c r="Y398">
        <v>0</v>
      </c>
      <c r="Z398">
        <v>8.68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420</v>
      </c>
      <c r="AG398">
        <v>9.7799999999999994</v>
      </c>
      <c r="AH398">
        <v>2</v>
      </c>
      <c r="AI398">
        <v>28187032</v>
      </c>
      <c r="AJ398">
        <v>386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ROW(Source!A97)</f>
        <v>97</v>
      </c>
      <c r="B399">
        <v>28187045</v>
      </c>
      <c r="C399">
        <v>28187024</v>
      </c>
      <c r="D399">
        <v>27262783</v>
      </c>
      <c r="E399">
        <v>1</v>
      </c>
      <c r="F399">
        <v>1</v>
      </c>
      <c r="G399">
        <v>1</v>
      </c>
      <c r="H399">
        <v>3</v>
      </c>
      <c r="I399" t="s">
        <v>44</v>
      </c>
      <c r="J399" t="s">
        <v>45</v>
      </c>
      <c r="K399" t="s">
        <v>46</v>
      </c>
      <c r="L399">
        <v>1339</v>
      </c>
      <c r="N399">
        <v>1007</v>
      </c>
      <c r="O399" t="s">
        <v>444</v>
      </c>
      <c r="P399" t="s">
        <v>444</v>
      </c>
      <c r="Q399">
        <v>1</v>
      </c>
      <c r="X399">
        <v>0.28999999999999998</v>
      </c>
      <c r="Y399">
        <v>23.41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0</v>
      </c>
      <c r="AF399" t="s">
        <v>420</v>
      </c>
      <c r="AG399">
        <v>0.28999999999999998</v>
      </c>
      <c r="AH399">
        <v>2</v>
      </c>
      <c r="AI399">
        <v>28187033</v>
      </c>
      <c r="AJ399">
        <v>387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ROW(Source!A97)</f>
        <v>97</v>
      </c>
      <c r="B400">
        <v>28187046</v>
      </c>
      <c r="C400">
        <v>28187024</v>
      </c>
      <c r="D400">
        <v>27264512</v>
      </c>
      <c r="E400">
        <v>1</v>
      </c>
      <c r="F400">
        <v>1</v>
      </c>
      <c r="G400">
        <v>1</v>
      </c>
      <c r="H400">
        <v>3</v>
      </c>
      <c r="I400" t="s">
        <v>140</v>
      </c>
      <c r="J400" t="s">
        <v>141</v>
      </c>
      <c r="K400" t="s">
        <v>142</v>
      </c>
      <c r="L400">
        <v>1339</v>
      </c>
      <c r="N400">
        <v>1007</v>
      </c>
      <c r="O400" t="s">
        <v>444</v>
      </c>
      <c r="P400" t="s">
        <v>444</v>
      </c>
      <c r="Q400">
        <v>1</v>
      </c>
      <c r="X400">
        <v>32</v>
      </c>
      <c r="Y400">
        <v>10.67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0</v>
      </c>
      <c r="AF400" t="s">
        <v>420</v>
      </c>
      <c r="AG400">
        <v>32</v>
      </c>
      <c r="AH400">
        <v>2</v>
      </c>
      <c r="AI400">
        <v>28187034</v>
      </c>
      <c r="AJ400">
        <v>388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ROW(Source!A97)</f>
        <v>97</v>
      </c>
      <c r="B401">
        <v>28187047</v>
      </c>
      <c r="C401">
        <v>28187024</v>
      </c>
      <c r="D401">
        <v>27266047</v>
      </c>
      <c r="E401">
        <v>1</v>
      </c>
      <c r="F401">
        <v>1</v>
      </c>
      <c r="G401">
        <v>1</v>
      </c>
      <c r="H401">
        <v>3</v>
      </c>
      <c r="I401" t="s">
        <v>56</v>
      </c>
      <c r="J401" t="s">
        <v>57</v>
      </c>
      <c r="K401" t="s">
        <v>58</v>
      </c>
      <c r="L401">
        <v>1348</v>
      </c>
      <c r="N401">
        <v>1009</v>
      </c>
      <c r="O401" t="s">
        <v>476</v>
      </c>
      <c r="P401" t="s">
        <v>476</v>
      </c>
      <c r="Q401">
        <v>1000</v>
      </c>
      <c r="X401">
        <v>2.1900000000000001E-3</v>
      </c>
      <c r="Y401">
        <v>12824.48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420</v>
      </c>
      <c r="AG401">
        <v>2.1900000000000001E-3</v>
      </c>
      <c r="AH401">
        <v>2</v>
      </c>
      <c r="AI401">
        <v>28187035</v>
      </c>
      <c r="AJ401">
        <v>389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ROW(Source!A97)</f>
        <v>97</v>
      </c>
      <c r="B402">
        <v>28187048</v>
      </c>
      <c r="C402">
        <v>28187024</v>
      </c>
      <c r="D402">
        <v>27258857</v>
      </c>
      <c r="E402">
        <v>21</v>
      </c>
      <c r="F402">
        <v>1</v>
      </c>
      <c r="G402">
        <v>1</v>
      </c>
      <c r="H402">
        <v>3</v>
      </c>
      <c r="I402" t="s">
        <v>65</v>
      </c>
      <c r="J402" t="s">
        <v>420</v>
      </c>
      <c r="K402" t="s">
        <v>66</v>
      </c>
      <c r="L402">
        <v>1374</v>
      </c>
      <c r="N402">
        <v>1013</v>
      </c>
      <c r="O402" t="s">
        <v>67</v>
      </c>
      <c r="P402" t="s">
        <v>67</v>
      </c>
      <c r="Q402">
        <v>1</v>
      </c>
      <c r="X402">
        <v>14.8</v>
      </c>
      <c r="Y402">
        <v>1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420</v>
      </c>
      <c r="AG402">
        <v>14.8</v>
      </c>
      <c r="AH402">
        <v>2</v>
      </c>
      <c r="AI402">
        <v>28187036</v>
      </c>
      <c r="AJ402">
        <v>390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ROW(Source!A98)</f>
        <v>98</v>
      </c>
      <c r="B403">
        <v>28187059</v>
      </c>
      <c r="C403">
        <v>28187049</v>
      </c>
      <c r="D403">
        <v>27446746</v>
      </c>
      <c r="E403">
        <v>1</v>
      </c>
      <c r="F403">
        <v>1</v>
      </c>
      <c r="G403">
        <v>1</v>
      </c>
      <c r="H403">
        <v>1</v>
      </c>
      <c r="I403" t="s">
        <v>135</v>
      </c>
      <c r="J403" t="s">
        <v>420</v>
      </c>
      <c r="K403" t="s">
        <v>136</v>
      </c>
      <c r="L403">
        <v>1191</v>
      </c>
      <c r="N403">
        <v>1013</v>
      </c>
      <c r="O403" t="s">
        <v>817</v>
      </c>
      <c r="P403" t="s">
        <v>817</v>
      </c>
      <c r="Q403">
        <v>1</v>
      </c>
      <c r="X403">
        <v>426</v>
      </c>
      <c r="Y403">
        <v>0</v>
      </c>
      <c r="Z403">
        <v>0</v>
      </c>
      <c r="AA403">
        <v>0</v>
      </c>
      <c r="AB403">
        <v>8.85</v>
      </c>
      <c r="AC403">
        <v>0</v>
      </c>
      <c r="AD403">
        <v>1</v>
      </c>
      <c r="AE403">
        <v>1</v>
      </c>
      <c r="AF403" t="s">
        <v>420</v>
      </c>
      <c r="AG403">
        <v>426</v>
      </c>
      <c r="AH403">
        <v>2</v>
      </c>
      <c r="AI403">
        <v>28187050</v>
      </c>
      <c r="AJ403">
        <v>391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ROW(Source!A98)</f>
        <v>98</v>
      </c>
      <c r="B404">
        <v>28187060</v>
      </c>
      <c r="C404">
        <v>28187049</v>
      </c>
      <c r="D404">
        <v>27349462</v>
      </c>
      <c r="E404">
        <v>1</v>
      </c>
      <c r="F404">
        <v>1</v>
      </c>
      <c r="G404">
        <v>1</v>
      </c>
      <c r="H404">
        <v>2</v>
      </c>
      <c r="I404" t="s">
        <v>28</v>
      </c>
      <c r="J404" t="s">
        <v>29</v>
      </c>
      <c r="K404" t="s">
        <v>30</v>
      </c>
      <c r="L404">
        <v>1368</v>
      </c>
      <c r="N404">
        <v>1011</v>
      </c>
      <c r="O404" t="s">
        <v>823</v>
      </c>
      <c r="P404" t="s">
        <v>823</v>
      </c>
      <c r="Q404">
        <v>1</v>
      </c>
      <c r="X404">
        <v>19.3</v>
      </c>
      <c r="Y404">
        <v>0</v>
      </c>
      <c r="Z404">
        <v>8.68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420</v>
      </c>
      <c r="AG404">
        <v>19.3</v>
      </c>
      <c r="AH404">
        <v>2</v>
      </c>
      <c r="AI404">
        <v>28187051</v>
      </c>
      <c r="AJ404">
        <v>392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ROW(Source!A98)</f>
        <v>98</v>
      </c>
      <c r="B405">
        <v>28187061</v>
      </c>
      <c r="C405">
        <v>28187049</v>
      </c>
      <c r="D405">
        <v>27262805</v>
      </c>
      <c r="E405">
        <v>1</v>
      </c>
      <c r="F405">
        <v>1</v>
      </c>
      <c r="G405">
        <v>1</v>
      </c>
      <c r="H405">
        <v>3</v>
      </c>
      <c r="I405" t="s">
        <v>47</v>
      </c>
      <c r="J405" t="s">
        <v>48</v>
      </c>
      <c r="K405" t="s">
        <v>49</v>
      </c>
      <c r="L405">
        <v>1339</v>
      </c>
      <c r="N405">
        <v>1007</v>
      </c>
      <c r="O405" t="s">
        <v>444</v>
      </c>
      <c r="P405" t="s">
        <v>444</v>
      </c>
      <c r="Q405">
        <v>1</v>
      </c>
      <c r="X405">
        <v>17.5</v>
      </c>
      <c r="Y405">
        <v>8.7899999999999991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420</v>
      </c>
      <c r="AG405">
        <v>17.5</v>
      </c>
      <c r="AH405">
        <v>2</v>
      </c>
      <c r="AI405">
        <v>28187052</v>
      </c>
      <c r="AJ405">
        <v>393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ROW(Source!A98)</f>
        <v>98</v>
      </c>
      <c r="B406">
        <v>28187062</v>
      </c>
      <c r="C406">
        <v>28187049</v>
      </c>
      <c r="D406">
        <v>27262812</v>
      </c>
      <c r="E406">
        <v>1</v>
      </c>
      <c r="F406">
        <v>1</v>
      </c>
      <c r="G406">
        <v>1</v>
      </c>
      <c r="H406">
        <v>3</v>
      </c>
      <c r="I406" t="s">
        <v>50</v>
      </c>
      <c r="J406" t="s">
        <v>51</v>
      </c>
      <c r="K406" t="s">
        <v>52</v>
      </c>
      <c r="L406">
        <v>1346</v>
      </c>
      <c r="N406">
        <v>1009</v>
      </c>
      <c r="O406" t="s">
        <v>40</v>
      </c>
      <c r="P406" t="s">
        <v>40</v>
      </c>
      <c r="Q406">
        <v>1</v>
      </c>
      <c r="X406">
        <v>5.16</v>
      </c>
      <c r="Y406">
        <v>4.47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420</v>
      </c>
      <c r="AG406">
        <v>5.16</v>
      </c>
      <c r="AH406">
        <v>2</v>
      </c>
      <c r="AI406">
        <v>28187053</v>
      </c>
      <c r="AJ406">
        <v>394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ROW(Source!A98)</f>
        <v>98</v>
      </c>
      <c r="B407">
        <v>28187063</v>
      </c>
      <c r="C407">
        <v>28187049</v>
      </c>
      <c r="D407">
        <v>27264512</v>
      </c>
      <c r="E407">
        <v>1</v>
      </c>
      <c r="F407">
        <v>1</v>
      </c>
      <c r="G407">
        <v>1</v>
      </c>
      <c r="H407">
        <v>3</v>
      </c>
      <c r="I407" t="s">
        <v>140</v>
      </c>
      <c r="J407" t="s">
        <v>141</v>
      </c>
      <c r="K407" t="s">
        <v>142</v>
      </c>
      <c r="L407">
        <v>1339</v>
      </c>
      <c r="N407">
        <v>1007</v>
      </c>
      <c r="O407" t="s">
        <v>444</v>
      </c>
      <c r="P407" t="s">
        <v>444</v>
      </c>
      <c r="Q407">
        <v>1</v>
      </c>
      <c r="X407">
        <v>0.69</v>
      </c>
      <c r="Y407">
        <v>10.67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420</v>
      </c>
      <c r="AG407">
        <v>0.69</v>
      </c>
      <c r="AH407">
        <v>2</v>
      </c>
      <c r="AI407">
        <v>28187054</v>
      </c>
      <c r="AJ407">
        <v>395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ROW(Source!A98)</f>
        <v>98</v>
      </c>
      <c r="B408">
        <v>28187064</v>
      </c>
      <c r="C408">
        <v>28187049</v>
      </c>
      <c r="D408">
        <v>27264524</v>
      </c>
      <c r="E408">
        <v>1</v>
      </c>
      <c r="F408">
        <v>1</v>
      </c>
      <c r="G408">
        <v>1</v>
      </c>
      <c r="H408">
        <v>3</v>
      </c>
      <c r="I408" t="s">
        <v>143</v>
      </c>
      <c r="J408" t="s">
        <v>144</v>
      </c>
      <c r="K408" t="s">
        <v>145</v>
      </c>
      <c r="L408">
        <v>1383</v>
      </c>
      <c r="N408">
        <v>1013</v>
      </c>
      <c r="O408" t="s">
        <v>146</v>
      </c>
      <c r="P408" t="s">
        <v>146</v>
      </c>
      <c r="Q408">
        <v>1</v>
      </c>
      <c r="X408">
        <v>345</v>
      </c>
      <c r="Y408">
        <v>0.51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 t="s">
        <v>420</v>
      </c>
      <c r="AG408">
        <v>345</v>
      </c>
      <c r="AH408">
        <v>2</v>
      </c>
      <c r="AI408">
        <v>28187055</v>
      </c>
      <c r="AJ408">
        <v>396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ROW(Source!A98)</f>
        <v>98</v>
      </c>
      <c r="B409">
        <v>28187065</v>
      </c>
      <c r="C409">
        <v>28187049</v>
      </c>
      <c r="D409">
        <v>27265295</v>
      </c>
      <c r="E409">
        <v>1</v>
      </c>
      <c r="F409">
        <v>1</v>
      </c>
      <c r="G409">
        <v>1</v>
      </c>
      <c r="H409">
        <v>3</v>
      </c>
      <c r="I409" t="s">
        <v>147</v>
      </c>
      <c r="J409" t="s">
        <v>148</v>
      </c>
      <c r="K409" t="s">
        <v>149</v>
      </c>
      <c r="L409">
        <v>1348</v>
      </c>
      <c r="N409">
        <v>1009</v>
      </c>
      <c r="O409" t="s">
        <v>476</v>
      </c>
      <c r="P409" t="s">
        <v>476</v>
      </c>
      <c r="Q409">
        <v>1000</v>
      </c>
      <c r="X409">
        <v>8.0000000000000002E-3</v>
      </c>
      <c r="Y409">
        <v>1926.41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420</v>
      </c>
      <c r="AG409">
        <v>8.0000000000000002E-3</v>
      </c>
      <c r="AH409">
        <v>2</v>
      </c>
      <c r="AI409">
        <v>28187056</v>
      </c>
      <c r="AJ409">
        <v>397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ROW(Source!A98)</f>
        <v>98</v>
      </c>
      <c r="B410">
        <v>28187066</v>
      </c>
      <c r="C410">
        <v>28187049</v>
      </c>
      <c r="D410">
        <v>27266047</v>
      </c>
      <c r="E410">
        <v>1</v>
      </c>
      <c r="F410">
        <v>1</v>
      </c>
      <c r="G410">
        <v>1</v>
      </c>
      <c r="H410">
        <v>3</v>
      </c>
      <c r="I410" t="s">
        <v>56</v>
      </c>
      <c r="J410" t="s">
        <v>57</v>
      </c>
      <c r="K410" t="s">
        <v>58</v>
      </c>
      <c r="L410">
        <v>1348</v>
      </c>
      <c r="N410">
        <v>1009</v>
      </c>
      <c r="O410" t="s">
        <v>476</v>
      </c>
      <c r="P410" t="s">
        <v>476</v>
      </c>
      <c r="Q410">
        <v>1000</v>
      </c>
      <c r="X410">
        <v>2.9700000000000001E-2</v>
      </c>
      <c r="Y410">
        <v>12824.48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420</v>
      </c>
      <c r="AG410">
        <v>2.9700000000000001E-2</v>
      </c>
      <c r="AH410">
        <v>2</v>
      </c>
      <c r="AI410">
        <v>28187057</v>
      </c>
      <c r="AJ410">
        <v>398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ROW(Source!A98)</f>
        <v>98</v>
      </c>
      <c r="B411">
        <v>28187067</v>
      </c>
      <c r="C411">
        <v>28187049</v>
      </c>
      <c r="D411">
        <v>27258857</v>
      </c>
      <c r="E411">
        <v>21</v>
      </c>
      <c r="F411">
        <v>1</v>
      </c>
      <c r="G411">
        <v>1</v>
      </c>
      <c r="H411">
        <v>3</v>
      </c>
      <c r="I411" t="s">
        <v>65</v>
      </c>
      <c r="J411" t="s">
        <v>420</v>
      </c>
      <c r="K411" t="s">
        <v>66</v>
      </c>
      <c r="L411">
        <v>1374</v>
      </c>
      <c r="N411">
        <v>1013</v>
      </c>
      <c r="O411" t="s">
        <v>67</v>
      </c>
      <c r="P411" t="s">
        <v>67</v>
      </c>
      <c r="Q411">
        <v>1</v>
      </c>
      <c r="X411">
        <v>75.400000000000006</v>
      </c>
      <c r="Y411">
        <v>1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420</v>
      </c>
      <c r="AG411">
        <v>75.400000000000006</v>
      </c>
      <c r="AH411">
        <v>2</v>
      </c>
      <c r="AI411">
        <v>28187058</v>
      </c>
      <c r="AJ411">
        <v>399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ROW(Source!A99)</f>
        <v>99</v>
      </c>
      <c r="B412">
        <v>28187059</v>
      </c>
      <c r="C412">
        <v>28187049</v>
      </c>
      <c r="D412">
        <v>27446746</v>
      </c>
      <c r="E412">
        <v>1</v>
      </c>
      <c r="F412">
        <v>1</v>
      </c>
      <c r="G412">
        <v>1</v>
      </c>
      <c r="H412">
        <v>1</v>
      </c>
      <c r="I412" t="s">
        <v>135</v>
      </c>
      <c r="J412" t="s">
        <v>420</v>
      </c>
      <c r="K412" t="s">
        <v>136</v>
      </c>
      <c r="L412">
        <v>1191</v>
      </c>
      <c r="N412">
        <v>1013</v>
      </c>
      <c r="O412" t="s">
        <v>817</v>
      </c>
      <c r="P412" t="s">
        <v>817</v>
      </c>
      <c r="Q412">
        <v>1</v>
      </c>
      <c r="X412">
        <v>426</v>
      </c>
      <c r="Y412">
        <v>0</v>
      </c>
      <c r="Z412">
        <v>0</v>
      </c>
      <c r="AA412">
        <v>0</v>
      </c>
      <c r="AB412">
        <v>8.85</v>
      </c>
      <c r="AC412">
        <v>0</v>
      </c>
      <c r="AD412">
        <v>1</v>
      </c>
      <c r="AE412">
        <v>1</v>
      </c>
      <c r="AF412" t="s">
        <v>420</v>
      </c>
      <c r="AG412">
        <v>426</v>
      </c>
      <c r="AH412">
        <v>2</v>
      </c>
      <c r="AI412">
        <v>28187050</v>
      </c>
      <c r="AJ412">
        <v>400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ROW(Source!A99)</f>
        <v>99</v>
      </c>
      <c r="B413">
        <v>28187060</v>
      </c>
      <c r="C413">
        <v>28187049</v>
      </c>
      <c r="D413">
        <v>27349462</v>
      </c>
      <c r="E413">
        <v>1</v>
      </c>
      <c r="F413">
        <v>1</v>
      </c>
      <c r="G413">
        <v>1</v>
      </c>
      <c r="H413">
        <v>2</v>
      </c>
      <c r="I413" t="s">
        <v>28</v>
      </c>
      <c r="J413" t="s">
        <v>29</v>
      </c>
      <c r="K413" t="s">
        <v>30</v>
      </c>
      <c r="L413">
        <v>1368</v>
      </c>
      <c r="N413">
        <v>1011</v>
      </c>
      <c r="O413" t="s">
        <v>823</v>
      </c>
      <c r="P413" t="s">
        <v>823</v>
      </c>
      <c r="Q413">
        <v>1</v>
      </c>
      <c r="X413">
        <v>19.3</v>
      </c>
      <c r="Y413">
        <v>0</v>
      </c>
      <c r="Z413">
        <v>8.68</v>
      </c>
      <c r="AA413">
        <v>0</v>
      </c>
      <c r="AB413">
        <v>0</v>
      </c>
      <c r="AC413">
        <v>0</v>
      </c>
      <c r="AD413">
        <v>1</v>
      </c>
      <c r="AE413">
        <v>0</v>
      </c>
      <c r="AF413" t="s">
        <v>420</v>
      </c>
      <c r="AG413">
        <v>19.3</v>
      </c>
      <c r="AH413">
        <v>2</v>
      </c>
      <c r="AI413">
        <v>28187051</v>
      </c>
      <c r="AJ413">
        <v>401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ROW(Source!A99)</f>
        <v>99</v>
      </c>
      <c r="B414">
        <v>28187061</v>
      </c>
      <c r="C414">
        <v>28187049</v>
      </c>
      <c r="D414">
        <v>27262805</v>
      </c>
      <c r="E414">
        <v>1</v>
      </c>
      <c r="F414">
        <v>1</v>
      </c>
      <c r="G414">
        <v>1</v>
      </c>
      <c r="H414">
        <v>3</v>
      </c>
      <c r="I414" t="s">
        <v>47</v>
      </c>
      <c r="J414" t="s">
        <v>48</v>
      </c>
      <c r="K414" t="s">
        <v>49</v>
      </c>
      <c r="L414">
        <v>1339</v>
      </c>
      <c r="N414">
        <v>1007</v>
      </c>
      <c r="O414" t="s">
        <v>444</v>
      </c>
      <c r="P414" t="s">
        <v>444</v>
      </c>
      <c r="Q414">
        <v>1</v>
      </c>
      <c r="X414">
        <v>17.5</v>
      </c>
      <c r="Y414">
        <v>8.7899999999999991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420</v>
      </c>
      <c r="AG414">
        <v>17.5</v>
      </c>
      <c r="AH414">
        <v>2</v>
      </c>
      <c r="AI414">
        <v>28187052</v>
      </c>
      <c r="AJ414">
        <v>402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ROW(Source!A99)</f>
        <v>99</v>
      </c>
      <c r="B415">
        <v>28187062</v>
      </c>
      <c r="C415">
        <v>28187049</v>
      </c>
      <c r="D415">
        <v>27262812</v>
      </c>
      <c r="E415">
        <v>1</v>
      </c>
      <c r="F415">
        <v>1</v>
      </c>
      <c r="G415">
        <v>1</v>
      </c>
      <c r="H415">
        <v>3</v>
      </c>
      <c r="I415" t="s">
        <v>50</v>
      </c>
      <c r="J415" t="s">
        <v>51</v>
      </c>
      <c r="K415" t="s">
        <v>52</v>
      </c>
      <c r="L415">
        <v>1346</v>
      </c>
      <c r="N415">
        <v>1009</v>
      </c>
      <c r="O415" t="s">
        <v>40</v>
      </c>
      <c r="P415" t="s">
        <v>40</v>
      </c>
      <c r="Q415">
        <v>1</v>
      </c>
      <c r="X415">
        <v>5.16</v>
      </c>
      <c r="Y415">
        <v>4.47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420</v>
      </c>
      <c r="AG415">
        <v>5.16</v>
      </c>
      <c r="AH415">
        <v>2</v>
      </c>
      <c r="AI415">
        <v>28187053</v>
      </c>
      <c r="AJ415">
        <v>403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ROW(Source!A99)</f>
        <v>99</v>
      </c>
      <c r="B416">
        <v>28187063</v>
      </c>
      <c r="C416">
        <v>28187049</v>
      </c>
      <c r="D416">
        <v>27264512</v>
      </c>
      <c r="E416">
        <v>1</v>
      </c>
      <c r="F416">
        <v>1</v>
      </c>
      <c r="G416">
        <v>1</v>
      </c>
      <c r="H416">
        <v>3</v>
      </c>
      <c r="I416" t="s">
        <v>140</v>
      </c>
      <c r="J416" t="s">
        <v>141</v>
      </c>
      <c r="K416" t="s">
        <v>142</v>
      </c>
      <c r="L416">
        <v>1339</v>
      </c>
      <c r="N416">
        <v>1007</v>
      </c>
      <c r="O416" t="s">
        <v>444</v>
      </c>
      <c r="P416" t="s">
        <v>444</v>
      </c>
      <c r="Q416">
        <v>1</v>
      </c>
      <c r="X416">
        <v>0.69</v>
      </c>
      <c r="Y416">
        <v>10.67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420</v>
      </c>
      <c r="AG416">
        <v>0.69</v>
      </c>
      <c r="AH416">
        <v>2</v>
      </c>
      <c r="AI416">
        <v>28187054</v>
      </c>
      <c r="AJ416">
        <v>404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ROW(Source!A99)</f>
        <v>99</v>
      </c>
      <c r="B417">
        <v>28187064</v>
      </c>
      <c r="C417">
        <v>28187049</v>
      </c>
      <c r="D417">
        <v>27264524</v>
      </c>
      <c r="E417">
        <v>1</v>
      </c>
      <c r="F417">
        <v>1</v>
      </c>
      <c r="G417">
        <v>1</v>
      </c>
      <c r="H417">
        <v>3</v>
      </c>
      <c r="I417" t="s">
        <v>143</v>
      </c>
      <c r="J417" t="s">
        <v>144</v>
      </c>
      <c r="K417" t="s">
        <v>145</v>
      </c>
      <c r="L417">
        <v>1383</v>
      </c>
      <c r="N417">
        <v>1013</v>
      </c>
      <c r="O417" t="s">
        <v>146</v>
      </c>
      <c r="P417" t="s">
        <v>146</v>
      </c>
      <c r="Q417">
        <v>1</v>
      </c>
      <c r="X417">
        <v>345</v>
      </c>
      <c r="Y417">
        <v>0.51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420</v>
      </c>
      <c r="AG417">
        <v>345</v>
      </c>
      <c r="AH417">
        <v>2</v>
      </c>
      <c r="AI417">
        <v>28187055</v>
      </c>
      <c r="AJ417">
        <v>405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ROW(Source!A99)</f>
        <v>99</v>
      </c>
      <c r="B418">
        <v>28187065</v>
      </c>
      <c r="C418">
        <v>28187049</v>
      </c>
      <c r="D418">
        <v>27265295</v>
      </c>
      <c r="E418">
        <v>1</v>
      </c>
      <c r="F418">
        <v>1</v>
      </c>
      <c r="G418">
        <v>1</v>
      </c>
      <c r="H418">
        <v>3</v>
      </c>
      <c r="I418" t="s">
        <v>147</v>
      </c>
      <c r="J418" t="s">
        <v>148</v>
      </c>
      <c r="K418" t="s">
        <v>149</v>
      </c>
      <c r="L418">
        <v>1348</v>
      </c>
      <c r="N418">
        <v>1009</v>
      </c>
      <c r="O418" t="s">
        <v>476</v>
      </c>
      <c r="P418" t="s">
        <v>476</v>
      </c>
      <c r="Q418">
        <v>1000</v>
      </c>
      <c r="X418">
        <v>8.0000000000000002E-3</v>
      </c>
      <c r="Y418">
        <v>1926.41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420</v>
      </c>
      <c r="AG418">
        <v>8.0000000000000002E-3</v>
      </c>
      <c r="AH418">
        <v>2</v>
      </c>
      <c r="AI418">
        <v>28187056</v>
      </c>
      <c r="AJ418">
        <v>406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ROW(Source!A99)</f>
        <v>99</v>
      </c>
      <c r="B419">
        <v>28187066</v>
      </c>
      <c r="C419">
        <v>28187049</v>
      </c>
      <c r="D419">
        <v>27266047</v>
      </c>
      <c r="E419">
        <v>1</v>
      </c>
      <c r="F419">
        <v>1</v>
      </c>
      <c r="G419">
        <v>1</v>
      </c>
      <c r="H419">
        <v>3</v>
      </c>
      <c r="I419" t="s">
        <v>56</v>
      </c>
      <c r="J419" t="s">
        <v>57</v>
      </c>
      <c r="K419" t="s">
        <v>58</v>
      </c>
      <c r="L419">
        <v>1348</v>
      </c>
      <c r="N419">
        <v>1009</v>
      </c>
      <c r="O419" t="s">
        <v>476</v>
      </c>
      <c r="P419" t="s">
        <v>476</v>
      </c>
      <c r="Q419">
        <v>1000</v>
      </c>
      <c r="X419">
        <v>2.9700000000000001E-2</v>
      </c>
      <c r="Y419">
        <v>12824.48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420</v>
      </c>
      <c r="AG419">
        <v>2.9700000000000001E-2</v>
      </c>
      <c r="AH419">
        <v>2</v>
      </c>
      <c r="AI419">
        <v>28187057</v>
      </c>
      <c r="AJ419">
        <v>407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ROW(Source!A99)</f>
        <v>99</v>
      </c>
      <c r="B420">
        <v>28187067</v>
      </c>
      <c r="C420">
        <v>28187049</v>
      </c>
      <c r="D420">
        <v>27258857</v>
      </c>
      <c r="E420">
        <v>21</v>
      </c>
      <c r="F420">
        <v>1</v>
      </c>
      <c r="G420">
        <v>1</v>
      </c>
      <c r="H420">
        <v>3</v>
      </c>
      <c r="I420" t="s">
        <v>65</v>
      </c>
      <c r="J420" t="s">
        <v>420</v>
      </c>
      <c r="K420" t="s">
        <v>66</v>
      </c>
      <c r="L420">
        <v>1374</v>
      </c>
      <c r="N420">
        <v>1013</v>
      </c>
      <c r="O420" t="s">
        <v>67</v>
      </c>
      <c r="P420" t="s">
        <v>67</v>
      </c>
      <c r="Q420">
        <v>1</v>
      </c>
      <c r="X420">
        <v>75.400000000000006</v>
      </c>
      <c r="Y420">
        <v>1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420</v>
      </c>
      <c r="AG420">
        <v>75.400000000000006</v>
      </c>
      <c r="AH420">
        <v>2</v>
      </c>
      <c r="AI420">
        <v>28187058</v>
      </c>
      <c r="AJ420">
        <v>408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ROW(Source!A134)</f>
        <v>134</v>
      </c>
      <c r="B421">
        <v>28187081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73</v>
      </c>
      <c r="J421" t="s">
        <v>420</v>
      </c>
      <c r="K421" t="s">
        <v>74</v>
      </c>
      <c r="L421">
        <v>1191</v>
      </c>
      <c r="N421">
        <v>1013</v>
      </c>
      <c r="O421" t="s">
        <v>817</v>
      </c>
      <c r="P421" t="s">
        <v>817</v>
      </c>
      <c r="Q421">
        <v>1</v>
      </c>
      <c r="X421">
        <v>22.92</v>
      </c>
      <c r="Y421">
        <v>0</v>
      </c>
      <c r="Z421">
        <v>0</v>
      </c>
      <c r="AA421">
        <v>0</v>
      </c>
      <c r="AB421">
        <v>9.24</v>
      </c>
      <c r="AC421">
        <v>0</v>
      </c>
      <c r="AD421">
        <v>1</v>
      </c>
      <c r="AE421">
        <v>1</v>
      </c>
      <c r="AF421" t="s">
        <v>420</v>
      </c>
      <c r="AG421">
        <v>22.92</v>
      </c>
      <c r="AH421">
        <v>2</v>
      </c>
      <c r="AI421">
        <v>28187069</v>
      </c>
      <c r="AJ421">
        <v>409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ROW(Source!A134)</f>
        <v>134</v>
      </c>
      <c r="B422">
        <v>28187082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818</v>
      </c>
      <c r="J422" t="s">
        <v>420</v>
      </c>
      <c r="K422" t="s">
        <v>819</v>
      </c>
      <c r="L422">
        <v>1191</v>
      </c>
      <c r="N422">
        <v>1013</v>
      </c>
      <c r="O422" t="s">
        <v>817</v>
      </c>
      <c r="P422" t="s">
        <v>817</v>
      </c>
      <c r="Q422">
        <v>1</v>
      </c>
      <c r="X422">
        <v>5.41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2</v>
      </c>
      <c r="AF422" t="s">
        <v>420</v>
      </c>
      <c r="AG422">
        <v>5.41</v>
      </c>
      <c r="AH422">
        <v>2</v>
      </c>
      <c r="AI422">
        <v>28187070</v>
      </c>
      <c r="AJ422">
        <v>410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ROW(Source!A134)</f>
        <v>134</v>
      </c>
      <c r="B423">
        <v>28187083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150</v>
      </c>
      <c r="J423" t="s">
        <v>151</v>
      </c>
      <c r="K423" t="s">
        <v>152</v>
      </c>
      <c r="L423">
        <v>1368</v>
      </c>
      <c r="N423">
        <v>1011</v>
      </c>
      <c r="O423" t="s">
        <v>823</v>
      </c>
      <c r="P423" t="s">
        <v>823</v>
      </c>
      <c r="Q423">
        <v>1</v>
      </c>
      <c r="X423">
        <v>0.48</v>
      </c>
      <c r="Y423">
        <v>0</v>
      </c>
      <c r="Z423">
        <v>42.06</v>
      </c>
      <c r="AA423">
        <v>10.130000000000001</v>
      </c>
      <c r="AB423">
        <v>0</v>
      </c>
      <c r="AC423">
        <v>0</v>
      </c>
      <c r="AD423">
        <v>1</v>
      </c>
      <c r="AE423">
        <v>0</v>
      </c>
      <c r="AF423" t="s">
        <v>420</v>
      </c>
      <c r="AG423">
        <v>0.48</v>
      </c>
      <c r="AH423">
        <v>2</v>
      </c>
      <c r="AI423">
        <v>28187071</v>
      </c>
      <c r="AJ423">
        <v>411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ROW(Source!A134)</f>
        <v>134</v>
      </c>
      <c r="B424">
        <v>28187084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820</v>
      </c>
      <c r="J424" t="s">
        <v>821</v>
      </c>
      <c r="K424" t="s">
        <v>822</v>
      </c>
      <c r="L424">
        <v>1368</v>
      </c>
      <c r="N424">
        <v>1011</v>
      </c>
      <c r="O424" t="s">
        <v>823</v>
      </c>
      <c r="P424" t="s">
        <v>823</v>
      </c>
      <c r="Q424">
        <v>1</v>
      </c>
      <c r="X424">
        <v>2.1800000000000002</v>
      </c>
      <c r="Y424">
        <v>0</v>
      </c>
      <c r="Z424">
        <v>66.16</v>
      </c>
      <c r="AA424">
        <v>8.82</v>
      </c>
      <c r="AB424">
        <v>0</v>
      </c>
      <c r="AC424">
        <v>0</v>
      </c>
      <c r="AD424">
        <v>1</v>
      </c>
      <c r="AE424">
        <v>0</v>
      </c>
      <c r="AF424" t="s">
        <v>420</v>
      </c>
      <c r="AG424">
        <v>2.1800000000000002</v>
      </c>
      <c r="AH424">
        <v>2</v>
      </c>
      <c r="AI424">
        <v>28187072</v>
      </c>
      <c r="AJ424">
        <v>412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ROW(Source!A134)</f>
        <v>134</v>
      </c>
      <c r="B425">
        <v>28187085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832</v>
      </c>
      <c r="J425" t="s">
        <v>0</v>
      </c>
      <c r="K425" t="s">
        <v>1</v>
      </c>
      <c r="L425">
        <v>1368</v>
      </c>
      <c r="N425">
        <v>1011</v>
      </c>
      <c r="O425" t="s">
        <v>823</v>
      </c>
      <c r="P425" t="s">
        <v>823</v>
      </c>
      <c r="Q425">
        <v>1</v>
      </c>
      <c r="X425">
        <v>0.21</v>
      </c>
      <c r="Y425">
        <v>0</v>
      </c>
      <c r="Z425">
        <v>93.73</v>
      </c>
      <c r="AA425">
        <v>8.82</v>
      </c>
      <c r="AB425">
        <v>0</v>
      </c>
      <c r="AC425">
        <v>0</v>
      </c>
      <c r="AD425">
        <v>1</v>
      </c>
      <c r="AE425">
        <v>0</v>
      </c>
      <c r="AF425" t="s">
        <v>420</v>
      </c>
      <c r="AG425">
        <v>0.21</v>
      </c>
      <c r="AH425">
        <v>2</v>
      </c>
      <c r="AI425">
        <v>28187073</v>
      </c>
      <c r="AJ425">
        <v>413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ROW(Source!A134)</f>
        <v>134</v>
      </c>
      <c r="B426">
        <v>28187086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153</v>
      </c>
      <c r="J426" t="s">
        <v>154</v>
      </c>
      <c r="K426" t="s">
        <v>155</v>
      </c>
      <c r="L426">
        <v>1368</v>
      </c>
      <c r="N426">
        <v>1011</v>
      </c>
      <c r="O426" t="s">
        <v>823</v>
      </c>
      <c r="P426" t="s">
        <v>823</v>
      </c>
      <c r="Q426">
        <v>1</v>
      </c>
      <c r="X426">
        <v>0.3</v>
      </c>
      <c r="Y426">
        <v>0</v>
      </c>
      <c r="Z426">
        <v>91.79</v>
      </c>
      <c r="AA426">
        <v>11.84</v>
      </c>
      <c r="AB426">
        <v>0</v>
      </c>
      <c r="AC426">
        <v>0</v>
      </c>
      <c r="AD426">
        <v>1</v>
      </c>
      <c r="AE426">
        <v>0</v>
      </c>
      <c r="AF426" t="s">
        <v>420</v>
      </c>
      <c r="AG426">
        <v>0.3</v>
      </c>
      <c r="AH426">
        <v>2</v>
      </c>
      <c r="AI426">
        <v>28187074</v>
      </c>
      <c r="AJ426">
        <v>414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ROW(Source!A134)</f>
        <v>134</v>
      </c>
      <c r="B427">
        <v>28187087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156</v>
      </c>
      <c r="J427" t="s">
        <v>157</v>
      </c>
      <c r="K427" t="s">
        <v>158</v>
      </c>
      <c r="L427">
        <v>1368</v>
      </c>
      <c r="N427">
        <v>1011</v>
      </c>
      <c r="O427" t="s">
        <v>823</v>
      </c>
      <c r="P427" t="s">
        <v>823</v>
      </c>
      <c r="Q427">
        <v>1</v>
      </c>
      <c r="X427">
        <v>0.02</v>
      </c>
      <c r="Y427">
        <v>0</v>
      </c>
      <c r="Z427">
        <v>5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420</v>
      </c>
      <c r="AG427">
        <v>0.02</v>
      </c>
      <c r="AH427">
        <v>2</v>
      </c>
      <c r="AI427">
        <v>28187075</v>
      </c>
      <c r="AJ427">
        <v>415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ROW(Source!A134)</f>
        <v>134</v>
      </c>
      <c r="B428">
        <v>28187088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159</v>
      </c>
      <c r="J428" t="s">
        <v>160</v>
      </c>
      <c r="K428" t="s">
        <v>161</v>
      </c>
      <c r="L428">
        <v>1368</v>
      </c>
      <c r="N428">
        <v>1011</v>
      </c>
      <c r="O428" t="s">
        <v>823</v>
      </c>
      <c r="P428" t="s">
        <v>823</v>
      </c>
      <c r="Q428">
        <v>1</v>
      </c>
      <c r="X428">
        <v>0.23</v>
      </c>
      <c r="Y428">
        <v>0</v>
      </c>
      <c r="Z428">
        <v>4.1100000000000003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420</v>
      </c>
      <c r="AG428">
        <v>0.23</v>
      </c>
      <c r="AH428">
        <v>2</v>
      </c>
      <c r="AI428">
        <v>28187076</v>
      </c>
      <c r="AJ428">
        <v>416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ROW(Source!A134)</f>
        <v>134</v>
      </c>
      <c r="B429">
        <v>28187089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2</v>
      </c>
      <c r="J429" t="s">
        <v>3</v>
      </c>
      <c r="K429" t="s">
        <v>4</v>
      </c>
      <c r="L429">
        <v>1368</v>
      </c>
      <c r="N429">
        <v>1011</v>
      </c>
      <c r="O429" t="s">
        <v>823</v>
      </c>
      <c r="P429" t="s">
        <v>823</v>
      </c>
      <c r="Q429">
        <v>1</v>
      </c>
      <c r="X429">
        <v>2.1800000000000002</v>
      </c>
      <c r="Y429">
        <v>0</v>
      </c>
      <c r="Z429">
        <v>102.48</v>
      </c>
      <c r="AA429">
        <v>11.84</v>
      </c>
      <c r="AB429">
        <v>0</v>
      </c>
      <c r="AC429">
        <v>0</v>
      </c>
      <c r="AD429">
        <v>1</v>
      </c>
      <c r="AE429">
        <v>0</v>
      </c>
      <c r="AF429" t="s">
        <v>420</v>
      </c>
      <c r="AG429">
        <v>2.1800000000000002</v>
      </c>
      <c r="AH429">
        <v>2</v>
      </c>
      <c r="AI429">
        <v>28187077</v>
      </c>
      <c r="AJ429">
        <v>417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ROW(Source!A134)</f>
        <v>134</v>
      </c>
      <c r="B430">
        <v>28187090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162</v>
      </c>
      <c r="J430" t="s">
        <v>163</v>
      </c>
      <c r="K430" t="s">
        <v>164</v>
      </c>
      <c r="L430">
        <v>1368</v>
      </c>
      <c r="N430">
        <v>1011</v>
      </c>
      <c r="O430" t="s">
        <v>823</v>
      </c>
      <c r="P430" t="s">
        <v>823</v>
      </c>
      <c r="Q430">
        <v>1</v>
      </c>
      <c r="X430">
        <v>0.06</v>
      </c>
      <c r="Y430">
        <v>0</v>
      </c>
      <c r="Z430">
        <v>18.46</v>
      </c>
      <c r="AA430">
        <v>11.84</v>
      </c>
      <c r="AB430">
        <v>0</v>
      </c>
      <c r="AC430">
        <v>0</v>
      </c>
      <c r="AD430">
        <v>1</v>
      </c>
      <c r="AE430">
        <v>0</v>
      </c>
      <c r="AF430" t="s">
        <v>420</v>
      </c>
      <c r="AG430">
        <v>0.06</v>
      </c>
      <c r="AH430">
        <v>2</v>
      </c>
      <c r="AI430">
        <v>28187078</v>
      </c>
      <c r="AJ430">
        <v>418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ROW(Source!A134)</f>
        <v>134</v>
      </c>
      <c r="B431">
        <v>28187091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165</v>
      </c>
      <c r="J431" t="s">
        <v>166</v>
      </c>
      <c r="K431" t="s">
        <v>167</v>
      </c>
      <c r="L431">
        <v>1339</v>
      </c>
      <c r="N431">
        <v>1007</v>
      </c>
      <c r="O431" t="s">
        <v>444</v>
      </c>
      <c r="P431" t="s">
        <v>444</v>
      </c>
      <c r="Q431">
        <v>1</v>
      </c>
      <c r="X431">
        <v>4.2999999999999997E-2</v>
      </c>
      <c r="Y431">
        <v>2.44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420</v>
      </c>
      <c r="AG431">
        <v>4.2999999999999997E-2</v>
      </c>
      <c r="AH431">
        <v>2</v>
      </c>
      <c r="AI431">
        <v>28187079</v>
      </c>
      <c r="AJ431">
        <v>419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ROW(Source!A134)</f>
        <v>134</v>
      </c>
      <c r="B432">
        <v>28187092</v>
      </c>
      <c r="C432">
        <v>28187068</v>
      </c>
      <c r="D432">
        <v>27260651</v>
      </c>
      <c r="E432">
        <v>21</v>
      </c>
      <c r="F432">
        <v>1</v>
      </c>
      <c r="G432">
        <v>1</v>
      </c>
      <c r="H432">
        <v>3</v>
      </c>
      <c r="I432" t="s">
        <v>404</v>
      </c>
      <c r="J432" t="s">
        <v>420</v>
      </c>
      <c r="K432" t="s">
        <v>405</v>
      </c>
      <c r="L432">
        <v>1348</v>
      </c>
      <c r="N432">
        <v>1009</v>
      </c>
      <c r="O432" t="s">
        <v>476</v>
      </c>
      <c r="P432" t="s">
        <v>476</v>
      </c>
      <c r="Q432">
        <v>1000</v>
      </c>
      <c r="X432">
        <v>1.9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420</v>
      </c>
      <c r="AG432">
        <v>1.9</v>
      </c>
      <c r="AH432">
        <v>3</v>
      </c>
      <c r="AI432">
        <v>-1</v>
      </c>
      <c r="AJ432" t="s">
        <v>420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ROW(Source!A134)</f>
        <v>134</v>
      </c>
      <c r="B433">
        <v>28187093</v>
      </c>
      <c r="C433">
        <v>28187068</v>
      </c>
      <c r="D433">
        <v>27308465</v>
      </c>
      <c r="E433">
        <v>1</v>
      </c>
      <c r="F433">
        <v>1</v>
      </c>
      <c r="G433">
        <v>1</v>
      </c>
      <c r="H433">
        <v>3</v>
      </c>
      <c r="I433" t="s">
        <v>168</v>
      </c>
      <c r="J433" t="s">
        <v>169</v>
      </c>
      <c r="K433" t="s">
        <v>170</v>
      </c>
      <c r="L433">
        <v>1348</v>
      </c>
      <c r="N433">
        <v>1009</v>
      </c>
      <c r="O433" t="s">
        <v>476</v>
      </c>
      <c r="P433" t="s">
        <v>476</v>
      </c>
      <c r="Q433">
        <v>1000</v>
      </c>
      <c r="X433">
        <v>0.14000000000000001</v>
      </c>
      <c r="Y433">
        <v>736.29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t="s">
        <v>420</v>
      </c>
      <c r="AG433">
        <v>0.14000000000000001</v>
      </c>
      <c r="AH433">
        <v>2</v>
      </c>
      <c r="AI433">
        <v>28187080</v>
      </c>
      <c r="AJ433">
        <v>420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ROW(Source!A135)</f>
        <v>135</v>
      </c>
      <c r="B434">
        <v>28187081</v>
      </c>
      <c r="C434">
        <v>28187068</v>
      </c>
      <c r="D434">
        <v>27436209</v>
      </c>
      <c r="E434">
        <v>1</v>
      </c>
      <c r="F434">
        <v>1</v>
      </c>
      <c r="G434">
        <v>1</v>
      </c>
      <c r="H434">
        <v>1</v>
      </c>
      <c r="I434" t="s">
        <v>73</v>
      </c>
      <c r="J434" t="s">
        <v>420</v>
      </c>
      <c r="K434" t="s">
        <v>74</v>
      </c>
      <c r="L434">
        <v>1191</v>
      </c>
      <c r="N434">
        <v>1013</v>
      </c>
      <c r="O434" t="s">
        <v>817</v>
      </c>
      <c r="P434" t="s">
        <v>817</v>
      </c>
      <c r="Q434">
        <v>1</v>
      </c>
      <c r="X434">
        <v>22.92</v>
      </c>
      <c r="Y434">
        <v>0</v>
      </c>
      <c r="Z434">
        <v>0</v>
      </c>
      <c r="AA434">
        <v>0</v>
      </c>
      <c r="AB434">
        <v>9.24</v>
      </c>
      <c r="AC434">
        <v>0</v>
      </c>
      <c r="AD434">
        <v>1</v>
      </c>
      <c r="AE434">
        <v>1</v>
      </c>
      <c r="AF434" t="s">
        <v>420</v>
      </c>
      <c r="AG434">
        <v>22.92</v>
      </c>
      <c r="AH434">
        <v>2</v>
      </c>
      <c r="AI434">
        <v>28187069</v>
      </c>
      <c r="AJ434">
        <v>421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ROW(Source!A135)</f>
        <v>135</v>
      </c>
      <c r="B435">
        <v>28187082</v>
      </c>
      <c r="C435">
        <v>28187068</v>
      </c>
      <c r="D435">
        <v>27430841</v>
      </c>
      <c r="E435">
        <v>1</v>
      </c>
      <c r="F435">
        <v>1</v>
      </c>
      <c r="G435">
        <v>1</v>
      </c>
      <c r="H435">
        <v>1</v>
      </c>
      <c r="I435" t="s">
        <v>818</v>
      </c>
      <c r="J435" t="s">
        <v>420</v>
      </c>
      <c r="K435" t="s">
        <v>819</v>
      </c>
      <c r="L435">
        <v>1191</v>
      </c>
      <c r="N435">
        <v>1013</v>
      </c>
      <c r="O435" t="s">
        <v>817</v>
      </c>
      <c r="P435" t="s">
        <v>817</v>
      </c>
      <c r="Q435">
        <v>1</v>
      </c>
      <c r="X435">
        <v>5.41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2</v>
      </c>
      <c r="AF435" t="s">
        <v>420</v>
      </c>
      <c r="AG435">
        <v>5.41</v>
      </c>
      <c r="AH435">
        <v>2</v>
      </c>
      <c r="AI435">
        <v>28187070</v>
      </c>
      <c r="AJ435">
        <v>422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ROW(Source!A135)</f>
        <v>135</v>
      </c>
      <c r="B436">
        <v>28187083</v>
      </c>
      <c r="C436">
        <v>28187068</v>
      </c>
      <c r="D436">
        <v>27347955</v>
      </c>
      <c r="E436">
        <v>1</v>
      </c>
      <c r="F436">
        <v>1</v>
      </c>
      <c r="G436">
        <v>1</v>
      </c>
      <c r="H436">
        <v>2</v>
      </c>
      <c r="I436" t="s">
        <v>150</v>
      </c>
      <c r="J436" t="s">
        <v>151</v>
      </c>
      <c r="K436" t="s">
        <v>152</v>
      </c>
      <c r="L436">
        <v>1368</v>
      </c>
      <c r="N436">
        <v>1011</v>
      </c>
      <c r="O436" t="s">
        <v>823</v>
      </c>
      <c r="P436" t="s">
        <v>823</v>
      </c>
      <c r="Q436">
        <v>1</v>
      </c>
      <c r="X436">
        <v>0.48</v>
      </c>
      <c r="Y436">
        <v>0</v>
      </c>
      <c r="Z436">
        <v>42.06</v>
      </c>
      <c r="AA436">
        <v>10.130000000000001</v>
      </c>
      <c r="AB436">
        <v>0</v>
      </c>
      <c r="AC436">
        <v>0</v>
      </c>
      <c r="AD436">
        <v>1</v>
      </c>
      <c r="AE436">
        <v>0</v>
      </c>
      <c r="AF436" t="s">
        <v>420</v>
      </c>
      <c r="AG436">
        <v>0.48</v>
      </c>
      <c r="AH436">
        <v>2</v>
      </c>
      <c r="AI436">
        <v>28187071</v>
      </c>
      <c r="AJ436">
        <v>423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ROW(Source!A135)</f>
        <v>135</v>
      </c>
      <c r="B437">
        <v>28187084</v>
      </c>
      <c r="C437">
        <v>28187068</v>
      </c>
      <c r="D437">
        <v>27348145</v>
      </c>
      <c r="E437">
        <v>1</v>
      </c>
      <c r="F437">
        <v>1</v>
      </c>
      <c r="G437">
        <v>1</v>
      </c>
      <c r="H437">
        <v>2</v>
      </c>
      <c r="I437" t="s">
        <v>820</v>
      </c>
      <c r="J437" t="s">
        <v>821</v>
      </c>
      <c r="K437" t="s">
        <v>822</v>
      </c>
      <c r="L437">
        <v>1368</v>
      </c>
      <c r="N437">
        <v>1011</v>
      </c>
      <c r="O437" t="s">
        <v>823</v>
      </c>
      <c r="P437" t="s">
        <v>823</v>
      </c>
      <c r="Q437">
        <v>1</v>
      </c>
      <c r="X437">
        <v>2.1800000000000002</v>
      </c>
      <c r="Y437">
        <v>0</v>
      </c>
      <c r="Z437">
        <v>66.16</v>
      </c>
      <c r="AA437">
        <v>8.82</v>
      </c>
      <c r="AB437">
        <v>0</v>
      </c>
      <c r="AC437">
        <v>0</v>
      </c>
      <c r="AD437">
        <v>1</v>
      </c>
      <c r="AE437">
        <v>0</v>
      </c>
      <c r="AF437" t="s">
        <v>420</v>
      </c>
      <c r="AG437">
        <v>2.1800000000000002</v>
      </c>
      <c r="AH437">
        <v>2</v>
      </c>
      <c r="AI437">
        <v>28187072</v>
      </c>
      <c r="AJ437">
        <v>424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ROW(Source!A135)</f>
        <v>135</v>
      </c>
      <c r="B438">
        <v>28187085</v>
      </c>
      <c r="C438">
        <v>28187068</v>
      </c>
      <c r="D438">
        <v>27348210</v>
      </c>
      <c r="E438">
        <v>1</v>
      </c>
      <c r="F438">
        <v>1</v>
      </c>
      <c r="G438">
        <v>1</v>
      </c>
      <c r="H438">
        <v>2</v>
      </c>
      <c r="I438" t="s">
        <v>832</v>
      </c>
      <c r="J438" t="s">
        <v>0</v>
      </c>
      <c r="K438" t="s">
        <v>1</v>
      </c>
      <c r="L438">
        <v>1368</v>
      </c>
      <c r="N438">
        <v>1011</v>
      </c>
      <c r="O438" t="s">
        <v>823</v>
      </c>
      <c r="P438" t="s">
        <v>823</v>
      </c>
      <c r="Q438">
        <v>1</v>
      </c>
      <c r="X438">
        <v>0.21</v>
      </c>
      <c r="Y438">
        <v>0</v>
      </c>
      <c r="Z438">
        <v>93.73</v>
      </c>
      <c r="AA438">
        <v>8.82</v>
      </c>
      <c r="AB438">
        <v>0</v>
      </c>
      <c r="AC438">
        <v>0</v>
      </c>
      <c r="AD438">
        <v>1</v>
      </c>
      <c r="AE438">
        <v>0</v>
      </c>
      <c r="AF438" t="s">
        <v>420</v>
      </c>
      <c r="AG438">
        <v>0.21</v>
      </c>
      <c r="AH438">
        <v>2</v>
      </c>
      <c r="AI438">
        <v>28187073</v>
      </c>
      <c r="AJ438">
        <v>425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ROW(Source!A135)</f>
        <v>135</v>
      </c>
      <c r="B439">
        <v>28187086</v>
      </c>
      <c r="C439">
        <v>28187068</v>
      </c>
      <c r="D439">
        <v>27348257</v>
      </c>
      <c r="E439">
        <v>1</v>
      </c>
      <c r="F439">
        <v>1</v>
      </c>
      <c r="G439">
        <v>1</v>
      </c>
      <c r="H439">
        <v>2</v>
      </c>
      <c r="I439" t="s">
        <v>153</v>
      </c>
      <c r="J439" t="s">
        <v>154</v>
      </c>
      <c r="K439" t="s">
        <v>155</v>
      </c>
      <c r="L439">
        <v>1368</v>
      </c>
      <c r="N439">
        <v>1011</v>
      </c>
      <c r="O439" t="s">
        <v>823</v>
      </c>
      <c r="P439" t="s">
        <v>823</v>
      </c>
      <c r="Q439">
        <v>1</v>
      </c>
      <c r="X439">
        <v>0.3</v>
      </c>
      <c r="Y439">
        <v>0</v>
      </c>
      <c r="Z439">
        <v>91.79</v>
      </c>
      <c r="AA439">
        <v>11.84</v>
      </c>
      <c r="AB439">
        <v>0</v>
      </c>
      <c r="AC439">
        <v>0</v>
      </c>
      <c r="AD439">
        <v>1</v>
      </c>
      <c r="AE439">
        <v>0</v>
      </c>
      <c r="AF439" t="s">
        <v>420</v>
      </c>
      <c r="AG439">
        <v>0.3</v>
      </c>
      <c r="AH439">
        <v>2</v>
      </c>
      <c r="AI439">
        <v>28187074</v>
      </c>
      <c r="AJ439">
        <v>426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ROW(Source!A135)</f>
        <v>135</v>
      </c>
      <c r="B440">
        <v>28187087</v>
      </c>
      <c r="C440">
        <v>28187068</v>
      </c>
      <c r="D440">
        <v>27348305</v>
      </c>
      <c r="E440">
        <v>1</v>
      </c>
      <c r="F440">
        <v>1</v>
      </c>
      <c r="G440">
        <v>1</v>
      </c>
      <c r="H440">
        <v>2</v>
      </c>
      <c r="I440" t="s">
        <v>156</v>
      </c>
      <c r="J440" t="s">
        <v>157</v>
      </c>
      <c r="K440" t="s">
        <v>158</v>
      </c>
      <c r="L440">
        <v>1368</v>
      </c>
      <c r="N440">
        <v>1011</v>
      </c>
      <c r="O440" t="s">
        <v>823</v>
      </c>
      <c r="P440" t="s">
        <v>823</v>
      </c>
      <c r="Q440">
        <v>1</v>
      </c>
      <c r="X440">
        <v>0.02</v>
      </c>
      <c r="Y440">
        <v>0</v>
      </c>
      <c r="Z440">
        <v>5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420</v>
      </c>
      <c r="AG440">
        <v>0.02</v>
      </c>
      <c r="AH440">
        <v>2</v>
      </c>
      <c r="AI440">
        <v>28187075</v>
      </c>
      <c r="AJ440">
        <v>427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ROW(Source!A135)</f>
        <v>135</v>
      </c>
      <c r="B441">
        <v>28187088</v>
      </c>
      <c r="C441">
        <v>28187068</v>
      </c>
      <c r="D441">
        <v>27348410</v>
      </c>
      <c r="E441">
        <v>1</v>
      </c>
      <c r="F441">
        <v>1</v>
      </c>
      <c r="G441">
        <v>1</v>
      </c>
      <c r="H441">
        <v>2</v>
      </c>
      <c r="I441" t="s">
        <v>159</v>
      </c>
      <c r="J441" t="s">
        <v>160</v>
      </c>
      <c r="K441" t="s">
        <v>161</v>
      </c>
      <c r="L441">
        <v>1368</v>
      </c>
      <c r="N441">
        <v>1011</v>
      </c>
      <c r="O441" t="s">
        <v>823</v>
      </c>
      <c r="P441" t="s">
        <v>823</v>
      </c>
      <c r="Q441">
        <v>1</v>
      </c>
      <c r="X441">
        <v>0.23</v>
      </c>
      <c r="Y441">
        <v>0</v>
      </c>
      <c r="Z441">
        <v>4.1100000000000003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420</v>
      </c>
      <c r="AG441">
        <v>0.23</v>
      </c>
      <c r="AH441">
        <v>2</v>
      </c>
      <c r="AI441">
        <v>28187076</v>
      </c>
      <c r="AJ441">
        <v>428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ROW(Source!A135)</f>
        <v>135</v>
      </c>
      <c r="B442">
        <v>28187089</v>
      </c>
      <c r="C442">
        <v>28187068</v>
      </c>
      <c r="D442">
        <v>27349168</v>
      </c>
      <c r="E442">
        <v>1</v>
      </c>
      <c r="F442">
        <v>1</v>
      </c>
      <c r="G442">
        <v>1</v>
      </c>
      <c r="H442">
        <v>2</v>
      </c>
      <c r="I442" t="s">
        <v>2</v>
      </c>
      <c r="J442" t="s">
        <v>3</v>
      </c>
      <c r="K442" t="s">
        <v>4</v>
      </c>
      <c r="L442">
        <v>1368</v>
      </c>
      <c r="N442">
        <v>1011</v>
      </c>
      <c r="O442" t="s">
        <v>823</v>
      </c>
      <c r="P442" t="s">
        <v>823</v>
      </c>
      <c r="Q442">
        <v>1</v>
      </c>
      <c r="X442">
        <v>2.1800000000000002</v>
      </c>
      <c r="Y442">
        <v>0</v>
      </c>
      <c r="Z442">
        <v>102.48</v>
      </c>
      <c r="AA442">
        <v>11.84</v>
      </c>
      <c r="AB442">
        <v>0</v>
      </c>
      <c r="AC442">
        <v>0</v>
      </c>
      <c r="AD442">
        <v>1</v>
      </c>
      <c r="AE442">
        <v>0</v>
      </c>
      <c r="AF442" t="s">
        <v>420</v>
      </c>
      <c r="AG442">
        <v>2.1800000000000002</v>
      </c>
      <c r="AH442">
        <v>2</v>
      </c>
      <c r="AI442">
        <v>28187077</v>
      </c>
      <c r="AJ442">
        <v>429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ROW(Source!A135)</f>
        <v>135</v>
      </c>
      <c r="B443">
        <v>28187090</v>
      </c>
      <c r="C443">
        <v>28187068</v>
      </c>
      <c r="D443">
        <v>27350098</v>
      </c>
      <c r="E443">
        <v>1</v>
      </c>
      <c r="F443">
        <v>1</v>
      </c>
      <c r="G443">
        <v>1</v>
      </c>
      <c r="H443">
        <v>2</v>
      </c>
      <c r="I443" t="s">
        <v>162</v>
      </c>
      <c r="J443" t="s">
        <v>163</v>
      </c>
      <c r="K443" t="s">
        <v>164</v>
      </c>
      <c r="L443">
        <v>1368</v>
      </c>
      <c r="N443">
        <v>1011</v>
      </c>
      <c r="O443" t="s">
        <v>823</v>
      </c>
      <c r="P443" t="s">
        <v>823</v>
      </c>
      <c r="Q443">
        <v>1</v>
      </c>
      <c r="X443">
        <v>0.06</v>
      </c>
      <c r="Y443">
        <v>0</v>
      </c>
      <c r="Z443">
        <v>18.46</v>
      </c>
      <c r="AA443">
        <v>11.84</v>
      </c>
      <c r="AB443">
        <v>0</v>
      </c>
      <c r="AC443">
        <v>0</v>
      </c>
      <c r="AD443">
        <v>1</v>
      </c>
      <c r="AE443">
        <v>0</v>
      </c>
      <c r="AF443" t="s">
        <v>420</v>
      </c>
      <c r="AG443">
        <v>0.06</v>
      </c>
      <c r="AH443">
        <v>2</v>
      </c>
      <c r="AI443">
        <v>28187078</v>
      </c>
      <c r="AJ443">
        <v>430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ROW(Source!A135)</f>
        <v>135</v>
      </c>
      <c r="B444">
        <v>28187091</v>
      </c>
      <c r="C444">
        <v>28187068</v>
      </c>
      <c r="D444">
        <v>27264507</v>
      </c>
      <c r="E444">
        <v>1</v>
      </c>
      <c r="F444">
        <v>1</v>
      </c>
      <c r="G444">
        <v>1</v>
      </c>
      <c r="H444">
        <v>3</v>
      </c>
      <c r="I444" t="s">
        <v>165</v>
      </c>
      <c r="J444" t="s">
        <v>166</v>
      </c>
      <c r="K444" t="s">
        <v>167</v>
      </c>
      <c r="L444">
        <v>1339</v>
      </c>
      <c r="N444">
        <v>1007</v>
      </c>
      <c r="O444" t="s">
        <v>444</v>
      </c>
      <c r="P444" t="s">
        <v>444</v>
      </c>
      <c r="Q444">
        <v>1</v>
      </c>
      <c r="X444">
        <v>4.2999999999999997E-2</v>
      </c>
      <c r="Y444">
        <v>2.44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420</v>
      </c>
      <c r="AG444">
        <v>4.2999999999999997E-2</v>
      </c>
      <c r="AH444">
        <v>2</v>
      </c>
      <c r="AI444">
        <v>28187079</v>
      </c>
      <c r="AJ444">
        <v>431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ROW(Source!A135)</f>
        <v>135</v>
      </c>
      <c r="B445">
        <v>28187092</v>
      </c>
      <c r="C445">
        <v>28187068</v>
      </c>
      <c r="D445">
        <v>27260651</v>
      </c>
      <c r="E445">
        <v>21</v>
      </c>
      <c r="F445">
        <v>1</v>
      </c>
      <c r="G445">
        <v>1</v>
      </c>
      <c r="H445">
        <v>3</v>
      </c>
      <c r="I445" t="s">
        <v>404</v>
      </c>
      <c r="J445" t="s">
        <v>420</v>
      </c>
      <c r="K445" t="s">
        <v>405</v>
      </c>
      <c r="L445">
        <v>1348</v>
      </c>
      <c r="N445">
        <v>1009</v>
      </c>
      <c r="O445" t="s">
        <v>476</v>
      </c>
      <c r="P445" t="s">
        <v>476</v>
      </c>
      <c r="Q445">
        <v>1000</v>
      </c>
      <c r="X445">
        <v>1.9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420</v>
      </c>
      <c r="AG445">
        <v>1.9</v>
      </c>
      <c r="AH445">
        <v>3</v>
      </c>
      <c r="AI445">
        <v>-1</v>
      </c>
      <c r="AJ445" t="s">
        <v>420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ROW(Source!A135)</f>
        <v>135</v>
      </c>
      <c r="B446">
        <v>28187093</v>
      </c>
      <c r="C446">
        <v>28187068</v>
      </c>
      <c r="D446">
        <v>27308465</v>
      </c>
      <c r="E446">
        <v>1</v>
      </c>
      <c r="F446">
        <v>1</v>
      </c>
      <c r="G446">
        <v>1</v>
      </c>
      <c r="H446">
        <v>3</v>
      </c>
      <c r="I446" t="s">
        <v>168</v>
      </c>
      <c r="J446" t="s">
        <v>169</v>
      </c>
      <c r="K446" t="s">
        <v>170</v>
      </c>
      <c r="L446">
        <v>1348</v>
      </c>
      <c r="N446">
        <v>1009</v>
      </c>
      <c r="O446" t="s">
        <v>476</v>
      </c>
      <c r="P446" t="s">
        <v>476</v>
      </c>
      <c r="Q446">
        <v>1000</v>
      </c>
      <c r="X446">
        <v>0.14000000000000001</v>
      </c>
      <c r="Y446">
        <v>736.29</v>
      </c>
      <c r="Z446">
        <v>0</v>
      </c>
      <c r="AA446">
        <v>0</v>
      </c>
      <c r="AB446">
        <v>0</v>
      </c>
      <c r="AC446">
        <v>0</v>
      </c>
      <c r="AD446">
        <v>1</v>
      </c>
      <c r="AE446">
        <v>0</v>
      </c>
      <c r="AF446" t="s">
        <v>420</v>
      </c>
      <c r="AG446">
        <v>0.14000000000000001</v>
      </c>
      <c r="AH446">
        <v>2</v>
      </c>
      <c r="AI446">
        <v>28187080</v>
      </c>
      <c r="AJ446">
        <v>432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ROW(Source!A138)</f>
        <v>138</v>
      </c>
      <c r="B447">
        <v>28187108</v>
      </c>
      <c r="C447">
        <v>28187095</v>
      </c>
      <c r="D447">
        <v>27438973</v>
      </c>
      <c r="E447">
        <v>1</v>
      </c>
      <c r="F447">
        <v>1</v>
      </c>
      <c r="G447">
        <v>1</v>
      </c>
      <c r="H447">
        <v>1</v>
      </c>
      <c r="I447" t="s">
        <v>171</v>
      </c>
      <c r="J447" t="s">
        <v>420</v>
      </c>
      <c r="K447" t="s">
        <v>172</v>
      </c>
      <c r="L447">
        <v>1191</v>
      </c>
      <c r="N447">
        <v>1013</v>
      </c>
      <c r="O447" t="s">
        <v>817</v>
      </c>
      <c r="P447" t="s">
        <v>817</v>
      </c>
      <c r="Q447">
        <v>1</v>
      </c>
      <c r="X447">
        <v>21.48</v>
      </c>
      <c r="Y447">
        <v>0</v>
      </c>
      <c r="Z447">
        <v>0</v>
      </c>
      <c r="AA447">
        <v>0</v>
      </c>
      <c r="AB447">
        <v>10.07</v>
      </c>
      <c r="AC447">
        <v>0</v>
      </c>
      <c r="AD447">
        <v>1</v>
      </c>
      <c r="AE447">
        <v>1</v>
      </c>
      <c r="AF447" t="s">
        <v>420</v>
      </c>
      <c r="AG447">
        <v>21.48</v>
      </c>
      <c r="AH447">
        <v>2</v>
      </c>
      <c r="AI447">
        <v>28187100</v>
      </c>
      <c r="AJ447">
        <v>433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ROW(Source!A138)</f>
        <v>138</v>
      </c>
      <c r="B448">
        <v>28187109</v>
      </c>
      <c r="C448">
        <v>28187095</v>
      </c>
      <c r="D448">
        <v>27430841</v>
      </c>
      <c r="E448">
        <v>1</v>
      </c>
      <c r="F448">
        <v>1</v>
      </c>
      <c r="G448">
        <v>1</v>
      </c>
      <c r="H448">
        <v>1</v>
      </c>
      <c r="I448" t="s">
        <v>818</v>
      </c>
      <c r="J448" t="s">
        <v>420</v>
      </c>
      <c r="K448" t="s">
        <v>819</v>
      </c>
      <c r="L448">
        <v>1191</v>
      </c>
      <c r="N448">
        <v>1013</v>
      </c>
      <c r="O448" t="s">
        <v>817</v>
      </c>
      <c r="P448" t="s">
        <v>817</v>
      </c>
      <c r="Q448">
        <v>1</v>
      </c>
      <c r="X448">
        <v>5.32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1</v>
      </c>
      <c r="AE448">
        <v>2</v>
      </c>
      <c r="AF448" t="s">
        <v>420</v>
      </c>
      <c r="AG448">
        <v>5.32</v>
      </c>
      <c r="AH448">
        <v>2</v>
      </c>
      <c r="AI448">
        <v>28187101</v>
      </c>
      <c r="AJ448">
        <v>434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ROW(Source!A138)</f>
        <v>138</v>
      </c>
      <c r="B449">
        <v>28187110</v>
      </c>
      <c r="C449">
        <v>28187095</v>
      </c>
      <c r="D449">
        <v>27347955</v>
      </c>
      <c r="E449">
        <v>1</v>
      </c>
      <c r="F449">
        <v>1</v>
      </c>
      <c r="G449">
        <v>1</v>
      </c>
      <c r="H449">
        <v>2</v>
      </c>
      <c r="I449" t="s">
        <v>150</v>
      </c>
      <c r="J449" t="s">
        <v>151</v>
      </c>
      <c r="K449" t="s">
        <v>152</v>
      </c>
      <c r="L449">
        <v>1368</v>
      </c>
      <c r="N449">
        <v>1011</v>
      </c>
      <c r="O449" t="s">
        <v>823</v>
      </c>
      <c r="P449" t="s">
        <v>823</v>
      </c>
      <c r="Q449">
        <v>1</v>
      </c>
      <c r="X449">
        <v>0.48</v>
      </c>
      <c r="Y449">
        <v>0</v>
      </c>
      <c r="Z449">
        <v>42.06</v>
      </c>
      <c r="AA449">
        <v>10.130000000000001</v>
      </c>
      <c r="AB449">
        <v>0</v>
      </c>
      <c r="AC449">
        <v>0</v>
      </c>
      <c r="AD449">
        <v>1</v>
      </c>
      <c r="AE449">
        <v>0</v>
      </c>
      <c r="AF449" t="s">
        <v>420</v>
      </c>
      <c r="AG449">
        <v>0.48</v>
      </c>
      <c r="AH449">
        <v>2</v>
      </c>
      <c r="AI449">
        <v>28187102</v>
      </c>
      <c r="AJ449">
        <v>435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ROW(Source!A138)</f>
        <v>138</v>
      </c>
      <c r="B450">
        <v>28187111</v>
      </c>
      <c r="C450">
        <v>28187095</v>
      </c>
      <c r="D450">
        <v>27348145</v>
      </c>
      <c r="E450">
        <v>1</v>
      </c>
      <c r="F450">
        <v>1</v>
      </c>
      <c r="G450">
        <v>1</v>
      </c>
      <c r="H450">
        <v>2</v>
      </c>
      <c r="I450" t="s">
        <v>820</v>
      </c>
      <c r="J450" t="s">
        <v>821</v>
      </c>
      <c r="K450" t="s">
        <v>822</v>
      </c>
      <c r="L450">
        <v>1368</v>
      </c>
      <c r="N450">
        <v>1011</v>
      </c>
      <c r="O450" t="s">
        <v>823</v>
      </c>
      <c r="P450" t="s">
        <v>823</v>
      </c>
      <c r="Q450">
        <v>1</v>
      </c>
      <c r="X450">
        <v>2.1800000000000002</v>
      </c>
      <c r="Y450">
        <v>0</v>
      </c>
      <c r="Z450">
        <v>66.16</v>
      </c>
      <c r="AA450">
        <v>8.82</v>
      </c>
      <c r="AB450">
        <v>0</v>
      </c>
      <c r="AC450">
        <v>0</v>
      </c>
      <c r="AD450">
        <v>1</v>
      </c>
      <c r="AE450">
        <v>0</v>
      </c>
      <c r="AF450" t="s">
        <v>420</v>
      </c>
      <c r="AG450">
        <v>2.1800000000000002</v>
      </c>
      <c r="AH450">
        <v>2</v>
      </c>
      <c r="AI450">
        <v>28187103</v>
      </c>
      <c r="AJ450">
        <v>436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ROW(Source!A138)</f>
        <v>138</v>
      </c>
      <c r="B451">
        <v>28187112</v>
      </c>
      <c r="C451">
        <v>28187095</v>
      </c>
      <c r="D451">
        <v>27348210</v>
      </c>
      <c r="E451">
        <v>1</v>
      </c>
      <c r="F451">
        <v>1</v>
      </c>
      <c r="G451">
        <v>1</v>
      </c>
      <c r="H451">
        <v>2</v>
      </c>
      <c r="I451" t="s">
        <v>832</v>
      </c>
      <c r="J451" t="s">
        <v>0</v>
      </c>
      <c r="K451" t="s">
        <v>1</v>
      </c>
      <c r="L451">
        <v>1368</v>
      </c>
      <c r="N451">
        <v>1011</v>
      </c>
      <c r="O451" t="s">
        <v>823</v>
      </c>
      <c r="P451" t="s">
        <v>823</v>
      </c>
      <c r="Q451">
        <v>1</v>
      </c>
      <c r="X451">
        <v>0.21</v>
      </c>
      <c r="Y451">
        <v>0</v>
      </c>
      <c r="Z451">
        <v>93.73</v>
      </c>
      <c r="AA451">
        <v>8.82</v>
      </c>
      <c r="AB451">
        <v>0</v>
      </c>
      <c r="AC451">
        <v>0</v>
      </c>
      <c r="AD451">
        <v>1</v>
      </c>
      <c r="AE451">
        <v>0</v>
      </c>
      <c r="AF451" t="s">
        <v>420</v>
      </c>
      <c r="AG451">
        <v>0.21</v>
      </c>
      <c r="AH451">
        <v>2</v>
      </c>
      <c r="AI451">
        <v>28187104</v>
      </c>
      <c r="AJ451">
        <v>437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ROW(Source!A138)</f>
        <v>138</v>
      </c>
      <c r="B452">
        <v>28187113</v>
      </c>
      <c r="C452">
        <v>28187095</v>
      </c>
      <c r="D452">
        <v>27348257</v>
      </c>
      <c r="E452">
        <v>1</v>
      </c>
      <c r="F452">
        <v>1</v>
      </c>
      <c r="G452">
        <v>1</v>
      </c>
      <c r="H452">
        <v>2</v>
      </c>
      <c r="I452" t="s">
        <v>153</v>
      </c>
      <c r="J452" t="s">
        <v>154</v>
      </c>
      <c r="K452" t="s">
        <v>155</v>
      </c>
      <c r="L452">
        <v>1368</v>
      </c>
      <c r="N452">
        <v>1011</v>
      </c>
      <c r="O452" t="s">
        <v>823</v>
      </c>
      <c r="P452" t="s">
        <v>823</v>
      </c>
      <c r="Q452">
        <v>1</v>
      </c>
      <c r="X452">
        <v>0.21</v>
      </c>
      <c r="Y452">
        <v>0</v>
      </c>
      <c r="Z452">
        <v>91.79</v>
      </c>
      <c r="AA452">
        <v>11.84</v>
      </c>
      <c r="AB452">
        <v>0</v>
      </c>
      <c r="AC452">
        <v>0</v>
      </c>
      <c r="AD452">
        <v>1</v>
      </c>
      <c r="AE452">
        <v>0</v>
      </c>
      <c r="AF452" t="s">
        <v>420</v>
      </c>
      <c r="AG452">
        <v>0.21</v>
      </c>
      <c r="AH452">
        <v>2</v>
      </c>
      <c r="AI452">
        <v>28187105</v>
      </c>
      <c r="AJ452">
        <v>438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ROW(Source!A138)</f>
        <v>138</v>
      </c>
      <c r="B453">
        <v>28187114</v>
      </c>
      <c r="C453">
        <v>28187095</v>
      </c>
      <c r="D453">
        <v>27348305</v>
      </c>
      <c r="E453">
        <v>1</v>
      </c>
      <c r="F453">
        <v>1</v>
      </c>
      <c r="G453">
        <v>1</v>
      </c>
      <c r="H453">
        <v>2</v>
      </c>
      <c r="I453" t="s">
        <v>156</v>
      </c>
      <c r="J453" t="s">
        <v>157</v>
      </c>
      <c r="K453" t="s">
        <v>158</v>
      </c>
      <c r="L453">
        <v>1368</v>
      </c>
      <c r="N453">
        <v>1011</v>
      </c>
      <c r="O453" t="s">
        <v>823</v>
      </c>
      <c r="P453" t="s">
        <v>823</v>
      </c>
      <c r="Q453">
        <v>1</v>
      </c>
      <c r="X453">
        <v>0.02</v>
      </c>
      <c r="Y453">
        <v>0</v>
      </c>
      <c r="Z453">
        <v>5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420</v>
      </c>
      <c r="AG453">
        <v>0.02</v>
      </c>
      <c r="AH453">
        <v>2</v>
      </c>
      <c r="AI453">
        <v>28187106</v>
      </c>
      <c r="AJ453">
        <v>439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ROW(Source!A138)</f>
        <v>138</v>
      </c>
      <c r="B454">
        <v>28187115</v>
      </c>
      <c r="C454">
        <v>28187095</v>
      </c>
      <c r="D454">
        <v>27348410</v>
      </c>
      <c r="E454">
        <v>1</v>
      </c>
      <c r="F454">
        <v>1</v>
      </c>
      <c r="G454">
        <v>1</v>
      </c>
      <c r="H454">
        <v>2</v>
      </c>
      <c r="I454" t="s">
        <v>159</v>
      </c>
      <c r="J454" t="s">
        <v>160</v>
      </c>
      <c r="K454" t="s">
        <v>161</v>
      </c>
      <c r="L454">
        <v>1368</v>
      </c>
      <c r="N454">
        <v>1011</v>
      </c>
      <c r="O454" t="s">
        <v>823</v>
      </c>
      <c r="P454" t="s">
        <v>823</v>
      </c>
      <c r="Q454">
        <v>1</v>
      </c>
      <c r="X454">
        <v>0.16</v>
      </c>
      <c r="Y454">
        <v>0</v>
      </c>
      <c r="Z454">
        <v>4.1100000000000003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420</v>
      </c>
      <c r="AG454">
        <v>0.16</v>
      </c>
      <c r="AH454">
        <v>2</v>
      </c>
      <c r="AI454">
        <v>28187107</v>
      </c>
      <c r="AJ454">
        <v>440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ROW(Source!A138)</f>
        <v>138</v>
      </c>
      <c r="B455">
        <v>28187116</v>
      </c>
      <c r="C455">
        <v>28187095</v>
      </c>
      <c r="D455">
        <v>27349168</v>
      </c>
      <c r="E455">
        <v>1</v>
      </c>
      <c r="F455">
        <v>1</v>
      </c>
      <c r="G455">
        <v>1</v>
      </c>
      <c r="H455">
        <v>2</v>
      </c>
      <c r="I455" t="s">
        <v>2</v>
      </c>
      <c r="J455" t="s">
        <v>3</v>
      </c>
      <c r="K455" t="s">
        <v>4</v>
      </c>
      <c r="L455">
        <v>1368</v>
      </c>
      <c r="N455">
        <v>1011</v>
      </c>
      <c r="O455" t="s">
        <v>823</v>
      </c>
      <c r="P455" t="s">
        <v>823</v>
      </c>
      <c r="Q455">
        <v>1</v>
      </c>
      <c r="X455">
        <v>2.1800000000000002</v>
      </c>
      <c r="Y455">
        <v>0</v>
      </c>
      <c r="Z455">
        <v>102.48</v>
      </c>
      <c r="AA455">
        <v>11.84</v>
      </c>
      <c r="AB455">
        <v>0</v>
      </c>
      <c r="AC455">
        <v>0</v>
      </c>
      <c r="AD455">
        <v>1</v>
      </c>
      <c r="AE455">
        <v>0</v>
      </c>
      <c r="AF455" t="s">
        <v>420</v>
      </c>
      <c r="AG455">
        <v>2.1800000000000002</v>
      </c>
      <c r="AH455">
        <v>2</v>
      </c>
      <c r="AI455">
        <v>28187096</v>
      </c>
      <c r="AJ455">
        <v>441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ROW(Source!A138)</f>
        <v>138</v>
      </c>
      <c r="B456">
        <v>28187117</v>
      </c>
      <c r="C456">
        <v>28187095</v>
      </c>
      <c r="D456">
        <v>27350098</v>
      </c>
      <c r="E456">
        <v>1</v>
      </c>
      <c r="F456">
        <v>1</v>
      </c>
      <c r="G456">
        <v>1</v>
      </c>
      <c r="H456">
        <v>2</v>
      </c>
      <c r="I456" t="s">
        <v>162</v>
      </c>
      <c r="J456" t="s">
        <v>163</v>
      </c>
      <c r="K456" t="s">
        <v>164</v>
      </c>
      <c r="L456">
        <v>1368</v>
      </c>
      <c r="N456">
        <v>1011</v>
      </c>
      <c r="O456" t="s">
        <v>823</v>
      </c>
      <c r="P456" t="s">
        <v>823</v>
      </c>
      <c r="Q456">
        <v>1</v>
      </c>
      <c r="X456">
        <v>0.06</v>
      </c>
      <c r="Y456">
        <v>0</v>
      </c>
      <c r="Z456">
        <v>18.46</v>
      </c>
      <c r="AA456">
        <v>11.84</v>
      </c>
      <c r="AB456">
        <v>0</v>
      </c>
      <c r="AC456">
        <v>0</v>
      </c>
      <c r="AD456">
        <v>1</v>
      </c>
      <c r="AE456">
        <v>0</v>
      </c>
      <c r="AF456" t="s">
        <v>420</v>
      </c>
      <c r="AG456">
        <v>0.06</v>
      </c>
      <c r="AH456">
        <v>2</v>
      </c>
      <c r="AI456">
        <v>28187097</v>
      </c>
      <c r="AJ456">
        <v>442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ROW(Source!A138)</f>
        <v>138</v>
      </c>
      <c r="B457">
        <v>28187118</v>
      </c>
      <c r="C457">
        <v>28187095</v>
      </c>
      <c r="D457">
        <v>27264507</v>
      </c>
      <c r="E457">
        <v>1</v>
      </c>
      <c r="F457">
        <v>1</v>
      </c>
      <c r="G457">
        <v>1</v>
      </c>
      <c r="H457">
        <v>3</v>
      </c>
      <c r="I457" t="s">
        <v>165</v>
      </c>
      <c r="J457" t="s">
        <v>166</v>
      </c>
      <c r="K457" t="s">
        <v>167</v>
      </c>
      <c r="L457">
        <v>1339</v>
      </c>
      <c r="N457">
        <v>1007</v>
      </c>
      <c r="O457" t="s">
        <v>444</v>
      </c>
      <c r="P457" t="s">
        <v>444</v>
      </c>
      <c r="Q457">
        <v>1</v>
      </c>
      <c r="X457">
        <v>4.2999999999999997E-2</v>
      </c>
      <c r="Y457">
        <v>2.44</v>
      </c>
      <c r="Z457">
        <v>0</v>
      </c>
      <c r="AA457">
        <v>0</v>
      </c>
      <c r="AB457">
        <v>0</v>
      </c>
      <c r="AC457">
        <v>0</v>
      </c>
      <c r="AD457">
        <v>1</v>
      </c>
      <c r="AE457">
        <v>0</v>
      </c>
      <c r="AF457" t="s">
        <v>420</v>
      </c>
      <c r="AG457">
        <v>4.2999999999999997E-2</v>
      </c>
      <c r="AH457">
        <v>2</v>
      </c>
      <c r="AI457">
        <v>28187098</v>
      </c>
      <c r="AJ457">
        <v>443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ROW(Source!A138)</f>
        <v>138</v>
      </c>
      <c r="B458">
        <v>28187119</v>
      </c>
      <c r="C458">
        <v>28187095</v>
      </c>
      <c r="D458">
        <v>27260651</v>
      </c>
      <c r="E458">
        <v>21</v>
      </c>
      <c r="F458">
        <v>1</v>
      </c>
      <c r="G458">
        <v>1</v>
      </c>
      <c r="H458">
        <v>3</v>
      </c>
      <c r="I458" t="s">
        <v>404</v>
      </c>
      <c r="J458" t="s">
        <v>420</v>
      </c>
      <c r="K458" t="s">
        <v>405</v>
      </c>
      <c r="L458">
        <v>1348</v>
      </c>
      <c r="N458">
        <v>1009</v>
      </c>
      <c r="O458" t="s">
        <v>476</v>
      </c>
      <c r="P458" t="s">
        <v>476</v>
      </c>
      <c r="Q458">
        <v>1000</v>
      </c>
      <c r="X458">
        <v>1.95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420</v>
      </c>
      <c r="AG458">
        <v>1.95</v>
      </c>
      <c r="AH458">
        <v>3</v>
      </c>
      <c r="AI458">
        <v>-1</v>
      </c>
      <c r="AJ458" t="s">
        <v>420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ROW(Source!A138)</f>
        <v>138</v>
      </c>
      <c r="B459">
        <v>28187120</v>
      </c>
      <c r="C459">
        <v>28187095</v>
      </c>
      <c r="D459">
        <v>27308465</v>
      </c>
      <c r="E459">
        <v>1</v>
      </c>
      <c r="F459">
        <v>1</v>
      </c>
      <c r="G459">
        <v>1</v>
      </c>
      <c r="H459">
        <v>3</v>
      </c>
      <c r="I459" t="s">
        <v>168</v>
      </c>
      <c r="J459" t="s">
        <v>169</v>
      </c>
      <c r="K459" t="s">
        <v>170</v>
      </c>
      <c r="L459">
        <v>1348</v>
      </c>
      <c r="N459">
        <v>1009</v>
      </c>
      <c r="O459" t="s">
        <v>476</v>
      </c>
      <c r="P459" t="s">
        <v>476</v>
      </c>
      <c r="Q459">
        <v>1000</v>
      </c>
      <c r="X459">
        <v>0.14000000000000001</v>
      </c>
      <c r="Y459">
        <v>736.29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420</v>
      </c>
      <c r="AG459">
        <v>0.14000000000000001</v>
      </c>
      <c r="AH459">
        <v>2</v>
      </c>
      <c r="AI459">
        <v>28187099</v>
      </c>
      <c r="AJ459">
        <v>444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ROW(Source!A139)</f>
        <v>139</v>
      </c>
      <c r="B460">
        <v>28187108</v>
      </c>
      <c r="C460">
        <v>28187095</v>
      </c>
      <c r="D460">
        <v>27438973</v>
      </c>
      <c r="E460">
        <v>1</v>
      </c>
      <c r="F460">
        <v>1</v>
      </c>
      <c r="G460">
        <v>1</v>
      </c>
      <c r="H460">
        <v>1</v>
      </c>
      <c r="I460" t="s">
        <v>171</v>
      </c>
      <c r="J460" t="s">
        <v>420</v>
      </c>
      <c r="K460" t="s">
        <v>172</v>
      </c>
      <c r="L460">
        <v>1191</v>
      </c>
      <c r="N460">
        <v>1013</v>
      </c>
      <c r="O460" t="s">
        <v>817</v>
      </c>
      <c r="P460" t="s">
        <v>817</v>
      </c>
      <c r="Q460">
        <v>1</v>
      </c>
      <c r="X460">
        <v>21.48</v>
      </c>
      <c r="Y460">
        <v>0</v>
      </c>
      <c r="Z460">
        <v>0</v>
      </c>
      <c r="AA460">
        <v>0</v>
      </c>
      <c r="AB460">
        <v>10.07</v>
      </c>
      <c r="AC460">
        <v>0</v>
      </c>
      <c r="AD460">
        <v>1</v>
      </c>
      <c r="AE460">
        <v>1</v>
      </c>
      <c r="AF460" t="s">
        <v>420</v>
      </c>
      <c r="AG460">
        <v>21.48</v>
      </c>
      <c r="AH460">
        <v>2</v>
      </c>
      <c r="AI460">
        <v>28187100</v>
      </c>
      <c r="AJ460">
        <v>445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ROW(Source!A139)</f>
        <v>139</v>
      </c>
      <c r="B461">
        <v>28187109</v>
      </c>
      <c r="C461">
        <v>28187095</v>
      </c>
      <c r="D461">
        <v>27430841</v>
      </c>
      <c r="E461">
        <v>1</v>
      </c>
      <c r="F461">
        <v>1</v>
      </c>
      <c r="G461">
        <v>1</v>
      </c>
      <c r="H461">
        <v>1</v>
      </c>
      <c r="I461" t="s">
        <v>818</v>
      </c>
      <c r="J461" t="s">
        <v>420</v>
      </c>
      <c r="K461" t="s">
        <v>819</v>
      </c>
      <c r="L461">
        <v>1191</v>
      </c>
      <c r="N461">
        <v>1013</v>
      </c>
      <c r="O461" t="s">
        <v>817</v>
      </c>
      <c r="P461" t="s">
        <v>817</v>
      </c>
      <c r="Q461">
        <v>1</v>
      </c>
      <c r="X461">
        <v>5.32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2</v>
      </c>
      <c r="AF461" t="s">
        <v>420</v>
      </c>
      <c r="AG461">
        <v>5.32</v>
      </c>
      <c r="AH461">
        <v>2</v>
      </c>
      <c r="AI461">
        <v>28187101</v>
      </c>
      <c r="AJ461">
        <v>446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ROW(Source!A139)</f>
        <v>139</v>
      </c>
      <c r="B462">
        <v>28187110</v>
      </c>
      <c r="C462">
        <v>28187095</v>
      </c>
      <c r="D462">
        <v>27347955</v>
      </c>
      <c r="E462">
        <v>1</v>
      </c>
      <c r="F462">
        <v>1</v>
      </c>
      <c r="G462">
        <v>1</v>
      </c>
      <c r="H462">
        <v>2</v>
      </c>
      <c r="I462" t="s">
        <v>150</v>
      </c>
      <c r="J462" t="s">
        <v>151</v>
      </c>
      <c r="K462" t="s">
        <v>152</v>
      </c>
      <c r="L462">
        <v>1368</v>
      </c>
      <c r="N462">
        <v>1011</v>
      </c>
      <c r="O462" t="s">
        <v>823</v>
      </c>
      <c r="P462" t="s">
        <v>823</v>
      </c>
      <c r="Q462">
        <v>1</v>
      </c>
      <c r="X462">
        <v>0.48</v>
      </c>
      <c r="Y462">
        <v>0</v>
      </c>
      <c r="Z462">
        <v>42.06</v>
      </c>
      <c r="AA462">
        <v>10.130000000000001</v>
      </c>
      <c r="AB462">
        <v>0</v>
      </c>
      <c r="AC462">
        <v>0</v>
      </c>
      <c r="AD462">
        <v>1</v>
      </c>
      <c r="AE462">
        <v>0</v>
      </c>
      <c r="AF462" t="s">
        <v>420</v>
      </c>
      <c r="AG462">
        <v>0.48</v>
      </c>
      <c r="AH462">
        <v>2</v>
      </c>
      <c r="AI462">
        <v>28187102</v>
      </c>
      <c r="AJ462">
        <v>447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ROW(Source!A139)</f>
        <v>139</v>
      </c>
      <c r="B463">
        <v>28187111</v>
      </c>
      <c r="C463">
        <v>28187095</v>
      </c>
      <c r="D463">
        <v>27348145</v>
      </c>
      <c r="E463">
        <v>1</v>
      </c>
      <c r="F463">
        <v>1</v>
      </c>
      <c r="G463">
        <v>1</v>
      </c>
      <c r="H463">
        <v>2</v>
      </c>
      <c r="I463" t="s">
        <v>820</v>
      </c>
      <c r="J463" t="s">
        <v>821</v>
      </c>
      <c r="K463" t="s">
        <v>822</v>
      </c>
      <c r="L463">
        <v>1368</v>
      </c>
      <c r="N463">
        <v>1011</v>
      </c>
      <c r="O463" t="s">
        <v>823</v>
      </c>
      <c r="P463" t="s">
        <v>823</v>
      </c>
      <c r="Q463">
        <v>1</v>
      </c>
      <c r="X463">
        <v>2.1800000000000002</v>
      </c>
      <c r="Y463">
        <v>0</v>
      </c>
      <c r="Z463">
        <v>66.16</v>
      </c>
      <c r="AA463">
        <v>8.82</v>
      </c>
      <c r="AB463">
        <v>0</v>
      </c>
      <c r="AC463">
        <v>0</v>
      </c>
      <c r="AD463">
        <v>1</v>
      </c>
      <c r="AE463">
        <v>0</v>
      </c>
      <c r="AF463" t="s">
        <v>420</v>
      </c>
      <c r="AG463">
        <v>2.1800000000000002</v>
      </c>
      <c r="AH463">
        <v>2</v>
      </c>
      <c r="AI463">
        <v>28187103</v>
      </c>
      <c r="AJ463">
        <v>448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ROW(Source!A139)</f>
        <v>139</v>
      </c>
      <c r="B464">
        <v>28187112</v>
      </c>
      <c r="C464">
        <v>28187095</v>
      </c>
      <c r="D464">
        <v>27348210</v>
      </c>
      <c r="E464">
        <v>1</v>
      </c>
      <c r="F464">
        <v>1</v>
      </c>
      <c r="G464">
        <v>1</v>
      </c>
      <c r="H464">
        <v>2</v>
      </c>
      <c r="I464" t="s">
        <v>832</v>
      </c>
      <c r="J464" t="s">
        <v>0</v>
      </c>
      <c r="K464" t="s">
        <v>1</v>
      </c>
      <c r="L464">
        <v>1368</v>
      </c>
      <c r="N464">
        <v>1011</v>
      </c>
      <c r="O464" t="s">
        <v>823</v>
      </c>
      <c r="P464" t="s">
        <v>823</v>
      </c>
      <c r="Q464">
        <v>1</v>
      </c>
      <c r="X464">
        <v>0.21</v>
      </c>
      <c r="Y464">
        <v>0</v>
      </c>
      <c r="Z464">
        <v>93.73</v>
      </c>
      <c r="AA464">
        <v>8.82</v>
      </c>
      <c r="AB464">
        <v>0</v>
      </c>
      <c r="AC464">
        <v>0</v>
      </c>
      <c r="AD464">
        <v>1</v>
      </c>
      <c r="AE464">
        <v>0</v>
      </c>
      <c r="AF464" t="s">
        <v>420</v>
      </c>
      <c r="AG464">
        <v>0.21</v>
      </c>
      <c r="AH464">
        <v>2</v>
      </c>
      <c r="AI464">
        <v>28187104</v>
      </c>
      <c r="AJ464">
        <v>449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ROW(Source!A139)</f>
        <v>139</v>
      </c>
      <c r="B465">
        <v>28187113</v>
      </c>
      <c r="C465">
        <v>28187095</v>
      </c>
      <c r="D465">
        <v>27348257</v>
      </c>
      <c r="E465">
        <v>1</v>
      </c>
      <c r="F465">
        <v>1</v>
      </c>
      <c r="G465">
        <v>1</v>
      </c>
      <c r="H465">
        <v>2</v>
      </c>
      <c r="I465" t="s">
        <v>153</v>
      </c>
      <c r="J465" t="s">
        <v>154</v>
      </c>
      <c r="K465" t="s">
        <v>155</v>
      </c>
      <c r="L465">
        <v>1368</v>
      </c>
      <c r="N465">
        <v>1011</v>
      </c>
      <c r="O465" t="s">
        <v>823</v>
      </c>
      <c r="P465" t="s">
        <v>823</v>
      </c>
      <c r="Q465">
        <v>1</v>
      </c>
      <c r="X465">
        <v>0.21</v>
      </c>
      <c r="Y465">
        <v>0</v>
      </c>
      <c r="Z465">
        <v>91.79</v>
      </c>
      <c r="AA465">
        <v>11.84</v>
      </c>
      <c r="AB465">
        <v>0</v>
      </c>
      <c r="AC465">
        <v>0</v>
      </c>
      <c r="AD465">
        <v>1</v>
      </c>
      <c r="AE465">
        <v>0</v>
      </c>
      <c r="AF465" t="s">
        <v>420</v>
      </c>
      <c r="AG465">
        <v>0.21</v>
      </c>
      <c r="AH465">
        <v>2</v>
      </c>
      <c r="AI465">
        <v>28187105</v>
      </c>
      <c r="AJ465">
        <v>450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ROW(Source!A139)</f>
        <v>139</v>
      </c>
      <c r="B466">
        <v>28187114</v>
      </c>
      <c r="C466">
        <v>28187095</v>
      </c>
      <c r="D466">
        <v>27348305</v>
      </c>
      <c r="E466">
        <v>1</v>
      </c>
      <c r="F466">
        <v>1</v>
      </c>
      <c r="G466">
        <v>1</v>
      </c>
      <c r="H466">
        <v>2</v>
      </c>
      <c r="I466" t="s">
        <v>156</v>
      </c>
      <c r="J466" t="s">
        <v>157</v>
      </c>
      <c r="K466" t="s">
        <v>158</v>
      </c>
      <c r="L466">
        <v>1368</v>
      </c>
      <c r="N466">
        <v>1011</v>
      </c>
      <c r="O466" t="s">
        <v>823</v>
      </c>
      <c r="P466" t="s">
        <v>823</v>
      </c>
      <c r="Q466">
        <v>1</v>
      </c>
      <c r="X466">
        <v>0.02</v>
      </c>
      <c r="Y466">
        <v>0</v>
      </c>
      <c r="Z466">
        <v>5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420</v>
      </c>
      <c r="AG466">
        <v>0.02</v>
      </c>
      <c r="AH466">
        <v>2</v>
      </c>
      <c r="AI466">
        <v>28187106</v>
      </c>
      <c r="AJ466">
        <v>451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ROW(Source!A139)</f>
        <v>139</v>
      </c>
      <c r="B467">
        <v>28187115</v>
      </c>
      <c r="C467">
        <v>28187095</v>
      </c>
      <c r="D467">
        <v>27348410</v>
      </c>
      <c r="E467">
        <v>1</v>
      </c>
      <c r="F467">
        <v>1</v>
      </c>
      <c r="G467">
        <v>1</v>
      </c>
      <c r="H467">
        <v>2</v>
      </c>
      <c r="I467" t="s">
        <v>159</v>
      </c>
      <c r="J467" t="s">
        <v>160</v>
      </c>
      <c r="K467" t="s">
        <v>161</v>
      </c>
      <c r="L467">
        <v>1368</v>
      </c>
      <c r="N467">
        <v>1011</v>
      </c>
      <c r="O467" t="s">
        <v>823</v>
      </c>
      <c r="P467" t="s">
        <v>823</v>
      </c>
      <c r="Q467">
        <v>1</v>
      </c>
      <c r="X467">
        <v>0.16</v>
      </c>
      <c r="Y467">
        <v>0</v>
      </c>
      <c r="Z467">
        <v>4.1100000000000003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420</v>
      </c>
      <c r="AG467">
        <v>0.16</v>
      </c>
      <c r="AH467">
        <v>2</v>
      </c>
      <c r="AI467">
        <v>28187107</v>
      </c>
      <c r="AJ467">
        <v>452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ROW(Source!A139)</f>
        <v>139</v>
      </c>
      <c r="B468">
        <v>28187116</v>
      </c>
      <c r="C468">
        <v>28187095</v>
      </c>
      <c r="D468">
        <v>27349168</v>
      </c>
      <c r="E468">
        <v>1</v>
      </c>
      <c r="F468">
        <v>1</v>
      </c>
      <c r="G468">
        <v>1</v>
      </c>
      <c r="H468">
        <v>2</v>
      </c>
      <c r="I468" t="s">
        <v>2</v>
      </c>
      <c r="J468" t="s">
        <v>3</v>
      </c>
      <c r="K468" t="s">
        <v>4</v>
      </c>
      <c r="L468">
        <v>1368</v>
      </c>
      <c r="N468">
        <v>1011</v>
      </c>
      <c r="O468" t="s">
        <v>823</v>
      </c>
      <c r="P468" t="s">
        <v>823</v>
      </c>
      <c r="Q468">
        <v>1</v>
      </c>
      <c r="X468">
        <v>2.1800000000000002</v>
      </c>
      <c r="Y468">
        <v>0</v>
      </c>
      <c r="Z468">
        <v>102.48</v>
      </c>
      <c r="AA468">
        <v>11.84</v>
      </c>
      <c r="AB468">
        <v>0</v>
      </c>
      <c r="AC468">
        <v>0</v>
      </c>
      <c r="AD468">
        <v>1</v>
      </c>
      <c r="AE468">
        <v>0</v>
      </c>
      <c r="AF468" t="s">
        <v>420</v>
      </c>
      <c r="AG468">
        <v>2.1800000000000002</v>
      </c>
      <c r="AH468">
        <v>2</v>
      </c>
      <c r="AI468">
        <v>28187096</v>
      </c>
      <c r="AJ468">
        <v>453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ROW(Source!A139)</f>
        <v>139</v>
      </c>
      <c r="B469">
        <v>28187117</v>
      </c>
      <c r="C469">
        <v>28187095</v>
      </c>
      <c r="D469">
        <v>27350098</v>
      </c>
      <c r="E469">
        <v>1</v>
      </c>
      <c r="F469">
        <v>1</v>
      </c>
      <c r="G469">
        <v>1</v>
      </c>
      <c r="H469">
        <v>2</v>
      </c>
      <c r="I469" t="s">
        <v>162</v>
      </c>
      <c r="J469" t="s">
        <v>163</v>
      </c>
      <c r="K469" t="s">
        <v>164</v>
      </c>
      <c r="L469">
        <v>1368</v>
      </c>
      <c r="N469">
        <v>1011</v>
      </c>
      <c r="O469" t="s">
        <v>823</v>
      </c>
      <c r="P469" t="s">
        <v>823</v>
      </c>
      <c r="Q469">
        <v>1</v>
      </c>
      <c r="X469">
        <v>0.06</v>
      </c>
      <c r="Y469">
        <v>0</v>
      </c>
      <c r="Z469">
        <v>18.46</v>
      </c>
      <c r="AA469">
        <v>11.84</v>
      </c>
      <c r="AB469">
        <v>0</v>
      </c>
      <c r="AC469">
        <v>0</v>
      </c>
      <c r="AD469">
        <v>1</v>
      </c>
      <c r="AE469">
        <v>0</v>
      </c>
      <c r="AF469" t="s">
        <v>420</v>
      </c>
      <c r="AG469">
        <v>0.06</v>
      </c>
      <c r="AH469">
        <v>2</v>
      </c>
      <c r="AI469">
        <v>28187097</v>
      </c>
      <c r="AJ469">
        <v>454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ROW(Source!A139)</f>
        <v>139</v>
      </c>
      <c r="B470">
        <v>28187118</v>
      </c>
      <c r="C470">
        <v>28187095</v>
      </c>
      <c r="D470">
        <v>27264507</v>
      </c>
      <c r="E470">
        <v>1</v>
      </c>
      <c r="F470">
        <v>1</v>
      </c>
      <c r="G470">
        <v>1</v>
      </c>
      <c r="H470">
        <v>3</v>
      </c>
      <c r="I470" t="s">
        <v>165</v>
      </c>
      <c r="J470" t="s">
        <v>166</v>
      </c>
      <c r="K470" t="s">
        <v>167</v>
      </c>
      <c r="L470">
        <v>1339</v>
      </c>
      <c r="N470">
        <v>1007</v>
      </c>
      <c r="O470" t="s">
        <v>444</v>
      </c>
      <c r="P470" t="s">
        <v>444</v>
      </c>
      <c r="Q470">
        <v>1</v>
      </c>
      <c r="X470">
        <v>4.2999999999999997E-2</v>
      </c>
      <c r="Y470">
        <v>2.44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420</v>
      </c>
      <c r="AG470">
        <v>4.2999999999999997E-2</v>
      </c>
      <c r="AH470">
        <v>2</v>
      </c>
      <c r="AI470">
        <v>28187098</v>
      </c>
      <c r="AJ470">
        <v>455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ROW(Source!A139)</f>
        <v>139</v>
      </c>
      <c r="B471">
        <v>28187119</v>
      </c>
      <c r="C471">
        <v>28187095</v>
      </c>
      <c r="D471">
        <v>27260651</v>
      </c>
      <c r="E471">
        <v>21</v>
      </c>
      <c r="F471">
        <v>1</v>
      </c>
      <c r="G471">
        <v>1</v>
      </c>
      <c r="H471">
        <v>3</v>
      </c>
      <c r="I471" t="s">
        <v>404</v>
      </c>
      <c r="J471" t="s">
        <v>420</v>
      </c>
      <c r="K471" t="s">
        <v>405</v>
      </c>
      <c r="L471">
        <v>1348</v>
      </c>
      <c r="N471">
        <v>1009</v>
      </c>
      <c r="O471" t="s">
        <v>476</v>
      </c>
      <c r="P471" t="s">
        <v>476</v>
      </c>
      <c r="Q471">
        <v>1000</v>
      </c>
      <c r="X471">
        <v>1.95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420</v>
      </c>
      <c r="AG471">
        <v>1.95</v>
      </c>
      <c r="AH471">
        <v>3</v>
      </c>
      <c r="AI471">
        <v>-1</v>
      </c>
      <c r="AJ471" t="s">
        <v>420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ROW(Source!A139)</f>
        <v>139</v>
      </c>
      <c r="B472">
        <v>28187120</v>
      </c>
      <c r="C472">
        <v>28187095</v>
      </c>
      <c r="D472">
        <v>27308465</v>
      </c>
      <c r="E472">
        <v>1</v>
      </c>
      <c r="F472">
        <v>1</v>
      </c>
      <c r="G472">
        <v>1</v>
      </c>
      <c r="H472">
        <v>3</v>
      </c>
      <c r="I472" t="s">
        <v>168</v>
      </c>
      <c r="J472" t="s">
        <v>169</v>
      </c>
      <c r="K472" t="s">
        <v>170</v>
      </c>
      <c r="L472">
        <v>1348</v>
      </c>
      <c r="N472">
        <v>1009</v>
      </c>
      <c r="O472" t="s">
        <v>476</v>
      </c>
      <c r="P472" t="s">
        <v>476</v>
      </c>
      <c r="Q472">
        <v>1000</v>
      </c>
      <c r="X472">
        <v>0.14000000000000001</v>
      </c>
      <c r="Y472">
        <v>736.29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420</v>
      </c>
      <c r="AG472">
        <v>0.14000000000000001</v>
      </c>
      <c r="AH472">
        <v>2</v>
      </c>
      <c r="AI472">
        <v>28187099</v>
      </c>
      <c r="AJ472">
        <v>456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ROW(Source!A142)</f>
        <v>142</v>
      </c>
      <c r="B473">
        <v>28187135</v>
      </c>
      <c r="C473">
        <v>28187122</v>
      </c>
      <c r="D473">
        <v>27438973</v>
      </c>
      <c r="E473">
        <v>1</v>
      </c>
      <c r="F473">
        <v>1</v>
      </c>
      <c r="G473">
        <v>1</v>
      </c>
      <c r="H473">
        <v>1</v>
      </c>
      <c r="I473" t="s">
        <v>171</v>
      </c>
      <c r="J473" t="s">
        <v>420</v>
      </c>
      <c r="K473" t="s">
        <v>172</v>
      </c>
      <c r="L473">
        <v>1191</v>
      </c>
      <c r="N473">
        <v>1013</v>
      </c>
      <c r="O473" t="s">
        <v>817</v>
      </c>
      <c r="P473" t="s">
        <v>817</v>
      </c>
      <c r="Q473">
        <v>1</v>
      </c>
      <c r="X473">
        <v>39.15</v>
      </c>
      <c r="Y473">
        <v>0</v>
      </c>
      <c r="Z473">
        <v>0</v>
      </c>
      <c r="AA473">
        <v>0</v>
      </c>
      <c r="AB473">
        <v>10.07</v>
      </c>
      <c r="AC473">
        <v>0</v>
      </c>
      <c r="AD473">
        <v>1</v>
      </c>
      <c r="AE473">
        <v>1</v>
      </c>
      <c r="AF473" t="s">
        <v>420</v>
      </c>
      <c r="AG473">
        <v>39.15</v>
      </c>
      <c r="AH473">
        <v>2</v>
      </c>
      <c r="AI473">
        <v>28187123</v>
      </c>
      <c r="AJ473">
        <v>457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ROW(Source!A142)</f>
        <v>142</v>
      </c>
      <c r="B474">
        <v>28187136</v>
      </c>
      <c r="C474">
        <v>28187122</v>
      </c>
      <c r="D474">
        <v>27430841</v>
      </c>
      <c r="E474">
        <v>1</v>
      </c>
      <c r="F474">
        <v>1</v>
      </c>
      <c r="G474">
        <v>1</v>
      </c>
      <c r="H474">
        <v>1</v>
      </c>
      <c r="I474" t="s">
        <v>818</v>
      </c>
      <c r="J474" t="s">
        <v>420</v>
      </c>
      <c r="K474" t="s">
        <v>819</v>
      </c>
      <c r="L474">
        <v>1191</v>
      </c>
      <c r="N474">
        <v>1013</v>
      </c>
      <c r="O474" t="s">
        <v>817</v>
      </c>
      <c r="P474" t="s">
        <v>817</v>
      </c>
      <c r="Q474">
        <v>1</v>
      </c>
      <c r="X474">
        <v>5.41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2</v>
      </c>
      <c r="AF474" t="s">
        <v>420</v>
      </c>
      <c r="AG474">
        <v>5.41</v>
      </c>
      <c r="AH474">
        <v>2</v>
      </c>
      <c r="AI474">
        <v>28187124</v>
      </c>
      <c r="AJ474">
        <v>458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ROW(Source!A142)</f>
        <v>142</v>
      </c>
      <c r="B475">
        <v>28187137</v>
      </c>
      <c r="C475">
        <v>28187122</v>
      </c>
      <c r="D475">
        <v>27347955</v>
      </c>
      <c r="E475">
        <v>1</v>
      </c>
      <c r="F475">
        <v>1</v>
      </c>
      <c r="G475">
        <v>1</v>
      </c>
      <c r="H475">
        <v>2</v>
      </c>
      <c r="I475" t="s">
        <v>150</v>
      </c>
      <c r="J475" t="s">
        <v>151</v>
      </c>
      <c r="K475" t="s">
        <v>152</v>
      </c>
      <c r="L475">
        <v>1368</v>
      </c>
      <c r="N475">
        <v>1011</v>
      </c>
      <c r="O475" t="s">
        <v>823</v>
      </c>
      <c r="P475" t="s">
        <v>823</v>
      </c>
      <c r="Q475">
        <v>1</v>
      </c>
      <c r="X475">
        <v>0.48</v>
      </c>
      <c r="Y475">
        <v>0</v>
      </c>
      <c r="Z475">
        <v>42.06</v>
      </c>
      <c r="AA475">
        <v>10.130000000000001</v>
      </c>
      <c r="AB475">
        <v>0</v>
      </c>
      <c r="AC475">
        <v>0</v>
      </c>
      <c r="AD475">
        <v>1</v>
      </c>
      <c r="AE475">
        <v>0</v>
      </c>
      <c r="AF475" t="s">
        <v>420</v>
      </c>
      <c r="AG475">
        <v>0.48</v>
      </c>
      <c r="AH475">
        <v>2</v>
      </c>
      <c r="AI475">
        <v>28187125</v>
      </c>
      <c r="AJ475">
        <v>459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ROW(Source!A142)</f>
        <v>142</v>
      </c>
      <c r="B476">
        <v>28187138</v>
      </c>
      <c r="C476">
        <v>28187122</v>
      </c>
      <c r="D476">
        <v>27348145</v>
      </c>
      <c r="E476">
        <v>1</v>
      </c>
      <c r="F476">
        <v>1</v>
      </c>
      <c r="G476">
        <v>1</v>
      </c>
      <c r="H476">
        <v>2</v>
      </c>
      <c r="I476" t="s">
        <v>820</v>
      </c>
      <c r="J476" t="s">
        <v>821</v>
      </c>
      <c r="K476" t="s">
        <v>822</v>
      </c>
      <c r="L476">
        <v>1368</v>
      </c>
      <c r="N476">
        <v>1011</v>
      </c>
      <c r="O476" t="s">
        <v>823</v>
      </c>
      <c r="P476" t="s">
        <v>823</v>
      </c>
      <c r="Q476">
        <v>1</v>
      </c>
      <c r="X476">
        <v>2.1800000000000002</v>
      </c>
      <c r="Y476">
        <v>0</v>
      </c>
      <c r="Z476">
        <v>66.16</v>
      </c>
      <c r="AA476">
        <v>8.82</v>
      </c>
      <c r="AB476">
        <v>0</v>
      </c>
      <c r="AC476">
        <v>0</v>
      </c>
      <c r="AD476">
        <v>1</v>
      </c>
      <c r="AE476">
        <v>0</v>
      </c>
      <c r="AF476" t="s">
        <v>420</v>
      </c>
      <c r="AG476">
        <v>2.1800000000000002</v>
      </c>
      <c r="AH476">
        <v>2</v>
      </c>
      <c r="AI476">
        <v>28187126</v>
      </c>
      <c r="AJ476">
        <v>460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ROW(Source!A142)</f>
        <v>142</v>
      </c>
      <c r="B477">
        <v>28187139</v>
      </c>
      <c r="C477">
        <v>28187122</v>
      </c>
      <c r="D477">
        <v>27348210</v>
      </c>
      <c r="E477">
        <v>1</v>
      </c>
      <c r="F477">
        <v>1</v>
      </c>
      <c r="G477">
        <v>1</v>
      </c>
      <c r="H477">
        <v>2</v>
      </c>
      <c r="I477" t="s">
        <v>832</v>
      </c>
      <c r="J477" t="s">
        <v>0</v>
      </c>
      <c r="K477" t="s">
        <v>1</v>
      </c>
      <c r="L477">
        <v>1368</v>
      </c>
      <c r="N477">
        <v>1011</v>
      </c>
      <c r="O477" t="s">
        <v>823</v>
      </c>
      <c r="P477" t="s">
        <v>823</v>
      </c>
      <c r="Q477">
        <v>1</v>
      </c>
      <c r="X477">
        <v>0.21</v>
      </c>
      <c r="Y477">
        <v>0</v>
      </c>
      <c r="Z477">
        <v>93.73</v>
      </c>
      <c r="AA477">
        <v>8.82</v>
      </c>
      <c r="AB477">
        <v>0</v>
      </c>
      <c r="AC477">
        <v>0</v>
      </c>
      <c r="AD477">
        <v>1</v>
      </c>
      <c r="AE477">
        <v>0</v>
      </c>
      <c r="AF477" t="s">
        <v>420</v>
      </c>
      <c r="AG477">
        <v>0.21</v>
      </c>
      <c r="AH477">
        <v>2</v>
      </c>
      <c r="AI477">
        <v>28187127</v>
      </c>
      <c r="AJ477">
        <v>461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ROW(Source!A142)</f>
        <v>142</v>
      </c>
      <c r="B478">
        <v>28187140</v>
      </c>
      <c r="C478">
        <v>28187122</v>
      </c>
      <c r="D478">
        <v>27348257</v>
      </c>
      <c r="E478">
        <v>1</v>
      </c>
      <c r="F478">
        <v>1</v>
      </c>
      <c r="G478">
        <v>1</v>
      </c>
      <c r="H478">
        <v>2</v>
      </c>
      <c r="I478" t="s">
        <v>153</v>
      </c>
      <c r="J478" t="s">
        <v>154</v>
      </c>
      <c r="K478" t="s">
        <v>155</v>
      </c>
      <c r="L478">
        <v>1368</v>
      </c>
      <c r="N478">
        <v>1011</v>
      </c>
      <c r="O478" t="s">
        <v>823</v>
      </c>
      <c r="P478" t="s">
        <v>823</v>
      </c>
      <c r="Q478">
        <v>1</v>
      </c>
      <c r="X478">
        <v>0.21</v>
      </c>
      <c r="Y478">
        <v>0</v>
      </c>
      <c r="Z478">
        <v>91.79</v>
      </c>
      <c r="AA478">
        <v>11.84</v>
      </c>
      <c r="AB478">
        <v>0</v>
      </c>
      <c r="AC478">
        <v>0</v>
      </c>
      <c r="AD478">
        <v>1</v>
      </c>
      <c r="AE478">
        <v>0</v>
      </c>
      <c r="AF478" t="s">
        <v>420</v>
      </c>
      <c r="AG478">
        <v>0.21</v>
      </c>
      <c r="AH478">
        <v>2</v>
      </c>
      <c r="AI478">
        <v>28187128</v>
      </c>
      <c r="AJ478">
        <v>462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ROW(Source!A142)</f>
        <v>142</v>
      </c>
      <c r="B479">
        <v>28187141</v>
      </c>
      <c r="C479">
        <v>28187122</v>
      </c>
      <c r="D479">
        <v>27348305</v>
      </c>
      <c r="E479">
        <v>1</v>
      </c>
      <c r="F479">
        <v>1</v>
      </c>
      <c r="G479">
        <v>1</v>
      </c>
      <c r="H479">
        <v>2</v>
      </c>
      <c r="I479" t="s">
        <v>156</v>
      </c>
      <c r="J479" t="s">
        <v>157</v>
      </c>
      <c r="K479" t="s">
        <v>158</v>
      </c>
      <c r="L479">
        <v>1368</v>
      </c>
      <c r="N479">
        <v>1011</v>
      </c>
      <c r="O479" t="s">
        <v>823</v>
      </c>
      <c r="P479" t="s">
        <v>823</v>
      </c>
      <c r="Q479">
        <v>1</v>
      </c>
      <c r="X479">
        <v>0.03</v>
      </c>
      <c r="Y479">
        <v>0</v>
      </c>
      <c r="Z479">
        <v>5</v>
      </c>
      <c r="AA479">
        <v>0</v>
      </c>
      <c r="AB479">
        <v>0</v>
      </c>
      <c r="AC479">
        <v>0</v>
      </c>
      <c r="AD479">
        <v>1</v>
      </c>
      <c r="AE479">
        <v>0</v>
      </c>
      <c r="AF479" t="s">
        <v>420</v>
      </c>
      <c r="AG479">
        <v>0.03</v>
      </c>
      <c r="AH479">
        <v>2</v>
      </c>
      <c r="AI479">
        <v>28187129</v>
      </c>
      <c r="AJ479">
        <v>463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ROW(Source!A142)</f>
        <v>142</v>
      </c>
      <c r="B480">
        <v>28187142</v>
      </c>
      <c r="C480">
        <v>28187122</v>
      </c>
      <c r="D480">
        <v>27348410</v>
      </c>
      <c r="E480">
        <v>1</v>
      </c>
      <c r="F480">
        <v>1</v>
      </c>
      <c r="G480">
        <v>1</v>
      </c>
      <c r="H480">
        <v>2</v>
      </c>
      <c r="I480" t="s">
        <v>159</v>
      </c>
      <c r="J480" t="s">
        <v>160</v>
      </c>
      <c r="K480" t="s">
        <v>161</v>
      </c>
      <c r="L480">
        <v>1368</v>
      </c>
      <c r="N480">
        <v>1011</v>
      </c>
      <c r="O480" t="s">
        <v>823</v>
      </c>
      <c r="P480" t="s">
        <v>823</v>
      </c>
      <c r="Q480">
        <v>1</v>
      </c>
      <c r="X480">
        <v>0.16</v>
      </c>
      <c r="Y480">
        <v>0</v>
      </c>
      <c r="Z480">
        <v>4.1100000000000003</v>
      </c>
      <c r="AA480">
        <v>0</v>
      </c>
      <c r="AB480">
        <v>0</v>
      </c>
      <c r="AC480">
        <v>0</v>
      </c>
      <c r="AD480">
        <v>1</v>
      </c>
      <c r="AE480">
        <v>0</v>
      </c>
      <c r="AF480" t="s">
        <v>420</v>
      </c>
      <c r="AG480">
        <v>0.16</v>
      </c>
      <c r="AH480">
        <v>2</v>
      </c>
      <c r="AI480">
        <v>28187130</v>
      </c>
      <c r="AJ480">
        <v>464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ROW(Source!A142)</f>
        <v>142</v>
      </c>
      <c r="B481">
        <v>28187143</v>
      </c>
      <c r="C481">
        <v>28187122</v>
      </c>
      <c r="D481">
        <v>27349168</v>
      </c>
      <c r="E481">
        <v>1</v>
      </c>
      <c r="F481">
        <v>1</v>
      </c>
      <c r="G481">
        <v>1</v>
      </c>
      <c r="H481">
        <v>2</v>
      </c>
      <c r="I481" t="s">
        <v>2</v>
      </c>
      <c r="J481" t="s">
        <v>3</v>
      </c>
      <c r="K481" t="s">
        <v>4</v>
      </c>
      <c r="L481">
        <v>1368</v>
      </c>
      <c r="N481">
        <v>1011</v>
      </c>
      <c r="O481" t="s">
        <v>823</v>
      </c>
      <c r="P481" t="s">
        <v>823</v>
      </c>
      <c r="Q481">
        <v>1</v>
      </c>
      <c r="X481">
        <v>2.1800000000000002</v>
      </c>
      <c r="Y481">
        <v>0</v>
      </c>
      <c r="Z481">
        <v>102.48</v>
      </c>
      <c r="AA481">
        <v>11.84</v>
      </c>
      <c r="AB481">
        <v>0</v>
      </c>
      <c r="AC481">
        <v>0</v>
      </c>
      <c r="AD481">
        <v>1</v>
      </c>
      <c r="AE481">
        <v>0</v>
      </c>
      <c r="AF481" t="s">
        <v>420</v>
      </c>
      <c r="AG481">
        <v>2.1800000000000002</v>
      </c>
      <c r="AH481">
        <v>2</v>
      </c>
      <c r="AI481">
        <v>28187131</v>
      </c>
      <c r="AJ481">
        <v>465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ROW(Source!A142)</f>
        <v>142</v>
      </c>
      <c r="B482">
        <v>28187144</v>
      </c>
      <c r="C482">
        <v>28187122</v>
      </c>
      <c r="D482">
        <v>27350098</v>
      </c>
      <c r="E482">
        <v>1</v>
      </c>
      <c r="F482">
        <v>1</v>
      </c>
      <c r="G482">
        <v>1</v>
      </c>
      <c r="H482">
        <v>2</v>
      </c>
      <c r="I482" t="s">
        <v>162</v>
      </c>
      <c r="J482" t="s">
        <v>163</v>
      </c>
      <c r="K482" t="s">
        <v>164</v>
      </c>
      <c r="L482">
        <v>1368</v>
      </c>
      <c r="N482">
        <v>1011</v>
      </c>
      <c r="O482" t="s">
        <v>823</v>
      </c>
      <c r="P482" t="s">
        <v>823</v>
      </c>
      <c r="Q482">
        <v>1</v>
      </c>
      <c r="X482">
        <v>0.15</v>
      </c>
      <c r="Y482">
        <v>0</v>
      </c>
      <c r="Z482">
        <v>18.46</v>
      </c>
      <c r="AA482">
        <v>11.84</v>
      </c>
      <c r="AB482">
        <v>0</v>
      </c>
      <c r="AC482">
        <v>0</v>
      </c>
      <c r="AD482">
        <v>1</v>
      </c>
      <c r="AE482">
        <v>0</v>
      </c>
      <c r="AF482" t="s">
        <v>420</v>
      </c>
      <c r="AG482">
        <v>0.15</v>
      </c>
      <c r="AH482">
        <v>2</v>
      </c>
      <c r="AI482">
        <v>28187132</v>
      </c>
      <c r="AJ482">
        <v>466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ROW(Source!A142)</f>
        <v>142</v>
      </c>
      <c r="B483">
        <v>28187145</v>
      </c>
      <c r="C483">
        <v>28187122</v>
      </c>
      <c r="D483">
        <v>27264507</v>
      </c>
      <c r="E483">
        <v>1</v>
      </c>
      <c r="F483">
        <v>1</v>
      </c>
      <c r="G483">
        <v>1</v>
      </c>
      <c r="H483">
        <v>3</v>
      </c>
      <c r="I483" t="s">
        <v>165</v>
      </c>
      <c r="J483" t="s">
        <v>166</v>
      </c>
      <c r="K483" t="s">
        <v>167</v>
      </c>
      <c r="L483">
        <v>1339</v>
      </c>
      <c r="N483">
        <v>1007</v>
      </c>
      <c r="O483" t="s">
        <v>444</v>
      </c>
      <c r="P483" t="s">
        <v>444</v>
      </c>
      <c r="Q483">
        <v>1</v>
      </c>
      <c r="X483">
        <v>3.4000000000000002E-2</v>
      </c>
      <c r="Y483">
        <v>2.44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420</v>
      </c>
      <c r="AG483">
        <v>3.4000000000000002E-2</v>
      </c>
      <c r="AH483">
        <v>2</v>
      </c>
      <c r="AI483">
        <v>28187134</v>
      </c>
      <c r="AJ483">
        <v>467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ROW(Source!A142)</f>
        <v>142</v>
      </c>
      <c r="B484">
        <v>28187146</v>
      </c>
      <c r="C484">
        <v>28187122</v>
      </c>
      <c r="D484">
        <v>27260651</v>
      </c>
      <c r="E484">
        <v>21</v>
      </c>
      <c r="F484">
        <v>1</v>
      </c>
      <c r="G484">
        <v>1</v>
      </c>
      <c r="H484">
        <v>3</v>
      </c>
      <c r="I484" t="s">
        <v>404</v>
      </c>
      <c r="J484" t="s">
        <v>420</v>
      </c>
      <c r="K484" t="s">
        <v>405</v>
      </c>
      <c r="L484">
        <v>1348</v>
      </c>
      <c r="N484">
        <v>1009</v>
      </c>
      <c r="O484" t="s">
        <v>476</v>
      </c>
      <c r="P484" t="s">
        <v>476</v>
      </c>
      <c r="Q484">
        <v>1000</v>
      </c>
      <c r="X484">
        <v>1.95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t="s">
        <v>420</v>
      </c>
      <c r="AG484">
        <v>1.95</v>
      </c>
      <c r="AH484">
        <v>3</v>
      </c>
      <c r="AI484">
        <v>-1</v>
      </c>
      <c r="AJ484" t="s">
        <v>420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ROW(Source!A142)</f>
        <v>142</v>
      </c>
      <c r="B485">
        <v>28187147</v>
      </c>
      <c r="C485">
        <v>28187122</v>
      </c>
      <c r="D485">
        <v>27308465</v>
      </c>
      <c r="E485">
        <v>1</v>
      </c>
      <c r="F485">
        <v>1</v>
      </c>
      <c r="G485">
        <v>1</v>
      </c>
      <c r="H485">
        <v>3</v>
      </c>
      <c r="I485" t="s">
        <v>168</v>
      </c>
      <c r="J485" t="s">
        <v>169</v>
      </c>
      <c r="K485" t="s">
        <v>170</v>
      </c>
      <c r="L485">
        <v>1348</v>
      </c>
      <c r="N485">
        <v>1009</v>
      </c>
      <c r="O485" t="s">
        <v>476</v>
      </c>
      <c r="P485" t="s">
        <v>476</v>
      </c>
      <c r="Q485">
        <v>1000</v>
      </c>
      <c r="X485">
        <v>0.11</v>
      </c>
      <c r="Y485">
        <v>736.29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420</v>
      </c>
      <c r="AG485">
        <v>0.11</v>
      </c>
      <c r="AH485">
        <v>2</v>
      </c>
      <c r="AI485">
        <v>28187133</v>
      </c>
      <c r="AJ485">
        <v>468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ROW(Source!A143)</f>
        <v>143</v>
      </c>
      <c r="B486">
        <v>28187135</v>
      </c>
      <c r="C486">
        <v>28187122</v>
      </c>
      <c r="D486">
        <v>27438973</v>
      </c>
      <c r="E486">
        <v>1</v>
      </c>
      <c r="F486">
        <v>1</v>
      </c>
      <c r="G486">
        <v>1</v>
      </c>
      <c r="H486">
        <v>1</v>
      </c>
      <c r="I486" t="s">
        <v>171</v>
      </c>
      <c r="J486" t="s">
        <v>420</v>
      </c>
      <c r="K486" t="s">
        <v>172</v>
      </c>
      <c r="L486">
        <v>1191</v>
      </c>
      <c r="N486">
        <v>1013</v>
      </c>
      <c r="O486" t="s">
        <v>817</v>
      </c>
      <c r="P486" t="s">
        <v>817</v>
      </c>
      <c r="Q486">
        <v>1</v>
      </c>
      <c r="X486">
        <v>39.15</v>
      </c>
      <c r="Y486">
        <v>0</v>
      </c>
      <c r="Z486">
        <v>0</v>
      </c>
      <c r="AA486">
        <v>0</v>
      </c>
      <c r="AB486">
        <v>10.07</v>
      </c>
      <c r="AC486">
        <v>0</v>
      </c>
      <c r="AD486">
        <v>1</v>
      </c>
      <c r="AE486">
        <v>1</v>
      </c>
      <c r="AF486" t="s">
        <v>420</v>
      </c>
      <c r="AG486">
        <v>39.15</v>
      </c>
      <c r="AH486">
        <v>2</v>
      </c>
      <c r="AI486">
        <v>28187123</v>
      </c>
      <c r="AJ486">
        <v>469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ROW(Source!A143)</f>
        <v>143</v>
      </c>
      <c r="B487">
        <v>28187136</v>
      </c>
      <c r="C487">
        <v>28187122</v>
      </c>
      <c r="D487">
        <v>27430841</v>
      </c>
      <c r="E487">
        <v>1</v>
      </c>
      <c r="F487">
        <v>1</v>
      </c>
      <c r="G487">
        <v>1</v>
      </c>
      <c r="H487">
        <v>1</v>
      </c>
      <c r="I487" t="s">
        <v>818</v>
      </c>
      <c r="J487" t="s">
        <v>420</v>
      </c>
      <c r="K487" t="s">
        <v>819</v>
      </c>
      <c r="L487">
        <v>1191</v>
      </c>
      <c r="N487">
        <v>1013</v>
      </c>
      <c r="O487" t="s">
        <v>817</v>
      </c>
      <c r="P487" t="s">
        <v>817</v>
      </c>
      <c r="Q487">
        <v>1</v>
      </c>
      <c r="X487">
        <v>5.41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2</v>
      </c>
      <c r="AF487" t="s">
        <v>420</v>
      </c>
      <c r="AG487">
        <v>5.41</v>
      </c>
      <c r="AH487">
        <v>2</v>
      </c>
      <c r="AI487">
        <v>28187124</v>
      </c>
      <c r="AJ487">
        <v>470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ROW(Source!A143)</f>
        <v>143</v>
      </c>
      <c r="B488">
        <v>28187137</v>
      </c>
      <c r="C488">
        <v>28187122</v>
      </c>
      <c r="D488">
        <v>27347955</v>
      </c>
      <c r="E488">
        <v>1</v>
      </c>
      <c r="F488">
        <v>1</v>
      </c>
      <c r="G488">
        <v>1</v>
      </c>
      <c r="H488">
        <v>2</v>
      </c>
      <c r="I488" t="s">
        <v>150</v>
      </c>
      <c r="J488" t="s">
        <v>151</v>
      </c>
      <c r="K488" t="s">
        <v>152</v>
      </c>
      <c r="L488">
        <v>1368</v>
      </c>
      <c r="N488">
        <v>1011</v>
      </c>
      <c r="O488" t="s">
        <v>823</v>
      </c>
      <c r="P488" t="s">
        <v>823</v>
      </c>
      <c r="Q488">
        <v>1</v>
      </c>
      <c r="X488">
        <v>0.48</v>
      </c>
      <c r="Y488">
        <v>0</v>
      </c>
      <c r="Z488">
        <v>42.06</v>
      </c>
      <c r="AA488">
        <v>10.130000000000001</v>
      </c>
      <c r="AB488">
        <v>0</v>
      </c>
      <c r="AC488">
        <v>0</v>
      </c>
      <c r="AD488">
        <v>1</v>
      </c>
      <c r="AE488">
        <v>0</v>
      </c>
      <c r="AF488" t="s">
        <v>420</v>
      </c>
      <c r="AG488">
        <v>0.48</v>
      </c>
      <c r="AH488">
        <v>2</v>
      </c>
      <c r="AI488">
        <v>28187125</v>
      </c>
      <c r="AJ488">
        <v>471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ROW(Source!A143)</f>
        <v>143</v>
      </c>
      <c r="B489">
        <v>28187138</v>
      </c>
      <c r="C489">
        <v>28187122</v>
      </c>
      <c r="D489">
        <v>27348145</v>
      </c>
      <c r="E489">
        <v>1</v>
      </c>
      <c r="F489">
        <v>1</v>
      </c>
      <c r="G489">
        <v>1</v>
      </c>
      <c r="H489">
        <v>2</v>
      </c>
      <c r="I489" t="s">
        <v>820</v>
      </c>
      <c r="J489" t="s">
        <v>821</v>
      </c>
      <c r="K489" t="s">
        <v>822</v>
      </c>
      <c r="L489">
        <v>1368</v>
      </c>
      <c r="N489">
        <v>1011</v>
      </c>
      <c r="O489" t="s">
        <v>823</v>
      </c>
      <c r="P489" t="s">
        <v>823</v>
      </c>
      <c r="Q489">
        <v>1</v>
      </c>
      <c r="X489">
        <v>2.1800000000000002</v>
      </c>
      <c r="Y489">
        <v>0</v>
      </c>
      <c r="Z489">
        <v>66.16</v>
      </c>
      <c r="AA489">
        <v>8.82</v>
      </c>
      <c r="AB489">
        <v>0</v>
      </c>
      <c r="AC489">
        <v>0</v>
      </c>
      <c r="AD489">
        <v>1</v>
      </c>
      <c r="AE489">
        <v>0</v>
      </c>
      <c r="AF489" t="s">
        <v>420</v>
      </c>
      <c r="AG489">
        <v>2.1800000000000002</v>
      </c>
      <c r="AH489">
        <v>2</v>
      </c>
      <c r="AI489">
        <v>28187126</v>
      </c>
      <c r="AJ489">
        <v>472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ROW(Source!A143)</f>
        <v>143</v>
      </c>
      <c r="B490">
        <v>28187139</v>
      </c>
      <c r="C490">
        <v>28187122</v>
      </c>
      <c r="D490">
        <v>27348210</v>
      </c>
      <c r="E490">
        <v>1</v>
      </c>
      <c r="F490">
        <v>1</v>
      </c>
      <c r="G490">
        <v>1</v>
      </c>
      <c r="H490">
        <v>2</v>
      </c>
      <c r="I490" t="s">
        <v>832</v>
      </c>
      <c r="J490" t="s">
        <v>0</v>
      </c>
      <c r="K490" t="s">
        <v>1</v>
      </c>
      <c r="L490">
        <v>1368</v>
      </c>
      <c r="N490">
        <v>1011</v>
      </c>
      <c r="O490" t="s">
        <v>823</v>
      </c>
      <c r="P490" t="s">
        <v>823</v>
      </c>
      <c r="Q490">
        <v>1</v>
      </c>
      <c r="X490">
        <v>0.21</v>
      </c>
      <c r="Y490">
        <v>0</v>
      </c>
      <c r="Z490">
        <v>93.73</v>
      </c>
      <c r="AA490">
        <v>8.82</v>
      </c>
      <c r="AB490">
        <v>0</v>
      </c>
      <c r="AC490">
        <v>0</v>
      </c>
      <c r="AD490">
        <v>1</v>
      </c>
      <c r="AE490">
        <v>0</v>
      </c>
      <c r="AF490" t="s">
        <v>420</v>
      </c>
      <c r="AG490">
        <v>0.21</v>
      </c>
      <c r="AH490">
        <v>2</v>
      </c>
      <c r="AI490">
        <v>28187127</v>
      </c>
      <c r="AJ490">
        <v>473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ROW(Source!A143)</f>
        <v>143</v>
      </c>
      <c r="B491">
        <v>28187140</v>
      </c>
      <c r="C491">
        <v>28187122</v>
      </c>
      <c r="D491">
        <v>27348257</v>
      </c>
      <c r="E491">
        <v>1</v>
      </c>
      <c r="F491">
        <v>1</v>
      </c>
      <c r="G491">
        <v>1</v>
      </c>
      <c r="H491">
        <v>2</v>
      </c>
      <c r="I491" t="s">
        <v>153</v>
      </c>
      <c r="J491" t="s">
        <v>154</v>
      </c>
      <c r="K491" t="s">
        <v>155</v>
      </c>
      <c r="L491">
        <v>1368</v>
      </c>
      <c r="N491">
        <v>1011</v>
      </c>
      <c r="O491" t="s">
        <v>823</v>
      </c>
      <c r="P491" t="s">
        <v>823</v>
      </c>
      <c r="Q491">
        <v>1</v>
      </c>
      <c r="X491">
        <v>0.21</v>
      </c>
      <c r="Y491">
        <v>0</v>
      </c>
      <c r="Z491">
        <v>91.79</v>
      </c>
      <c r="AA491">
        <v>11.84</v>
      </c>
      <c r="AB491">
        <v>0</v>
      </c>
      <c r="AC491">
        <v>0</v>
      </c>
      <c r="AD491">
        <v>1</v>
      </c>
      <c r="AE491">
        <v>0</v>
      </c>
      <c r="AF491" t="s">
        <v>420</v>
      </c>
      <c r="AG491">
        <v>0.21</v>
      </c>
      <c r="AH491">
        <v>2</v>
      </c>
      <c r="AI491">
        <v>28187128</v>
      </c>
      <c r="AJ491">
        <v>474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ROW(Source!A143)</f>
        <v>143</v>
      </c>
      <c r="B492">
        <v>28187141</v>
      </c>
      <c r="C492">
        <v>28187122</v>
      </c>
      <c r="D492">
        <v>27348305</v>
      </c>
      <c r="E492">
        <v>1</v>
      </c>
      <c r="F492">
        <v>1</v>
      </c>
      <c r="G492">
        <v>1</v>
      </c>
      <c r="H492">
        <v>2</v>
      </c>
      <c r="I492" t="s">
        <v>156</v>
      </c>
      <c r="J492" t="s">
        <v>157</v>
      </c>
      <c r="K492" t="s">
        <v>158</v>
      </c>
      <c r="L492">
        <v>1368</v>
      </c>
      <c r="N492">
        <v>1011</v>
      </c>
      <c r="O492" t="s">
        <v>823</v>
      </c>
      <c r="P492" t="s">
        <v>823</v>
      </c>
      <c r="Q492">
        <v>1</v>
      </c>
      <c r="X492">
        <v>0.03</v>
      </c>
      <c r="Y492">
        <v>0</v>
      </c>
      <c r="Z492">
        <v>5</v>
      </c>
      <c r="AA492">
        <v>0</v>
      </c>
      <c r="AB492">
        <v>0</v>
      </c>
      <c r="AC492">
        <v>0</v>
      </c>
      <c r="AD492">
        <v>1</v>
      </c>
      <c r="AE492">
        <v>0</v>
      </c>
      <c r="AF492" t="s">
        <v>420</v>
      </c>
      <c r="AG492">
        <v>0.03</v>
      </c>
      <c r="AH492">
        <v>2</v>
      </c>
      <c r="AI492">
        <v>28187129</v>
      </c>
      <c r="AJ492">
        <v>475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ROW(Source!A143)</f>
        <v>143</v>
      </c>
      <c r="B493">
        <v>28187142</v>
      </c>
      <c r="C493">
        <v>28187122</v>
      </c>
      <c r="D493">
        <v>27348410</v>
      </c>
      <c r="E493">
        <v>1</v>
      </c>
      <c r="F493">
        <v>1</v>
      </c>
      <c r="G493">
        <v>1</v>
      </c>
      <c r="H493">
        <v>2</v>
      </c>
      <c r="I493" t="s">
        <v>159</v>
      </c>
      <c r="J493" t="s">
        <v>160</v>
      </c>
      <c r="K493" t="s">
        <v>161</v>
      </c>
      <c r="L493">
        <v>1368</v>
      </c>
      <c r="N493">
        <v>1011</v>
      </c>
      <c r="O493" t="s">
        <v>823</v>
      </c>
      <c r="P493" t="s">
        <v>823</v>
      </c>
      <c r="Q493">
        <v>1</v>
      </c>
      <c r="X493">
        <v>0.16</v>
      </c>
      <c r="Y493">
        <v>0</v>
      </c>
      <c r="Z493">
        <v>4.1100000000000003</v>
      </c>
      <c r="AA493">
        <v>0</v>
      </c>
      <c r="AB493">
        <v>0</v>
      </c>
      <c r="AC493">
        <v>0</v>
      </c>
      <c r="AD493">
        <v>1</v>
      </c>
      <c r="AE493">
        <v>0</v>
      </c>
      <c r="AF493" t="s">
        <v>420</v>
      </c>
      <c r="AG493">
        <v>0.16</v>
      </c>
      <c r="AH493">
        <v>2</v>
      </c>
      <c r="AI493">
        <v>28187130</v>
      </c>
      <c r="AJ493">
        <v>476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ROW(Source!A143)</f>
        <v>143</v>
      </c>
      <c r="B494">
        <v>28187143</v>
      </c>
      <c r="C494">
        <v>28187122</v>
      </c>
      <c r="D494">
        <v>27349168</v>
      </c>
      <c r="E494">
        <v>1</v>
      </c>
      <c r="F494">
        <v>1</v>
      </c>
      <c r="G494">
        <v>1</v>
      </c>
      <c r="H494">
        <v>2</v>
      </c>
      <c r="I494" t="s">
        <v>2</v>
      </c>
      <c r="J494" t="s">
        <v>3</v>
      </c>
      <c r="K494" t="s">
        <v>4</v>
      </c>
      <c r="L494">
        <v>1368</v>
      </c>
      <c r="N494">
        <v>1011</v>
      </c>
      <c r="O494" t="s">
        <v>823</v>
      </c>
      <c r="P494" t="s">
        <v>823</v>
      </c>
      <c r="Q494">
        <v>1</v>
      </c>
      <c r="X494">
        <v>2.1800000000000002</v>
      </c>
      <c r="Y494">
        <v>0</v>
      </c>
      <c r="Z494">
        <v>102.48</v>
      </c>
      <c r="AA494">
        <v>11.84</v>
      </c>
      <c r="AB494">
        <v>0</v>
      </c>
      <c r="AC494">
        <v>0</v>
      </c>
      <c r="AD494">
        <v>1</v>
      </c>
      <c r="AE494">
        <v>0</v>
      </c>
      <c r="AF494" t="s">
        <v>420</v>
      </c>
      <c r="AG494">
        <v>2.1800000000000002</v>
      </c>
      <c r="AH494">
        <v>2</v>
      </c>
      <c r="AI494">
        <v>28187131</v>
      </c>
      <c r="AJ494">
        <v>477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ROW(Source!A143)</f>
        <v>143</v>
      </c>
      <c r="B495">
        <v>28187144</v>
      </c>
      <c r="C495">
        <v>28187122</v>
      </c>
      <c r="D495">
        <v>27350098</v>
      </c>
      <c r="E495">
        <v>1</v>
      </c>
      <c r="F495">
        <v>1</v>
      </c>
      <c r="G495">
        <v>1</v>
      </c>
      <c r="H495">
        <v>2</v>
      </c>
      <c r="I495" t="s">
        <v>162</v>
      </c>
      <c r="J495" t="s">
        <v>163</v>
      </c>
      <c r="K495" t="s">
        <v>164</v>
      </c>
      <c r="L495">
        <v>1368</v>
      </c>
      <c r="N495">
        <v>1011</v>
      </c>
      <c r="O495" t="s">
        <v>823</v>
      </c>
      <c r="P495" t="s">
        <v>823</v>
      </c>
      <c r="Q495">
        <v>1</v>
      </c>
      <c r="X495">
        <v>0.15</v>
      </c>
      <c r="Y495">
        <v>0</v>
      </c>
      <c r="Z495">
        <v>18.46</v>
      </c>
      <c r="AA495">
        <v>11.84</v>
      </c>
      <c r="AB495">
        <v>0</v>
      </c>
      <c r="AC495">
        <v>0</v>
      </c>
      <c r="AD495">
        <v>1</v>
      </c>
      <c r="AE495">
        <v>0</v>
      </c>
      <c r="AF495" t="s">
        <v>420</v>
      </c>
      <c r="AG495">
        <v>0.15</v>
      </c>
      <c r="AH495">
        <v>2</v>
      </c>
      <c r="AI495">
        <v>28187132</v>
      </c>
      <c r="AJ495">
        <v>478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ROW(Source!A143)</f>
        <v>143</v>
      </c>
      <c r="B496">
        <v>28187145</v>
      </c>
      <c r="C496">
        <v>28187122</v>
      </c>
      <c r="D496">
        <v>27264507</v>
      </c>
      <c r="E496">
        <v>1</v>
      </c>
      <c r="F496">
        <v>1</v>
      </c>
      <c r="G496">
        <v>1</v>
      </c>
      <c r="H496">
        <v>3</v>
      </c>
      <c r="I496" t="s">
        <v>165</v>
      </c>
      <c r="J496" t="s">
        <v>166</v>
      </c>
      <c r="K496" t="s">
        <v>167</v>
      </c>
      <c r="L496">
        <v>1339</v>
      </c>
      <c r="N496">
        <v>1007</v>
      </c>
      <c r="O496" t="s">
        <v>444</v>
      </c>
      <c r="P496" t="s">
        <v>444</v>
      </c>
      <c r="Q496">
        <v>1</v>
      </c>
      <c r="X496">
        <v>3.4000000000000002E-2</v>
      </c>
      <c r="Y496">
        <v>2.44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0</v>
      </c>
      <c r="AF496" t="s">
        <v>420</v>
      </c>
      <c r="AG496">
        <v>3.4000000000000002E-2</v>
      </c>
      <c r="AH496">
        <v>2</v>
      </c>
      <c r="AI496">
        <v>28187134</v>
      </c>
      <c r="AJ496">
        <v>479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ROW(Source!A143)</f>
        <v>143</v>
      </c>
      <c r="B497">
        <v>28187146</v>
      </c>
      <c r="C497">
        <v>28187122</v>
      </c>
      <c r="D497">
        <v>27260651</v>
      </c>
      <c r="E497">
        <v>21</v>
      </c>
      <c r="F497">
        <v>1</v>
      </c>
      <c r="G497">
        <v>1</v>
      </c>
      <c r="H497">
        <v>3</v>
      </c>
      <c r="I497" t="s">
        <v>404</v>
      </c>
      <c r="J497" t="s">
        <v>420</v>
      </c>
      <c r="K497" t="s">
        <v>405</v>
      </c>
      <c r="L497">
        <v>1348</v>
      </c>
      <c r="N497">
        <v>1009</v>
      </c>
      <c r="O497" t="s">
        <v>476</v>
      </c>
      <c r="P497" t="s">
        <v>476</v>
      </c>
      <c r="Q497">
        <v>1000</v>
      </c>
      <c r="X497">
        <v>1.95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t="s">
        <v>420</v>
      </c>
      <c r="AG497">
        <v>1.95</v>
      </c>
      <c r="AH497">
        <v>3</v>
      </c>
      <c r="AI497">
        <v>-1</v>
      </c>
      <c r="AJ497" t="s">
        <v>420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ROW(Source!A143)</f>
        <v>143</v>
      </c>
      <c r="B498">
        <v>28187147</v>
      </c>
      <c r="C498">
        <v>28187122</v>
      </c>
      <c r="D498">
        <v>27308465</v>
      </c>
      <c r="E498">
        <v>1</v>
      </c>
      <c r="F498">
        <v>1</v>
      </c>
      <c r="G498">
        <v>1</v>
      </c>
      <c r="H498">
        <v>3</v>
      </c>
      <c r="I498" t="s">
        <v>168</v>
      </c>
      <c r="J498" t="s">
        <v>169</v>
      </c>
      <c r="K498" t="s">
        <v>170</v>
      </c>
      <c r="L498">
        <v>1348</v>
      </c>
      <c r="N498">
        <v>1009</v>
      </c>
      <c r="O498" t="s">
        <v>476</v>
      </c>
      <c r="P498" t="s">
        <v>476</v>
      </c>
      <c r="Q498">
        <v>1000</v>
      </c>
      <c r="X498">
        <v>0.11</v>
      </c>
      <c r="Y498">
        <v>736.29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 t="s">
        <v>420</v>
      </c>
      <c r="AG498">
        <v>0.11</v>
      </c>
      <c r="AH498">
        <v>2</v>
      </c>
      <c r="AI498">
        <v>28187133</v>
      </c>
      <c r="AJ498">
        <v>480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ROW(Source!A146)</f>
        <v>146</v>
      </c>
      <c r="B499">
        <v>28187162</v>
      </c>
      <c r="C499">
        <v>28187149</v>
      </c>
      <c r="D499">
        <v>27453242</v>
      </c>
      <c r="E499">
        <v>1</v>
      </c>
      <c r="F499">
        <v>1</v>
      </c>
      <c r="G499">
        <v>1</v>
      </c>
      <c r="H499">
        <v>1</v>
      </c>
      <c r="I499" t="s">
        <v>173</v>
      </c>
      <c r="J499" t="s">
        <v>420</v>
      </c>
      <c r="K499" t="s">
        <v>174</v>
      </c>
      <c r="L499">
        <v>1191</v>
      </c>
      <c r="N499">
        <v>1013</v>
      </c>
      <c r="O499" t="s">
        <v>817</v>
      </c>
      <c r="P499" t="s">
        <v>817</v>
      </c>
      <c r="Q499">
        <v>1</v>
      </c>
      <c r="X499">
        <v>23.23</v>
      </c>
      <c r="Y499">
        <v>0</v>
      </c>
      <c r="Z499">
        <v>0</v>
      </c>
      <c r="AA499">
        <v>0</v>
      </c>
      <c r="AB499">
        <v>10.72</v>
      </c>
      <c r="AC499">
        <v>0</v>
      </c>
      <c r="AD499">
        <v>1</v>
      </c>
      <c r="AE499">
        <v>1</v>
      </c>
      <c r="AF499" t="s">
        <v>420</v>
      </c>
      <c r="AG499">
        <v>23.23</v>
      </c>
      <c r="AH499">
        <v>2</v>
      </c>
      <c r="AI499">
        <v>28187150</v>
      </c>
      <c r="AJ499">
        <v>481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ROW(Source!A146)</f>
        <v>146</v>
      </c>
      <c r="B500">
        <v>28187163</v>
      </c>
      <c r="C500">
        <v>28187149</v>
      </c>
      <c r="D500">
        <v>27430841</v>
      </c>
      <c r="E500">
        <v>1</v>
      </c>
      <c r="F500">
        <v>1</v>
      </c>
      <c r="G500">
        <v>1</v>
      </c>
      <c r="H500">
        <v>1</v>
      </c>
      <c r="I500" t="s">
        <v>818</v>
      </c>
      <c r="J500" t="s">
        <v>420</v>
      </c>
      <c r="K500" t="s">
        <v>819</v>
      </c>
      <c r="L500">
        <v>1191</v>
      </c>
      <c r="N500">
        <v>1013</v>
      </c>
      <c r="O500" t="s">
        <v>817</v>
      </c>
      <c r="P500" t="s">
        <v>817</v>
      </c>
      <c r="Q500">
        <v>1</v>
      </c>
      <c r="X500">
        <v>5.34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2</v>
      </c>
      <c r="AF500" t="s">
        <v>420</v>
      </c>
      <c r="AG500">
        <v>5.34</v>
      </c>
      <c r="AH500">
        <v>2</v>
      </c>
      <c r="AI500">
        <v>28187151</v>
      </c>
      <c r="AJ500">
        <v>482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ROW(Source!A146)</f>
        <v>146</v>
      </c>
      <c r="B501">
        <v>28187164</v>
      </c>
      <c r="C501">
        <v>28187149</v>
      </c>
      <c r="D501">
        <v>27347955</v>
      </c>
      <c r="E501">
        <v>1</v>
      </c>
      <c r="F501">
        <v>1</v>
      </c>
      <c r="G501">
        <v>1</v>
      </c>
      <c r="H501">
        <v>2</v>
      </c>
      <c r="I501" t="s">
        <v>150</v>
      </c>
      <c r="J501" t="s">
        <v>151</v>
      </c>
      <c r="K501" t="s">
        <v>152</v>
      </c>
      <c r="L501">
        <v>1368</v>
      </c>
      <c r="N501">
        <v>1011</v>
      </c>
      <c r="O501" t="s">
        <v>823</v>
      </c>
      <c r="P501" t="s">
        <v>823</v>
      </c>
      <c r="Q501">
        <v>1</v>
      </c>
      <c r="X501">
        <v>0.48</v>
      </c>
      <c r="Y501">
        <v>0</v>
      </c>
      <c r="Z501">
        <v>42.06</v>
      </c>
      <c r="AA501">
        <v>10.130000000000001</v>
      </c>
      <c r="AB501">
        <v>0</v>
      </c>
      <c r="AC501">
        <v>0</v>
      </c>
      <c r="AD501">
        <v>1</v>
      </c>
      <c r="AE501">
        <v>0</v>
      </c>
      <c r="AF501" t="s">
        <v>420</v>
      </c>
      <c r="AG501">
        <v>0.48</v>
      </c>
      <c r="AH501">
        <v>2</v>
      </c>
      <c r="AI501">
        <v>28187152</v>
      </c>
      <c r="AJ501">
        <v>483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ROW(Source!A146)</f>
        <v>146</v>
      </c>
      <c r="B502">
        <v>28187165</v>
      </c>
      <c r="C502">
        <v>28187149</v>
      </c>
      <c r="D502">
        <v>27348145</v>
      </c>
      <c r="E502">
        <v>1</v>
      </c>
      <c r="F502">
        <v>1</v>
      </c>
      <c r="G502">
        <v>1</v>
      </c>
      <c r="H502">
        <v>2</v>
      </c>
      <c r="I502" t="s">
        <v>820</v>
      </c>
      <c r="J502" t="s">
        <v>821</v>
      </c>
      <c r="K502" t="s">
        <v>822</v>
      </c>
      <c r="L502">
        <v>1368</v>
      </c>
      <c r="N502">
        <v>1011</v>
      </c>
      <c r="O502" t="s">
        <v>823</v>
      </c>
      <c r="P502" t="s">
        <v>823</v>
      </c>
      <c r="Q502">
        <v>1</v>
      </c>
      <c r="X502">
        <v>2.1800000000000002</v>
      </c>
      <c r="Y502">
        <v>0</v>
      </c>
      <c r="Z502">
        <v>66.16</v>
      </c>
      <c r="AA502">
        <v>8.82</v>
      </c>
      <c r="AB502">
        <v>0</v>
      </c>
      <c r="AC502">
        <v>0</v>
      </c>
      <c r="AD502">
        <v>1</v>
      </c>
      <c r="AE502">
        <v>0</v>
      </c>
      <c r="AF502" t="s">
        <v>420</v>
      </c>
      <c r="AG502">
        <v>2.1800000000000002</v>
      </c>
      <c r="AH502">
        <v>2</v>
      </c>
      <c r="AI502">
        <v>28187153</v>
      </c>
      <c r="AJ502">
        <v>484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ROW(Source!A146)</f>
        <v>146</v>
      </c>
      <c r="B503">
        <v>28187166</v>
      </c>
      <c r="C503">
        <v>28187149</v>
      </c>
      <c r="D503">
        <v>27348210</v>
      </c>
      <c r="E503">
        <v>1</v>
      </c>
      <c r="F503">
        <v>1</v>
      </c>
      <c r="G503">
        <v>1</v>
      </c>
      <c r="H503">
        <v>2</v>
      </c>
      <c r="I503" t="s">
        <v>832</v>
      </c>
      <c r="J503" t="s">
        <v>0</v>
      </c>
      <c r="K503" t="s">
        <v>1</v>
      </c>
      <c r="L503">
        <v>1368</v>
      </c>
      <c r="N503">
        <v>1011</v>
      </c>
      <c r="O503" t="s">
        <v>823</v>
      </c>
      <c r="P503" t="s">
        <v>823</v>
      </c>
      <c r="Q503">
        <v>1</v>
      </c>
      <c r="X503">
        <v>0.21</v>
      </c>
      <c r="Y503">
        <v>0</v>
      </c>
      <c r="Z503">
        <v>93.73</v>
      </c>
      <c r="AA503">
        <v>8.82</v>
      </c>
      <c r="AB503">
        <v>0</v>
      </c>
      <c r="AC503">
        <v>0</v>
      </c>
      <c r="AD503">
        <v>1</v>
      </c>
      <c r="AE503">
        <v>0</v>
      </c>
      <c r="AF503" t="s">
        <v>420</v>
      </c>
      <c r="AG503">
        <v>0.21</v>
      </c>
      <c r="AH503">
        <v>2</v>
      </c>
      <c r="AI503">
        <v>28187154</v>
      </c>
      <c r="AJ503">
        <v>485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ROW(Source!A146)</f>
        <v>146</v>
      </c>
      <c r="B504">
        <v>28187167</v>
      </c>
      <c r="C504">
        <v>28187149</v>
      </c>
      <c r="D504">
        <v>27348257</v>
      </c>
      <c r="E504">
        <v>1</v>
      </c>
      <c r="F504">
        <v>1</v>
      </c>
      <c r="G504">
        <v>1</v>
      </c>
      <c r="H504">
        <v>2</v>
      </c>
      <c r="I504" t="s">
        <v>153</v>
      </c>
      <c r="J504" t="s">
        <v>154</v>
      </c>
      <c r="K504" t="s">
        <v>155</v>
      </c>
      <c r="L504">
        <v>1368</v>
      </c>
      <c r="N504">
        <v>1011</v>
      </c>
      <c r="O504" t="s">
        <v>823</v>
      </c>
      <c r="P504" t="s">
        <v>823</v>
      </c>
      <c r="Q504">
        <v>1</v>
      </c>
      <c r="X504">
        <v>0.21</v>
      </c>
      <c r="Y504">
        <v>0</v>
      </c>
      <c r="Z504">
        <v>91.79</v>
      </c>
      <c r="AA504">
        <v>11.84</v>
      </c>
      <c r="AB504">
        <v>0</v>
      </c>
      <c r="AC504">
        <v>0</v>
      </c>
      <c r="AD504">
        <v>1</v>
      </c>
      <c r="AE504">
        <v>0</v>
      </c>
      <c r="AF504" t="s">
        <v>420</v>
      </c>
      <c r="AG504">
        <v>0.21</v>
      </c>
      <c r="AH504">
        <v>2</v>
      </c>
      <c r="AI504">
        <v>28187155</v>
      </c>
      <c r="AJ504">
        <v>486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ROW(Source!A146)</f>
        <v>146</v>
      </c>
      <c r="B505">
        <v>28187168</v>
      </c>
      <c r="C505">
        <v>28187149</v>
      </c>
      <c r="D505">
        <v>27348305</v>
      </c>
      <c r="E505">
        <v>1</v>
      </c>
      <c r="F505">
        <v>1</v>
      </c>
      <c r="G505">
        <v>1</v>
      </c>
      <c r="H505">
        <v>2</v>
      </c>
      <c r="I505" t="s">
        <v>156</v>
      </c>
      <c r="J505" t="s">
        <v>157</v>
      </c>
      <c r="K505" t="s">
        <v>158</v>
      </c>
      <c r="L505">
        <v>1368</v>
      </c>
      <c r="N505">
        <v>1011</v>
      </c>
      <c r="O505" t="s">
        <v>823</v>
      </c>
      <c r="P505" t="s">
        <v>823</v>
      </c>
      <c r="Q505">
        <v>1</v>
      </c>
      <c r="X505">
        <v>0.72</v>
      </c>
      <c r="Y505">
        <v>0</v>
      </c>
      <c r="Z505">
        <v>5</v>
      </c>
      <c r="AA505">
        <v>0</v>
      </c>
      <c r="AB505">
        <v>0</v>
      </c>
      <c r="AC505">
        <v>0</v>
      </c>
      <c r="AD505">
        <v>1</v>
      </c>
      <c r="AE505">
        <v>0</v>
      </c>
      <c r="AF505" t="s">
        <v>420</v>
      </c>
      <c r="AG505">
        <v>0.72</v>
      </c>
      <c r="AH505">
        <v>2</v>
      </c>
      <c r="AI505">
        <v>28187156</v>
      </c>
      <c r="AJ505">
        <v>487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ROW(Source!A146)</f>
        <v>146</v>
      </c>
      <c r="B506">
        <v>28187169</v>
      </c>
      <c r="C506">
        <v>28187149</v>
      </c>
      <c r="D506">
        <v>27348410</v>
      </c>
      <c r="E506">
        <v>1</v>
      </c>
      <c r="F506">
        <v>1</v>
      </c>
      <c r="G506">
        <v>1</v>
      </c>
      <c r="H506">
        <v>2</v>
      </c>
      <c r="I506" t="s">
        <v>159</v>
      </c>
      <c r="J506" t="s">
        <v>160</v>
      </c>
      <c r="K506" t="s">
        <v>161</v>
      </c>
      <c r="L506">
        <v>1368</v>
      </c>
      <c r="N506">
        <v>1011</v>
      </c>
      <c r="O506" t="s">
        <v>823</v>
      </c>
      <c r="P506" t="s">
        <v>823</v>
      </c>
      <c r="Q506">
        <v>1</v>
      </c>
      <c r="X506">
        <v>0.16</v>
      </c>
      <c r="Y506">
        <v>0</v>
      </c>
      <c r="Z506">
        <v>4.1100000000000003</v>
      </c>
      <c r="AA506">
        <v>0</v>
      </c>
      <c r="AB506">
        <v>0</v>
      </c>
      <c r="AC506">
        <v>0</v>
      </c>
      <c r="AD506">
        <v>1</v>
      </c>
      <c r="AE506">
        <v>0</v>
      </c>
      <c r="AF506" t="s">
        <v>420</v>
      </c>
      <c r="AG506">
        <v>0.16</v>
      </c>
      <c r="AH506">
        <v>2</v>
      </c>
      <c r="AI506">
        <v>28187157</v>
      </c>
      <c r="AJ506">
        <v>488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ROW(Source!A146)</f>
        <v>146</v>
      </c>
      <c r="B507">
        <v>28187170</v>
      </c>
      <c r="C507">
        <v>28187149</v>
      </c>
      <c r="D507">
        <v>27349168</v>
      </c>
      <c r="E507">
        <v>1</v>
      </c>
      <c r="F507">
        <v>1</v>
      </c>
      <c r="G507">
        <v>1</v>
      </c>
      <c r="H507">
        <v>2</v>
      </c>
      <c r="I507" t="s">
        <v>2</v>
      </c>
      <c r="J507" t="s">
        <v>3</v>
      </c>
      <c r="K507" t="s">
        <v>4</v>
      </c>
      <c r="L507">
        <v>1368</v>
      </c>
      <c r="N507">
        <v>1011</v>
      </c>
      <c r="O507" t="s">
        <v>823</v>
      </c>
      <c r="P507" t="s">
        <v>823</v>
      </c>
      <c r="Q507">
        <v>1</v>
      </c>
      <c r="X507">
        <v>2.1800000000000002</v>
      </c>
      <c r="Y507">
        <v>0</v>
      </c>
      <c r="Z507">
        <v>102.48</v>
      </c>
      <c r="AA507">
        <v>11.84</v>
      </c>
      <c r="AB507">
        <v>0</v>
      </c>
      <c r="AC507">
        <v>0</v>
      </c>
      <c r="AD507">
        <v>1</v>
      </c>
      <c r="AE507">
        <v>0</v>
      </c>
      <c r="AF507" t="s">
        <v>420</v>
      </c>
      <c r="AG507">
        <v>2.1800000000000002</v>
      </c>
      <c r="AH507">
        <v>2</v>
      </c>
      <c r="AI507">
        <v>28187158</v>
      </c>
      <c r="AJ507">
        <v>489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ROW(Source!A146)</f>
        <v>146</v>
      </c>
      <c r="B508">
        <v>28187171</v>
      </c>
      <c r="C508">
        <v>28187149</v>
      </c>
      <c r="D508">
        <v>27350098</v>
      </c>
      <c r="E508">
        <v>1</v>
      </c>
      <c r="F508">
        <v>1</v>
      </c>
      <c r="G508">
        <v>1</v>
      </c>
      <c r="H508">
        <v>2</v>
      </c>
      <c r="I508" t="s">
        <v>162</v>
      </c>
      <c r="J508" t="s">
        <v>163</v>
      </c>
      <c r="K508" t="s">
        <v>164</v>
      </c>
      <c r="L508">
        <v>1368</v>
      </c>
      <c r="N508">
        <v>1011</v>
      </c>
      <c r="O508" t="s">
        <v>823</v>
      </c>
      <c r="P508" t="s">
        <v>823</v>
      </c>
      <c r="Q508">
        <v>1</v>
      </c>
      <c r="X508">
        <v>0.08</v>
      </c>
      <c r="Y508">
        <v>0</v>
      </c>
      <c r="Z508">
        <v>18.46</v>
      </c>
      <c r="AA508">
        <v>11.84</v>
      </c>
      <c r="AB508">
        <v>0</v>
      </c>
      <c r="AC508">
        <v>0</v>
      </c>
      <c r="AD508">
        <v>1</v>
      </c>
      <c r="AE508">
        <v>0</v>
      </c>
      <c r="AF508" t="s">
        <v>420</v>
      </c>
      <c r="AG508">
        <v>0.08</v>
      </c>
      <c r="AH508">
        <v>2</v>
      </c>
      <c r="AI508">
        <v>28187159</v>
      </c>
      <c r="AJ508">
        <v>490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ROW(Source!A146)</f>
        <v>146</v>
      </c>
      <c r="B509">
        <v>28187172</v>
      </c>
      <c r="C509">
        <v>28187149</v>
      </c>
      <c r="D509">
        <v>27264507</v>
      </c>
      <c r="E509">
        <v>1</v>
      </c>
      <c r="F509">
        <v>1</v>
      </c>
      <c r="G509">
        <v>1</v>
      </c>
      <c r="H509">
        <v>3</v>
      </c>
      <c r="I509" t="s">
        <v>165</v>
      </c>
      <c r="J509" t="s">
        <v>166</v>
      </c>
      <c r="K509" t="s">
        <v>167</v>
      </c>
      <c r="L509">
        <v>1339</v>
      </c>
      <c r="N509">
        <v>1007</v>
      </c>
      <c r="O509" t="s">
        <v>444</v>
      </c>
      <c r="P509" t="s">
        <v>444</v>
      </c>
      <c r="Q509">
        <v>1</v>
      </c>
      <c r="X509">
        <v>3.4000000000000002E-2</v>
      </c>
      <c r="Y509">
        <v>2.44</v>
      </c>
      <c r="Z509">
        <v>0</v>
      </c>
      <c r="AA509">
        <v>0</v>
      </c>
      <c r="AB509">
        <v>0</v>
      </c>
      <c r="AC509">
        <v>0</v>
      </c>
      <c r="AD509">
        <v>1</v>
      </c>
      <c r="AE509">
        <v>0</v>
      </c>
      <c r="AF509" t="s">
        <v>420</v>
      </c>
      <c r="AG509">
        <v>3.4000000000000002E-2</v>
      </c>
      <c r="AH509">
        <v>2</v>
      </c>
      <c r="AI509">
        <v>28187160</v>
      </c>
      <c r="AJ509">
        <v>491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ROW(Source!A146)</f>
        <v>146</v>
      </c>
      <c r="B510">
        <v>28187173</v>
      </c>
      <c r="C510">
        <v>28187149</v>
      </c>
      <c r="D510">
        <v>27260651</v>
      </c>
      <c r="E510">
        <v>21</v>
      </c>
      <c r="F510">
        <v>1</v>
      </c>
      <c r="G510">
        <v>1</v>
      </c>
      <c r="H510">
        <v>3</v>
      </c>
      <c r="I510" t="s">
        <v>404</v>
      </c>
      <c r="J510" t="s">
        <v>420</v>
      </c>
      <c r="K510" t="s">
        <v>405</v>
      </c>
      <c r="L510">
        <v>1348</v>
      </c>
      <c r="N510">
        <v>1009</v>
      </c>
      <c r="O510" t="s">
        <v>476</v>
      </c>
      <c r="P510" t="s">
        <v>476</v>
      </c>
      <c r="Q510">
        <v>1000</v>
      </c>
      <c r="X510">
        <v>2.0499999999999998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t="s">
        <v>420</v>
      </c>
      <c r="AG510">
        <v>2.0499999999999998</v>
      </c>
      <c r="AH510">
        <v>3</v>
      </c>
      <c r="AI510">
        <v>-1</v>
      </c>
      <c r="AJ510" t="s">
        <v>420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ROW(Source!A146)</f>
        <v>146</v>
      </c>
      <c r="B511">
        <v>28187174</v>
      </c>
      <c r="C511">
        <v>28187149</v>
      </c>
      <c r="D511">
        <v>27308465</v>
      </c>
      <c r="E511">
        <v>1</v>
      </c>
      <c r="F511">
        <v>1</v>
      </c>
      <c r="G511">
        <v>1</v>
      </c>
      <c r="H511">
        <v>3</v>
      </c>
      <c r="I511" t="s">
        <v>168</v>
      </c>
      <c r="J511" t="s">
        <v>169</v>
      </c>
      <c r="K511" t="s">
        <v>170</v>
      </c>
      <c r="L511">
        <v>1348</v>
      </c>
      <c r="N511">
        <v>1009</v>
      </c>
      <c r="O511" t="s">
        <v>476</v>
      </c>
      <c r="P511" t="s">
        <v>476</v>
      </c>
      <c r="Q511">
        <v>1000</v>
      </c>
      <c r="X511">
        <v>0.11</v>
      </c>
      <c r="Y511">
        <v>736.29</v>
      </c>
      <c r="Z511">
        <v>0</v>
      </c>
      <c r="AA511">
        <v>0</v>
      </c>
      <c r="AB511">
        <v>0</v>
      </c>
      <c r="AC511">
        <v>0</v>
      </c>
      <c r="AD511">
        <v>1</v>
      </c>
      <c r="AE511">
        <v>0</v>
      </c>
      <c r="AF511" t="s">
        <v>420</v>
      </c>
      <c r="AG511">
        <v>0.11</v>
      </c>
      <c r="AH511">
        <v>2</v>
      </c>
      <c r="AI511">
        <v>28187161</v>
      </c>
      <c r="AJ511">
        <v>492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ROW(Source!A147)</f>
        <v>147</v>
      </c>
      <c r="B512">
        <v>28187162</v>
      </c>
      <c r="C512">
        <v>28187149</v>
      </c>
      <c r="D512">
        <v>27453242</v>
      </c>
      <c r="E512">
        <v>1</v>
      </c>
      <c r="F512">
        <v>1</v>
      </c>
      <c r="G512">
        <v>1</v>
      </c>
      <c r="H512">
        <v>1</v>
      </c>
      <c r="I512" t="s">
        <v>173</v>
      </c>
      <c r="J512" t="s">
        <v>420</v>
      </c>
      <c r="K512" t="s">
        <v>174</v>
      </c>
      <c r="L512">
        <v>1191</v>
      </c>
      <c r="N512">
        <v>1013</v>
      </c>
      <c r="O512" t="s">
        <v>817</v>
      </c>
      <c r="P512" t="s">
        <v>817</v>
      </c>
      <c r="Q512">
        <v>1</v>
      </c>
      <c r="X512">
        <v>23.23</v>
      </c>
      <c r="Y512">
        <v>0</v>
      </c>
      <c r="Z512">
        <v>0</v>
      </c>
      <c r="AA512">
        <v>0</v>
      </c>
      <c r="AB512">
        <v>10.72</v>
      </c>
      <c r="AC512">
        <v>0</v>
      </c>
      <c r="AD512">
        <v>1</v>
      </c>
      <c r="AE512">
        <v>1</v>
      </c>
      <c r="AF512" t="s">
        <v>420</v>
      </c>
      <c r="AG512">
        <v>23.23</v>
      </c>
      <c r="AH512">
        <v>2</v>
      </c>
      <c r="AI512">
        <v>28187150</v>
      </c>
      <c r="AJ512">
        <v>493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ROW(Source!A147)</f>
        <v>147</v>
      </c>
      <c r="B513">
        <v>28187163</v>
      </c>
      <c r="C513">
        <v>28187149</v>
      </c>
      <c r="D513">
        <v>27430841</v>
      </c>
      <c r="E513">
        <v>1</v>
      </c>
      <c r="F513">
        <v>1</v>
      </c>
      <c r="G513">
        <v>1</v>
      </c>
      <c r="H513">
        <v>1</v>
      </c>
      <c r="I513" t="s">
        <v>818</v>
      </c>
      <c r="J513" t="s">
        <v>420</v>
      </c>
      <c r="K513" t="s">
        <v>819</v>
      </c>
      <c r="L513">
        <v>1191</v>
      </c>
      <c r="N513">
        <v>1013</v>
      </c>
      <c r="O513" t="s">
        <v>817</v>
      </c>
      <c r="P513" t="s">
        <v>817</v>
      </c>
      <c r="Q513">
        <v>1</v>
      </c>
      <c r="X513">
        <v>5.34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1</v>
      </c>
      <c r="AE513">
        <v>2</v>
      </c>
      <c r="AF513" t="s">
        <v>420</v>
      </c>
      <c r="AG513">
        <v>5.34</v>
      </c>
      <c r="AH513">
        <v>2</v>
      </c>
      <c r="AI513">
        <v>28187151</v>
      </c>
      <c r="AJ513">
        <v>494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ROW(Source!A147)</f>
        <v>147</v>
      </c>
      <c r="B514">
        <v>28187164</v>
      </c>
      <c r="C514">
        <v>28187149</v>
      </c>
      <c r="D514">
        <v>27347955</v>
      </c>
      <c r="E514">
        <v>1</v>
      </c>
      <c r="F514">
        <v>1</v>
      </c>
      <c r="G514">
        <v>1</v>
      </c>
      <c r="H514">
        <v>2</v>
      </c>
      <c r="I514" t="s">
        <v>150</v>
      </c>
      <c r="J514" t="s">
        <v>151</v>
      </c>
      <c r="K514" t="s">
        <v>152</v>
      </c>
      <c r="L514">
        <v>1368</v>
      </c>
      <c r="N514">
        <v>1011</v>
      </c>
      <c r="O514" t="s">
        <v>823</v>
      </c>
      <c r="P514" t="s">
        <v>823</v>
      </c>
      <c r="Q514">
        <v>1</v>
      </c>
      <c r="X514">
        <v>0.48</v>
      </c>
      <c r="Y514">
        <v>0</v>
      </c>
      <c r="Z514">
        <v>42.06</v>
      </c>
      <c r="AA514">
        <v>10.130000000000001</v>
      </c>
      <c r="AB514">
        <v>0</v>
      </c>
      <c r="AC514">
        <v>0</v>
      </c>
      <c r="AD514">
        <v>1</v>
      </c>
      <c r="AE514">
        <v>0</v>
      </c>
      <c r="AF514" t="s">
        <v>420</v>
      </c>
      <c r="AG514">
        <v>0.48</v>
      </c>
      <c r="AH514">
        <v>2</v>
      </c>
      <c r="AI514">
        <v>28187152</v>
      </c>
      <c r="AJ514">
        <v>495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ROW(Source!A147)</f>
        <v>147</v>
      </c>
      <c r="B515">
        <v>28187165</v>
      </c>
      <c r="C515">
        <v>28187149</v>
      </c>
      <c r="D515">
        <v>27348145</v>
      </c>
      <c r="E515">
        <v>1</v>
      </c>
      <c r="F515">
        <v>1</v>
      </c>
      <c r="G515">
        <v>1</v>
      </c>
      <c r="H515">
        <v>2</v>
      </c>
      <c r="I515" t="s">
        <v>820</v>
      </c>
      <c r="J515" t="s">
        <v>821</v>
      </c>
      <c r="K515" t="s">
        <v>822</v>
      </c>
      <c r="L515">
        <v>1368</v>
      </c>
      <c r="N515">
        <v>1011</v>
      </c>
      <c r="O515" t="s">
        <v>823</v>
      </c>
      <c r="P515" t="s">
        <v>823</v>
      </c>
      <c r="Q515">
        <v>1</v>
      </c>
      <c r="X515">
        <v>2.1800000000000002</v>
      </c>
      <c r="Y515">
        <v>0</v>
      </c>
      <c r="Z515">
        <v>66.16</v>
      </c>
      <c r="AA515">
        <v>8.82</v>
      </c>
      <c r="AB515">
        <v>0</v>
      </c>
      <c r="AC515">
        <v>0</v>
      </c>
      <c r="AD515">
        <v>1</v>
      </c>
      <c r="AE515">
        <v>0</v>
      </c>
      <c r="AF515" t="s">
        <v>420</v>
      </c>
      <c r="AG515">
        <v>2.1800000000000002</v>
      </c>
      <c r="AH515">
        <v>2</v>
      </c>
      <c r="AI515">
        <v>28187153</v>
      </c>
      <c r="AJ515">
        <v>496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ROW(Source!A147)</f>
        <v>147</v>
      </c>
      <c r="B516">
        <v>28187166</v>
      </c>
      <c r="C516">
        <v>28187149</v>
      </c>
      <c r="D516">
        <v>27348210</v>
      </c>
      <c r="E516">
        <v>1</v>
      </c>
      <c r="F516">
        <v>1</v>
      </c>
      <c r="G516">
        <v>1</v>
      </c>
      <c r="H516">
        <v>2</v>
      </c>
      <c r="I516" t="s">
        <v>832</v>
      </c>
      <c r="J516" t="s">
        <v>0</v>
      </c>
      <c r="K516" t="s">
        <v>1</v>
      </c>
      <c r="L516">
        <v>1368</v>
      </c>
      <c r="N516">
        <v>1011</v>
      </c>
      <c r="O516" t="s">
        <v>823</v>
      </c>
      <c r="P516" t="s">
        <v>823</v>
      </c>
      <c r="Q516">
        <v>1</v>
      </c>
      <c r="X516">
        <v>0.21</v>
      </c>
      <c r="Y516">
        <v>0</v>
      </c>
      <c r="Z516">
        <v>93.73</v>
      </c>
      <c r="AA516">
        <v>8.82</v>
      </c>
      <c r="AB516">
        <v>0</v>
      </c>
      <c r="AC516">
        <v>0</v>
      </c>
      <c r="AD516">
        <v>1</v>
      </c>
      <c r="AE516">
        <v>0</v>
      </c>
      <c r="AF516" t="s">
        <v>420</v>
      </c>
      <c r="AG516">
        <v>0.21</v>
      </c>
      <c r="AH516">
        <v>2</v>
      </c>
      <c r="AI516">
        <v>28187154</v>
      </c>
      <c r="AJ516">
        <v>497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ROW(Source!A147)</f>
        <v>147</v>
      </c>
      <c r="B517">
        <v>28187167</v>
      </c>
      <c r="C517">
        <v>28187149</v>
      </c>
      <c r="D517">
        <v>27348257</v>
      </c>
      <c r="E517">
        <v>1</v>
      </c>
      <c r="F517">
        <v>1</v>
      </c>
      <c r="G517">
        <v>1</v>
      </c>
      <c r="H517">
        <v>2</v>
      </c>
      <c r="I517" t="s">
        <v>153</v>
      </c>
      <c r="J517" t="s">
        <v>154</v>
      </c>
      <c r="K517" t="s">
        <v>155</v>
      </c>
      <c r="L517">
        <v>1368</v>
      </c>
      <c r="N517">
        <v>1011</v>
      </c>
      <c r="O517" t="s">
        <v>823</v>
      </c>
      <c r="P517" t="s">
        <v>823</v>
      </c>
      <c r="Q517">
        <v>1</v>
      </c>
      <c r="X517">
        <v>0.21</v>
      </c>
      <c r="Y517">
        <v>0</v>
      </c>
      <c r="Z517">
        <v>91.79</v>
      </c>
      <c r="AA517">
        <v>11.84</v>
      </c>
      <c r="AB517">
        <v>0</v>
      </c>
      <c r="AC517">
        <v>0</v>
      </c>
      <c r="AD517">
        <v>1</v>
      </c>
      <c r="AE517">
        <v>0</v>
      </c>
      <c r="AF517" t="s">
        <v>420</v>
      </c>
      <c r="AG517">
        <v>0.21</v>
      </c>
      <c r="AH517">
        <v>2</v>
      </c>
      <c r="AI517">
        <v>28187155</v>
      </c>
      <c r="AJ517">
        <v>498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ROW(Source!A147)</f>
        <v>147</v>
      </c>
      <c r="B518">
        <v>28187168</v>
      </c>
      <c r="C518">
        <v>28187149</v>
      </c>
      <c r="D518">
        <v>27348305</v>
      </c>
      <c r="E518">
        <v>1</v>
      </c>
      <c r="F518">
        <v>1</v>
      </c>
      <c r="G518">
        <v>1</v>
      </c>
      <c r="H518">
        <v>2</v>
      </c>
      <c r="I518" t="s">
        <v>156</v>
      </c>
      <c r="J518" t="s">
        <v>157</v>
      </c>
      <c r="K518" t="s">
        <v>158</v>
      </c>
      <c r="L518">
        <v>1368</v>
      </c>
      <c r="N518">
        <v>1011</v>
      </c>
      <c r="O518" t="s">
        <v>823</v>
      </c>
      <c r="P518" t="s">
        <v>823</v>
      </c>
      <c r="Q518">
        <v>1</v>
      </c>
      <c r="X518">
        <v>0.72</v>
      </c>
      <c r="Y518">
        <v>0</v>
      </c>
      <c r="Z518">
        <v>5</v>
      </c>
      <c r="AA518">
        <v>0</v>
      </c>
      <c r="AB518">
        <v>0</v>
      </c>
      <c r="AC518">
        <v>0</v>
      </c>
      <c r="AD518">
        <v>1</v>
      </c>
      <c r="AE518">
        <v>0</v>
      </c>
      <c r="AF518" t="s">
        <v>420</v>
      </c>
      <c r="AG518">
        <v>0.72</v>
      </c>
      <c r="AH518">
        <v>2</v>
      </c>
      <c r="AI518">
        <v>28187156</v>
      </c>
      <c r="AJ518">
        <v>499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ROW(Source!A147)</f>
        <v>147</v>
      </c>
      <c r="B519">
        <v>28187169</v>
      </c>
      <c r="C519">
        <v>28187149</v>
      </c>
      <c r="D519">
        <v>27348410</v>
      </c>
      <c r="E519">
        <v>1</v>
      </c>
      <c r="F519">
        <v>1</v>
      </c>
      <c r="G519">
        <v>1</v>
      </c>
      <c r="H519">
        <v>2</v>
      </c>
      <c r="I519" t="s">
        <v>159</v>
      </c>
      <c r="J519" t="s">
        <v>160</v>
      </c>
      <c r="K519" t="s">
        <v>161</v>
      </c>
      <c r="L519">
        <v>1368</v>
      </c>
      <c r="N519">
        <v>1011</v>
      </c>
      <c r="O519" t="s">
        <v>823</v>
      </c>
      <c r="P519" t="s">
        <v>823</v>
      </c>
      <c r="Q519">
        <v>1</v>
      </c>
      <c r="X519">
        <v>0.16</v>
      </c>
      <c r="Y519">
        <v>0</v>
      </c>
      <c r="Z519">
        <v>4.1100000000000003</v>
      </c>
      <c r="AA519">
        <v>0</v>
      </c>
      <c r="AB519">
        <v>0</v>
      </c>
      <c r="AC519">
        <v>0</v>
      </c>
      <c r="AD519">
        <v>1</v>
      </c>
      <c r="AE519">
        <v>0</v>
      </c>
      <c r="AF519" t="s">
        <v>420</v>
      </c>
      <c r="AG519">
        <v>0.16</v>
      </c>
      <c r="AH519">
        <v>2</v>
      </c>
      <c r="AI519">
        <v>28187157</v>
      </c>
      <c r="AJ519">
        <v>500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ROW(Source!A147)</f>
        <v>147</v>
      </c>
      <c r="B520">
        <v>28187170</v>
      </c>
      <c r="C520">
        <v>28187149</v>
      </c>
      <c r="D520">
        <v>27349168</v>
      </c>
      <c r="E520">
        <v>1</v>
      </c>
      <c r="F520">
        <v>1</v>
      </c>
      <c r="G520">
        <v>1</v>
      </c>
      <c r="H520">
        <v>2</v>
      </c>
      <c r="I520" t="s">
        <v>2</v>
      </c>
      <c r="J520" t="s">
        <v>3</v>
      </c>
      <c r="K520" t="s">
        <v>4</v>
      </c>
      <c r="L520">
        <v>1368</v>
      </c>
      <c r="N520">
        <v>1011</v>
      </c>
      <c r="O520" t="s">
        <v>823</v>
      </c>
      <c r="P520" t="s">
        <v>823</v>
      </c>
      <c r="Q520">
        <v>1</v>
      </c>
      <c r="X520">
        <v>2.1800000000000002</v>
      </c>
      <c r="Y520">
        <v>0</v>
      </c>
      <c r="Z520">
        <v>102.48</v>
      </c>
      <c r="AA520">
        <v>11.84</v>
      </c>
      <c r="AB520">
        <v>0</v>
      </c>
      <c r="AC520">
        <v>0</v>
      </c>
      <c r="AD520">
        <v>1</v>
      </c>
      <c r="AE520">
        <v>0</v>
      </c>
      <c r="AF520" t="s">
        <v>420</v>
      </c>
      <c r="AG520">
        <v>2.1800000000000002</v>
      </c>
      <c r="AH520">
        <v>2</v>
      </c>
      <c r="AI520">
        <v>28187158</v>
      </c>
      <c r="AJ520">
        <v>501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ROW(Source!A147)</f>
        <v>147</v>
      </c>
      <c r="B521">
        <v>28187171</v>
      </c>
      <c r="C521">
        <v>28187149</v>
      </c>
      <c r="D521">
        <v>27350098</v>
      </c>
      <c r="E521">
        <v>1</v>
      </c>
      <c r="F521">
        <v>1</v>
      </c>
      <c r="G521">
        <v>1</v>
      </c>
      <c r="H521">
        <v>2</v>
      </c>
      <c r="I521" t="s">
        <v>162</v>
      </c>
      <c r="J521" t="s">
        <v>163</v>
      </c>
      <c r="K521" t="s">
        <v>164</v>
      </c>
      <c r="L521">
        <v>1368</v>
      </c>
      <c r="N521">
        <v>1011</v>
      </c>
      <c r="O521" t="s">
        <v>823</v>
      </c>
      <c r="P521" t="s">
        <v>823</v>
      </c>
      <c r="Q521">
        <v>1</v>
      </c>
      <c r="X521">
        <v>0.08</v>
      </c>
      <c r="Y521">
        <v>0</v>
      </c>
      <c r="Z521">
        <v>18.46</v>
      </c>
      <c r="AA521">
        <v>11.84</v>
      </c>
      <c r="AB521">
        <v>0</v>
      </c>
      <c r="AC521">
        <v>0</v>
      </c>
      <c r="AD521">
        <v>1</v>
      </c>
      <c r="AE521">
        <v>0</v>
      </c>
      <c r="AF521" t="s">
        <v>420</v>
      </c>
      <c r="AG521">
        <v>0.08</v>
      </c>
      <c r="AH521">
        <v>2</v>
      </c>
      <c r="AI521">
        <v>28187159</v>
      </c>
      <c r="AJ521">
        <v>502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ROW(Source!A147)</f>
        <v>147</v>
      </c>
      <c r="B522">
        <v>28187172</v>
      </c>
      <c r="C522">
        <v>28187149</v>
      </c>
      <c r="D522">
        <v>27264507</v>
      </c>
      <c r="E522">
        <v>1</v>
      </c>
      <c r="F522">
        <v>1</v>
      </c>
      <c r="G522">
        <v>1</v>
      </c>
      <c r="H522">
        <v>3</v>
      </c>
      <c r="I522" t="s">
        <v>165</v>
      </c>
      <c r="J522" t="s">
        <v>166</v>
      </c>
      <c r="K522" t="s">
        <v>167</v>
      </c>
      <c r="L522">
        <v>1339</v>
      </c>
      <c r="N522">
        <v>1007</v>
      </c>
      <c r="O522" t="s">
        <v>444</v>
      </c>
      <c r="P522" t="s">
        <v>444</v>
      </c>
      <c r="Q522">
        <v>1</v>
      </c>
      <c r="X522">
        <v>3.4000000000000002E-2</v>
      </c>
      <c r="Y522">
        <v>2.44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 t="s">
        <v>420</v>
      </c>
      <c r="AG522">
        <v>3.4000000000000002E-2</v>
      </c>
      <c r="AH522">
        <v>2</v>
      </c>
      <c r="AI522">
        <v>28187160</v>
      </c>
      <c r="AJ522">
        <v>503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ROW(Source!A147)</f>
        <v>147</v>
      </c>
      <c r="B523">
        <v>28187173</v>
      </c>
      <c r="C523">
        <v>28187149</v>
      </c>
      <c r="D523">
        <v>27260651</v>
      </c>
      <c r="E523">
        <v>21</v>
      </c>
      <c r="F523">
        <v>1</v>
      </c>
      <c r="G523">
        <v>1</v>
      </c>
      <c r="H523">
        <v>3</v>
      </c>
      <c r="I523" t="s">
        <v>404</v>
      </c>
      <c r="J523" t="s">
        <v>420</v>
      </c>
      <c r="K523" t="s">
        <v>405</v>
      </c>
      <c r="L523">
        <v>1348</v>
      </c>
      <c r="N523">
        <v>1009</v>
      </c>
      <c r="O523" t="s">
        <v>476</v>
      </c>
      <c r="P523" t="s">
        <v>476</v>
      </c>
      <c r="Q523">
        <v>1000</v>
      </c>
      <c r="X523">
        <v>2.0499999999999998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420</v>
      </c>
      <c r="AG523">
        <v>2.0499999999999998</v>
      </c>
      <c r="AH523">
        <v>3</v>
      </c>
      <c r="AI523">
        <v>-1</v>
      </c>
      <c r="AJ523" t="s">
        <v>420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ROW(Source!A147)</f>
        <v>147</v>
      </c>
      <c r="B524">
        <v>28187174</v>
      </c>
      <c r="C524">
        <v>28187149</v>
      </c>
      <c r="D524">
        <v>27308465</v>
      </c>
      <c r="E524">
        <v>1</v>
      </c>
      <c r="F524">
        <v>1</v>
      </c>
      <c r="G524">
        <v>1</v>
      </c>
      <c r="H524">
        <v>3</v>
      </c>
      <c r="I524" t="s">
        <v>168</v>
      </c>
      <c r="J524" t="s">
        <v>169</v>
      </c>
      <c r="K524" t="s">
        <v>170</v>
      </c>
      <c r="L524">
        <v>1348</v>
      </c>
      <c r="N524">
        <v>1009</v>
      </c>
      <c r="O524" t="s">
        <v>476</v>
      </c>
      <c r="P524" t="s">
        <v>476</v>
      </c>
      <c r="Q524">
        <v>1000</v>
      </c>
      <c r="X524">
        <v>0.11</v>
      </c>
      <c r="Y524">
        <v>736.29</v>
      </c>
      <c r="Z524">
        <v>0</v>
      </c>
      <c r="AA524">
        <v>0</v>
      </c>
      <c r="AB524">
        <v>0</v>
      </c>
      <c r="AC524">
        <v>0</v>
      </c>
      <c r="AD524">
        <v>1</v>
      </c>
      <c r="AE524">
        <v>0</v>
      </c>
      <c r="AF524" t="s">
        <v>420</v>
      </c>
      <c r="AG524">
        <v>0.11</v>
      </c>
      <c r="AH524">
        <v>2</v>
      </c>
      <c r="AI524">
        <v>28187161</v>
      </c>
      <c r="AJ524">
        <v>504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ROW(Source!A150)</f>
        <v>150</v>
      </c>
      <c r="B525">
        <v>28187189</v>
      </c>
      <c r="C525">
        <v>28187176</v>
      </c>
      <c r="D525">
        <v>27469374</v>
      </c>
      <c r="E525">
        <v>1</v>
      </c>
      <c r="F525">
        <v>1</v>
      </c>
      <c r="G525">
        <v>1</v>
      </c>
      <c r="H525">
        <v>1</v>
      </c>
      <c r="I525" t="s">
        <v>175</v>
      </c>
      <c r="J525" t="s">
        <v>420</v>
      </c>
      <c r="K525" t="s">
        <v>176</v>
      </c>
      <c r="L525">
        <v>1191</v>
      </c>
      <c r="N525">
        <v>1013</v>
      </c>
      <c r="O525" t="s">
        <v>817</v>
      </c>
      <c r="P525" t="s">
        <v>817</v>
      </c>
      <c r="Q525">
        <v>1</v>
      </c>
      <c r="X525">
        <v>27.95</v>
      </c>
      <c r="Y525">
        <v>0</v>
      </c>
      <c r="Z525">
        <v>0</v>
      </c>
      <c r="AA525">
        <v>0</v>
      </c>
      <c r="AB525">
        <v>11.54</v>
      </c>
      <c r="AC525">
        <v>0</v>
      </c>
      <c r="AD525">
        <v>1</v>
      </c>
      <c r="AE525">
        <v>1</v>
      </c>
      <c r="AF525" t="s">
        <v>420</v>
      </c>
      <c r="AG525">
        <v>27.95</v>
      </c>
      <c r="AH525">
        <v>2</v>
      </c>
      <c r="AI525">
        <v>28187177</v>
      </c>
      <c r="AJ525">
        <v>505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ROW(Source!A150)</f>
        <v>150</v>
      </c>
      <c r="B526">
        <v>28187190</v>
      </c>
      <c r="C526">
        <v>28187176</v>
      </c>
      <c r="D526">
        <v>27430841</v>
      </c>
      <c r="E526">
        <v>1</v>
      </c>
      <c r="F526">
        <v>1</v>
      </c>
      <c r="G526">
        <v>1</v>
      </c>
      <c r="H526">
        <v>1</v>
      </c>
      <c r="I526" t="s">
        <v>818</v>
      </c>
      <c r="J526" t="s">
        <v>420</v>
      </c>
      <c r="K526" t="s">
        <v>819</v>
      </c>
      <c r="L526">
        <v>1191</v>
      </c>
      <c r="N526">
        <v>1013</v>
      </c>
      <c r="O526" t="s">
        <v>817</v>
      </c>
      <c r="P526" t="s">
        <v>817</v>
      </c>
      <c r="Q526">
        <v>1</v>
      </c>
      <c r="X526">
        <v>5.38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2</v>
      </c>
      <c r="AF526" t="s">
        <v>420</v>
      </c>
      <c r="AG526">
        <v>5.38</v>
      </c>
      <c r="AH526">
        <v>2</v>
      </c>
      <c r="AI526">
        <v>28187178</v>
      </c>
      <c r="AJ526">
        <v>506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ROW(Source!A150)</f>
        <v>150</v>
      </c>
      <c r="B527">
        <v>28187191</v>
      </c>
      <c r="C527">
        <v>28187176</v>
      </c>
      <c r="D527">
        <v>27347955</v>
      </c>
      <c r="E527">
        <v>1</v>
      </c>
      <c r="F527">
        <v>1</v>
      </c>
      <c r="G527">
        <v>1</v>
      </c>
      <c r="H527">
        <v>2</v>
      </c>
      <c r="I527" t="s">
        <v>150</v>
      </c>
      <c r="J527" t="s">
        <v>151</v>
      </c>
      <c r="K527" t="s">
        <v>152</v>
      </c>
      <c r="L527">
        <v>1368</v>
      </c>
      <c r="N527">
        <v>1011</v>
      </c>
      <c r="O527" t="s">
        <v>823</v>
      </c>
      <c r="P527" t="s">
        <v>823</v>
      </c>
      <c r="Q527">
        <v>1</v>
      </c>
      <c r="X527">
        <v>0.48</v>
      </c>
      <c r="Y527">
        <v>0</v>
      </c>
      <c r="Z527">
        <v>42.06</v>
      </c>
      <c r="AA527">
        <v>10.130000000000001</v>
      </c>
      <c r="AB527">
        <v>0</v>
      </c>
      <c r="AC527">
        <v>0</v>
      </c>
      <c r="AD527">
        <v>1</v>
      </c>
      <c r="AE527">
        <v>0</v>
      </c>
      <c r="AF527" t="s">
        <v>420</v>
      </c>
      <c r="AG527">
        <v>0.48</v>
      </c>
      <c r="AH527">
        <v>2</v>
      </c>
      <c r="AI527">
        <v>28187179</v>
      </c>
      <c r="AJ527">
        <v>507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ROW(Source!A150)</f>
        <v>150</v>
      </c>
      <c r="B528">
        <v>28187192</v>
      </c>
      <c r="C528">
        <v>28187176</v>
      </c>
      <c r="D528">
        <v>27348145</v>
      </c>
      <c r="E528">
        <v>1</v>
      </c>
      <c r="F528">
        <v>1</v>
      </c>
      <c r="G528">
        <v>1</v>
      </c>
      <c r="H528">
        <v>2</v>
      </c>
      <c r="I528" t="s">
        <v>820</v>
      </c>
      <c r="J528" t="s">
        <v>821</v>
      </c>
      <c r="K528" t="s">
        <v>822</v>
      </c>
      <c r="L528">
        <v>1368</v>
      </c>
      <c r="N528">
        <v>1011</v>
      </c>
      <c r="O528" t="s">
        <v>823</v>
      </c>
      <c r="P528" t="s">
        <v>823</v>
      </c>
      <c r="Q528">
        <v>1</v>
      </c>
      <c r="X528">
        <v>2.1800000000000002</v>
      </c>
      <c r="Y528">
        <v>0</v>
      </c>
      <c r="Z528">
        <v>66.16</v>
      </c>
      <c r="AA528">
        <v>8.82</v>
      </c>
      <c r="AB528">
        <v>0</v>
      </c>
      <c r="AC528">
        <v>0</v>
      </c>
      <c r="AD528">
        <v>1</v>
      </c>
      <c r="AE528">
        <v>0</v>
      </c>
      <c r="AF528" t="s">
        <v>420</v>
      </c>
      <c r="AG528">
        <v>2.1800000000000002</v>
      </c>
      <c r="AH528">
        <v>2</v>
      </c>
      <c r="AI528">
        <v>28187180</v>
      </c>
      <c r="AJ528">
        <v>508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ROW(Source!A150)</f>
        <v>150</v>
      </c>
      <c r="B529">
        <v>28187193</v>
      </c>
      <c r="C529">
        <v>28187176</v>
      </c>
      <c r="D529">
        <v>27348210</v>
      </c>
      <c r="E529">
        <v>1</v>
      </c>
      <c r="F529">
        <v>1</v>
      </c>
      <c r="G529">
        <v>1</v>
      </c>
      <c r="H529">
        <v>2</v>
      </c>
      <c r="I529" t="s">
        <v>832</v>
      </c>
      <c r="J529" t="s">
        <v>0</v>
      </c>
      <c r="K529" t="s">
        <v>1</v>
      </c>
      <c r="L529">
        <v>1368</v>
      </c>
      <c r="N529">
        <v>1011</v>
      </c>
      <c r="O529" t="s">
        <v>823</v>
      </c>
      <c r="P529" t="s">
        <v>823</v>
      </c>
      <c r="Q529">
        <v>1</v>
      </c>
      <c r="X529">
        <v>0.21</v>
      </c>
      <c r="Y529">
        <v>0</v>
      </c>
      <c r="Z529">
        <v>93.73</v>
      </c>
      <c r="AA529">
        <v>8.82</v>
      </c>
      <c r="AB529">
        <v>0</v>
      </c>
      <c r="AC529">
        <v>0</v>
      </c>
      <c r="AD529">
        <v>1</v>
      </c>
      <c r="AE529">
        <v>0</v>
      </c>
      <c r="AF529" t="s">
        <v>420</v>
      </c>
      <c r="AG529">
        <v>0.21</v>
      </c>
      <c r="AH529">
        <v>2</v>
      </c>
      <c r="AI529">
        <v>28187181</v>
      </c>
      <c r="AJ529">
        <v>509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ROW(Source!A150)</f>
        <v>150</v>
      </c>
      <c r="B530">
        <v>28187194</v>
      </c>
      <c r="C530">
        <v>28187176</v>
      </c>
      <c r="D530">
        <v>27348257</v>
      </c>
      <c r="E530">
        <v>1</v>
      </c>
      <c r="F530">
        <v>1</v>
      </c>
      <c r="G530">
        <v>1</v>
      </c>
      <c r="H530">
        <v>2</v>
      </c>
      <c r="I530" t="s">
        <v>153</v>
      </c>
      <c r="J530" t="s">
        <v>154</v>
      </c>
      <c r="K530" t="s">
        <v>155</v>
      </c>
      <c r="L530">
        <v>1368</v>
      </c>
      <c r="N530">
        <v>1011</v>
      </c>
      <c r="O530" t="s">
        <v>823</v>
      </c>
      <c r="P530" t="s">
        <v>823</v>
      </c>
      <c r="Q530">
        <v>1</v>
      </c>
      <c r="X530">
        <v>0.21</v>
      </c>
      <c r="Y530">
        <v>0</v>
      </c>
      <c r="Z530">
        <v>91.79</v>
      </c>
      <c r="AA530">
        <v>11.84</v>
      </c>
      <c r="AB530">
        <v>0</v>
      </c>
      <c r="AC530">
        <v>0</v>
      </c>
      <c r="AD530">
        <v>1</v>
      </c>
      <c r="AE530">
        <v>0</v>
      </c>
      <c r="AF530" t="s">
        <v>420</v>
      </c>
      <c r="AG530">
        <v>0.21</v>
      </c>
      <c r="AH530">
        <v>2</v>
      </c>
      <c r="AI530">
        <v>28187182</v>
      </c>
      <c r="AJ530">
        <v>510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ROW(Source!A150)</f>
        <v>150</v>
      </c>
      <c r="B531">
        <v>28187195</v>
      </c>
      <c r="C531">
        <v>28187176</v>
      </c>
      <c r="D531">
        <v>27348305</v>
      </c>
      <c r="E531">
        <v>1</v>
      </c>
      <c r="F531">
        <v>1</v>
      </c>
      <c r="G531">
        <v>1</v>
      </c>
      <c r="H531">
        <v>2</v>
      </c>
      <c r="I531" t="s">
        <v>156</v>
      </c>
      <c r="J531" t="s">
        <v>157</v>
      </c>
      <c r="K531" t="s">
        <v>158</v>
      </c>
      <c r="L531">
        <v>1368</v>
      </c>
      <c r="N531">
        <v>1011</v>
      </c>
      <c r="O531" t="s">
        <v>823</v>
      </c>
      <c r="P531" t="s">
        <v>823</v>
      </c>
      <c r="Q531">
        <v>1</v>
      </c>
      <c r="X531">
        <v>0.72</v>
      </c>
      <c r="Y531">
        <v>0</v>
      </c>
      <c r="Z531">
        <v>5</v>
      </c>
      <c r="AA531">
        <v>0</v>
      </c>
      <c r="AB531">
        <v>0</v>
      </c>
      <c r="AC531">
        <v>0</v>
      </c>
      <c r="AD531">
        <v>1</v>
      </c>
      <c r="AE531">
        <v>0</v>
      </c>
      <c r="AF531" t="s">
        <v>420</v>
      </c>
      <c r="AG531">
        <v>0.72</v>
      </c>
      <c r="AH531">
        <v>2</v>
      </c>
      <c r="AI531">
        <v>28187183</v>
      </c>
      <c r="AJ531">
        <v>511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ROW(Source!A150)</f>
        <v>150</v>
      </c>
      <c r="B532">
        <v>28187196</v>
      </c>
      <c r="C532">
        <v>28187176</v>
      </c>
      <c r="D532">
        <v>27348410</v>
      </c>
      <c r="E532">
        <v>1</v>
      </c>
      <c r="F532">
        <v>1</v>
      </c>
      <c r="G532">
        <v>1</v>
      </c>
      <c r="H532">
        <v>2</v>
      </c>
      <c r="I532" t="s">
        <v>159</v>
      </c>
      <c r="J532" t="s">
        <v>160</v>
      </c>
      <c r="K532" t="s">
        <v>161</v>
      </c>
      <c r="L532">
        <v>1368</v>
      </c>
      <c r="N532">
        <v>1011</v>
      </c>
      <c r="O532" t="s">
        <v>823</v>
      </c>
      <c r="P532" t="s">
        <v>823</v>
      </c>
      <c r="Q532">
        <v>1</v>
      </c>
      <c r="X532">
        <v>0.16</v>
      </c>
      <c r="Y532">
        <v>0</v>
      </c>
      <c r="Z532">
        <v>4.1100000000000003</v>
      </c>
      <c r="AA532">
        <v>0</v>
      </c>
      <c r="AB532">
        <v>0</v>
      </c>
      <c r="AC532">
        <v>0</v>
      </c>
      <c r="AD532">
        <v>1</v>
      </c>
      <c r="AE532">
        <v>0</v>
      </c>
      <c r="AF532" t="s">
        <v>420</v>
      </c>
      <c r="AG532">
        <v>0.16</v>
      </c>
      <c r="AH532">
        <v>2</v>
      </c>
      <c r="AI532">
        <v>28187184</v>
      </c>
      <c r="AJ532">
        <v>512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ROW(Source!A150)</f>
        <v>150</v>
      </c>
      <c r="B533">
        <v>28187197</v>
      </c>
      <c r="C533">
        <v>28187176</v>
      </c>
      <c r="D533">
        <v>27349168</v>
      </c>
      <c r="E533">
        <v>1</v>
      </c>
      <c r="F533">
        <v>1</v>
      </c>
      <c r="G533">
        <v>1</v>
      </c>
      <c r="H533">
        <v>2</v>
      </c>
      <c r="I533" t="s">
        <v>2</v>
      </c>
      <c r="J533" t="s">
        <v>3</v>
      </c>
      <c r="K533" t="s">
        <v>4</v>
      </c>
      <c r="L533">
        <v>1368</v>
      </c>
      <c r="N533">
        <v>1011</v>
      </c>
      <c r="O533" t="s">
        <v>823</v>
      </c>
      <c r="P533" t="s">
        <v>823</v>
      </c>
      <c r="Q533">
        <v>1</v>
      </c>
      <c r="X533">
        <v>2.1800000000000002</v>
      </c>
      <c r="Y533">
        <v>0</v>
      </c>
      <c r="Z533">
        <v>102.48</v>
      </c>
      <c r="AA533">
        <v>11.84</v>
      </c>
      <c r="AB533">
        <v>0</v>
      </c>
      <c r="AC533">
        <v>0</v>
      </c>
      <c r="AD533">
        <v>1</v>
      </c>
      <c r="AE533">
        <v>0</v>
      </c>
      <c r="AF533" t="s">
        <v>420</v>
      </c>
      <c r="AG533">
        <v>2.1800000000000002</v>
      </c>
      <c r="AH533">
        <v>2</v>
      </c>
      <c r="AI533">
        <v>28187185</v>
      </c>
      <c r="AJ533">
        <v>513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ROW(Source!A150)</f>
        <v>150</v>
      </c>
      <c r="B534">
        <v>28187198</v>
      </c>
      <c r="C534">
        <v>28187176</v>
      </c>
      <c r="D534">
        <v>27350098</v>
      </c>
      <c r="E534">
        <v>1</v>
      </c>
      <c r="F534">
        <v>1</v>
      </c>
      <c r="G534">
        <v>1</v>
      </c>
      <c r="H534">
        <v>2</v>
      </c>
      <c r="I534" t="s">
        <v>162</v>
      </c>
      <c r="J534" t="s">
        <v>163</v>
      </c>
      <c r="K534" t="s">
        <v>164</v>
      </c>
      <c r="L534">
        <v>1368</v>
      </c>
      <c r="N534">
        <v>1011</v>
      </c>
      <c r="O534" t="s">
        <v>823</v>
      </c>
      <c r="P534" t="s">
        <v>823</v>
      </c>
      <c r="Q534">
        <v>1</v>
      </c>
      <c r="X534">
        <v>0.12</v>
      </c>
      <c r="Y534">
        <v>0</v>
      </c>
      <c r="Z534">
        <v>18.46</v>
      </c>
      <c r="AA534">
        <v>11.84</v>
      </c>
      <c r="AB534">
        <v>0</v>
      </c>
      <c r="AC534">
        <v>0</v>
      </c>
      <c r="AD534">
        <v>1</v>
      </c>
      <c r="AE534">
        <v>0</v>
      </c>
      <c r="AF534" t="s">
        <v>420</v>
      </c>
      <c r="AG534">
        <v>0.12</v>
      </c>
      <c r="AH534">
        <v>2</v>
      </c>
      <c r="AI534">
        <v>28187186</v>
      </c>
      <c r="AJ534">
        <v>514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ROW(Source!A150)</f>
        <v>150</v>
      </c>
      <c r="B535">
        <v>28187199</v>
      </c>
      <c r="C535">
        <v>28187176</v>
      </c>
      <c r="D535">
        <v>27264507</v>
      </c>
      <c r="E535">
        <v>1</v>
      </c>
      <c r="F535">
        <v>1</v>
      </c>
      <c r="G535">
        <v>1</v>
      </c>
      <c r="H535">
        <v>3</v>
      </c>
      <c r="I535" t="s">
        <v>165</v>
      </c>
      <c r="J535" t="s">
        <v>166</v>
      </c>
      <c r="K535" t="s">
        <v>167</v>
      </c>
      <c r="L535">
        <v>1339</v>
      </c>
      <c r="N535">
        <v>1007</v>
      </c>
      <c r="O535" t="s">
        <v>444</v>
      </c>
      <c r="P535" t="s">
        <v>444</v>
      </c>
      <c r="Q535">
        <v>1</v>
      </c>
      <c r="X535">
        <v>3.4000000000000002E-2</v>
      </c>
      <c r="Y535">
        <v>2.44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0</v>
      </c>
      <c r="AF535" t="s">
        <v>420</v>
      </c>
      <c r="AG535">
        <v>3.4000000000000002E-2</v>
      </c>
      <c r="AH535">
        <v>2</v>
      </c>
      <c r="AI535">
        <v>28187187</v>
      </c>
      <c r="AJ535">
        <v>515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ROW(Source!A150)</f>
        <v>150</v>
      </c>
      <c r="B536">
        <v>28187200</v>
      </c>
      <c r="C536">
        <v>28187176</v>
      </c>
      <c r="D536">
        <v>27260651</v>
      </c>
      <c r="E536">
        <v>21</v>
      </c>
      <c r="F536">
        <v>1</v>
      </c>
      <c r="G536">
        <v>1</v>
      </c>
      <c r="H536">
        <v>3</v>
      </c>
      <c r="I536" t="s">
        <v>404</v>
      </c>
      <c r="J536" t="s">
        <v>420</v>
      </c>
      <c r="K536" t="s">
        <v>405</v>
      </c>
      <c r="L536">
        <v>1348</v>
      </c>
      <c r="N536">
        <v>1009</v>
      </c>
      <c r="O536" t="s">
        <v>476</v>
      </c>
      <c r="P536" t="s">
        <v>476</v>
      </c>
      <c r="Q536">
        <v>1000</v>
      </c>
      <c r="X536">
        <v>2.0499999999999998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 t="s">
        <v>420</v>
      </c>
      <c r="AG536">
        <v>2.0499999999999998</v>
      </c>
      <c r="AH536">
        <v>3</v>
      </c>
      <c r="AI536">
        <v>-1</v>
      </c>
      <c r="AJ536" t="s">
        <v>420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ROW(Source!A150)</f>
        <v>150</v>
      </c>
      <c r="B537">
        <v>28187201</v>
      </c>
      <c r="C537">
        <v>28187176</v>
      </c>
      <c r="D537">
        <v>27308465</v>
      </c>
      <c r="E537">
        <v>1</v>
      </c>
      <c r="F537">
        <v>1</v>
      </c>
      <c r="G537">
        <v>1</v>
      </c>
      <c r="H537">
        <v>3</v>
      </c>
      <c r="I537" t="s">
        <v>168</v>
      </c>
      <c r="J537" t="s">
        <v>169</v>
      </c>
      <c r="K537" t="s">
        <v>170</v>
      </c>
      <c r="L537">
        <v>1348</v>
      </c>
      <c r="N537">
        <v>1009</v>
      </c>
      <c r="O537" t="s">
        <v>476</v>
      </c>
      <c r="P537" t="s">
        <v>476</v>
      </c>
      <c r="Q537">
        <v>1000</v>
      </c>
      <c r="X537">
        <v>0.11</v>
      </c>
      <c r="Y537">
        <v>736.29</v>
      </c>
      <c r="Z537">
        <v>0</v>
      </c>
      <c r="AA537">
        <v>0</v>
      </c>
      <c r="AB537">
        <v>0</v>
      </c>
      <c r="AC537">
        <v>0</v>
      </c>
      <c r="AD537">
        <v>1</v>
      </c>
      <c r="AE537">
        <v>0</v>
      </c>
      <c r="AF537" t="s">
        <v>420</v>
      </c>
      <c r="AG537">
        <v>0.11</v>
      </c>
      <c r="AH537">
        <v>2</v>
      </c>
      <c r="AI537">
        <v>28187188</v>
      </c>
      <c r="AJ537">
        <v>516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ROW(Source!A151)</f>
        <v>151</v>
      </c>
      <c r="B538">
        <v>28187189</v>
      </c>
      <c r="C538">
        <v>28187176</v>
      </c>
      <c r="D538">
        <v>27469374</v>
      </c>
      <c r="E538">
        <v>1</v>
      </c>
      <c r="F538">
        <v>1</v>
      </c>
      <c r="G538">
        <v>1</v>
      </c>
      <c r="H538">
        <v>1</v>
      </c>
      <c r="I538" t="s">
        <v>175</v>
      </c>
      <c r="J538" t="s">
        <v>420</v>
      </c>
      <c r="K538" t="s">
        <v>176</v>
      </c>
      <c r="L538">
        <v>1191</v>
      </c>
      <c r="N538">
        <v>1013</v>
      </c>
      <c r="O538" t="s">
        <v>817</v>
      </c>
      <c r="P538" t="s">
        <v>817</v>
      </c>
      <c r="Q538">
        <v>1</v>
      </c>
      <c r="X538">
        <v>27.95</v>
      </c>
      <c r="Y538">
        <v>0</v>
      </c>
      <c r="Z538">
        <v>0</v>
      </c>
      <c r="AA538">
        <v>0</v>
      </c>
      <c r="AB538">
        <v>11.54</v>
      </c>
      <c r="AC538">
        <v>0</v>
      </c>
      <c r="AD538">
        <v>1</v>
      </c>
      <c r="AE538">
        <v>1</v>
      </c>
      <c r="AF538" t="s">
        <v>420</v>
      </c>
      <c r="AG538">
        <v>27.95</v>
      </c>
      <c r="AH538">
        <v>2</v>
      </c>
      <c r="AI538">
        <v>28187177</v>
      </c>
      <c r="AJ538">
        <v>517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ROW(Source!A151)</f>
        <v>151</v>
      </c>
      <c r="B539">
        <v>28187190</v>
      </c>
      <c r="C539">
        <v>28187176</v>
      </c>
      <c r="D539">
        <v>27430841</v>
      </c>
      <c r="E539">
        <v>1</v>
      </c>
      <c r="F539">
        <v>1</v>
      </c>
      <c r="G539">
        <v>1</v>
      </c>
      <c r="H539">
        <v>1</v>
      </c>
      <c r="I539" t="s">
        <v>818</v>
      </c>
      <c r="J539" t="s">
        <v>420</v>
      </c>
      <c r="K539" t="s">
        <v>819</v>
      </c>
      <c r="L539">
        <v>1191</v>
      </c>
      <c r="N539">
        <v>1013</v>
      </c>
      <c r="O539" t="s">
        <v>817</v>
      </c>
      <c r="P539" t="s">
        <v>817</v>
      </c>
      <c r="Q539">
        <v>1</v>
      </c>
      <c r="X539">
        <v>5.38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2</v>
      </c>
      <c r="AF539" t="s">
        <v>420</v>
      </c>
      <c r="AG539">
        <v>5.38</v>
      </c>
      <c r="AH539">
        <v>2</v>
      </c>
      <c r="AI539">
        <v>28187178</v>
      </c>
      <c r="AJ539">
        <v>518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ROW(Source!A151)</f>
        <v>151</v>
      </c>
      <c r="B540">
        <v>28187191</v>
      </c>
      <c r="C540">
        <v>28187176</v>
      </c>
      <c r="D540">
        <v>27347955</v>
      </c>
      <c r="E540">
        <v>1</v>
      </c>
      <c r="F540">
        <v>1</v>
      </c>
      <c r="G540">
        <v>1</v>
      </c>
      <c r="H540">
        <v>2</v>
      </c>
      <c r="I540" t="s">
        <v>150</v>
      </c>
      <c r="J540" t="s">
        <v>151</v>
      </c>
      <c r="K540" t="s">
        <v>152</v>
      </c>
      <c r="L540">
        <v>1368</v>
      </c>
      <c r="N540">
        <v>1011</v>
      </c>
      <c r="O540" t="s">
        <v>823</v>
      </c>
      <c r="P540" t="s">
        <v>823</v>
      </c>
      <c r="Q540">
        <v>1</v>
      </c>
      <c r="X540">
        <v>0.48</v>
      </c>
      <c r="Y540">
        <v>0</v>
      </c>
      <c r="Z540">
        <v>42.06</v>
      </c>
      <c r="AA540">
        <v>10.130000000000001</v>
      </c>
      <c r="AB540">
        <v>0</v>
      </c>
      <c r="AC540">
        <v>0</v>
      </c>
      <c r="AD540">
        <v>1</v>
      </c>
      <c r="AE540">
        <v>0</v>
      </c>
      <c r="AF540" t="s">
        <v>420</v>
      </c>
      <c r="AG540">
        <v>0.48</v>
      </c>
      <c r="AH540">
        <v>2</v>
      </c>
      <c r="AI540">
        <v>28187179</v>
      </c>
      <c r="AJ540">
        <v>519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ROW(Source!A151)</f>
        <v>151</v>
      </c>
      <c r="B541">
        <v>28187192</v>
      </c>
      <c r="C541">
        <v>28187176</v>
      </c>
      <c r="D541">
        <v>27348145</v>
      </c>
      <c r="E541">
        <v>1</v>
      </c>
      <c r="F541">
        <v>1</v>
      </c>
      <c r="G541">
        <v>1</v>
      </c>
      <c r="H541">
        <v>2</v>
      </c>
      <c r="I541" t="s">
        <v>820</v>
      </c>
      <c r="J541" t="s">
        <v>821</v>
      </c>
      <c r="K541" t="s">
        <v>822</v>
      </c>
      <c r="L541">
        <v>1368</v>
      </c>
      <c r="N541">
        <v>1011</v>
      </c>
      <c r="O541" t="s">
        <v>823</v>
      </c>
      <c r="P541" t="s">
        <v>823</v>
      </c>
      <c r="Q541">
        <v>1</v>
      </c>
      <c r="X541">
        <v>2.1800000000000002</v>
      </c>
      <c r="Y541">
        <v>0</v>
      </c>
      <c r="Z541">
        <v>66.16</v>
      </c>
      <c r="AA541">
        <v>8.82</v>
      </c>
      <c r="AB541">
        <v>0</v>
      </c>
      <c r="AC541">
        <v>0</v>
      </c>
      <c r="AD541">
        <v>1</v>
      </c>
      <c r="AE541">
        <v>0</v>
      </c>
      <c r="AF541" t="s">
        <v>420</v>
      </c>
      <c r="AG541">
        <v>2.1800000000000002</v>
      </c>
      <c r="AH541">
        <v>2</v>
      </c>
      <c r="AI541">
        <v>28187180</v>
      </c>
      <c r="AJ541">
        <v>520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ROW(Source!A151)</f>
        <v>151</v>
      </c>
      <c r="B542">
        <v>28187193</v>
      </c>
      <c r="C542">
        <v>28187176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832</v>
      </c>
      <c r="J542" t="s">
        <v>0</v>
      </c>
      <c r="K542" t="s">
        <v>1</v>
      </c>
      <c r="L542">
        <v>1368</v>
      </c>
      <c r="N542">
        <v>1011</v>
      </c>
      <c r="O542" t="s">
        <v>823</v>
      </c>
      <c r="P542" t="s">
        <v>823</v>
      </c>
      <c r="Q542">
        <v>1</v>
      </c>
      <c r="X542">
        <v>0.21</v>
      </c>
      <c r="Y542">
        <v>0</v>
      </c>
      <c r="Z542">
        <v>93.73</v>
      </c>
      <c r="AA542">
        <v>8.82</v>
      </c>
      <c r="AB542">
        <v>0</v>
      </c>
      <c r="AC542">
        <v>0</v>
      </c>
      <c r="AD542">
        <v>1</v>
      </c>
      <c r="AE542">
        <v>0</v>
      </c>
      <c r="AF542" t="s">
        <v>420</v>
      </c>
      <c r="AG542">
        <v>0.21</v>
      </c>
      <c r="AH542">
        <v>2</v>
      </c>
      <c r="AI542">
        <v>28187181</v>
      </c>
      <c r="AJ542">
        <v>521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ROW(Source!A151)</f>
        <v>151</v>
      </c>
      <c r="B543">
        <v>28187194</v>
      </c>
      <c r="C543">
        <v>28187176</v>
      </c>
      <c r="D543">
        <v>27348257</v>
      </c>
      <c r="E543">
        <v>1</v>
      </c>
      <c r="F543">
        <v>1</v>
      </c>
      <c r="G543">
        <v>1</v>
      </c>
      <c r="H543">
        <v>2</v>
      </c>
      <c r="I543" t="s">
        <v>153</v>
      </c>
      <c r="J543" t="s">
        <v>154</v>
      </c>
      <c r="K543" t="s">
        <v>155</v>
      </c>
      <c r="L543">
        <v>1368</v>
      </c>
      <c r="N543">
        <v>1011</v>
      </c>
      <c r="O543" t="s">
        <v>823</v>
      </c>
      <c r="P543" t="s">
        <v>823</v>
      </c>
      <c r="Q543">
        <v>1</v>
      </c>
      <c r="X543">
        <v>0.21</v>
      </c>
      <c r="Y543">
        <v>0</v>
      </c>
      <c r="Z543">
        <v>91.79</v>
      </c>
      <c r="AA543">
        <v>11.84</v>
      </c>
      <c r="AB543">
        <v>0</v>
      </c>
      <c r="AC543">
        <v>0</v>
      </c>
      <c r="AD543">
        <v>1</v>
      </c>
      <c r="AE543">
        <v>0</v>
      </c>
      <c r="AF543" t="s">
        <v>420</v>
      </c>
      <c r="AG543">
        <v>0.21</v>
      </c>
      <c r="AH543">
        <v>2</v>
      </c>
      <c r="AI543">
        <v>28187182</v>
      </c>
      <c r="AJ543">
        <v>522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ROW(Source!A151)</f>
        <v>151</v>
      </c>
      <c r="B544">
        <v>28187195</v>
      </c>
      <c r="C544">
        <v>28187176</v>
      </c>
      <c r="D544">
        <v>27348305</v>
      </c>
      <c r="E544">
        <v>1</v>
      </c>
      <c r="F544">
        <v>1</v>
      </c>
      <c r="G544">
        <v>1</v>
      </c>
      <c r="H544">
        <v>2</v>
      </c>
      <c r="I544" t="s">
        <v>156</v>
      </c>
      <c r="J544" t="s">
        <v>157</v>
      </c>
      <c r="K544" t="s">
        <v>158</v>
      </c>
      <c r="L544">
        <v>1368</v>
      </c>
      <c r="N544">
        <v>1011</v>
      </c>
      <c r="O544" t="s">
        <v>823</v>
      </c>
      <c r="P544" t="s">
        <v>823</v>
      </c>
      <c r="Q544">
        <v>1</v>
      </c>
      <c r="X544">
        <v>0.72</v>
      </c>
      <c r="Y544">
        <v>0</v>
      </c>
      <c r="Z544">
        <v>5</v>
      </c>
      <c r="AA544">
        <v>0</v>
      </c>
      <c r="AB544">
        <v>0</v>
      </c>
      <c r="AC544">
        <v>0</v>
      </c>
      <c r="AD544">
        <v>1</v>
      </c>
      <c r="AE544">
        <v>0</v>
      </c>
      <c r="AF544" t="s">
        <v>420</v>
      </c>
      <c r="AG544">
        <v>0.72</v>
      </c>
      <c r="AH544">
        <v>2</v>
      </c>
      <c r="AI544">
        <v>28187183</v>
      </c>
      <c r="AJ544">
        <v>523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ROW(Source!A151)</f>
        <v>151</v>
      </c>
      <c r="B545">
        <v>28187196</v>
      </c>
      <c r="C545">
        <v>28187176</v>
      </c>
      <c r="D545">
        <v>27348410</v>
      </c>
      <c r="E545">
        <v>1</v>
      </c>
      <c r="F545">
        <v>1</v>
      </c>
      <c r="G545">
        <v>1</v>
      </c>
      <c r="H545">
        <v>2</v>
      </c>
      <c r="I545" t="s">
        <v>159</v>
      </c>
      <c r="J545" t="s">
        <v>160</v>
      </c>
      <c r="K545" t="s">
        <v>161</v>
      </c>
      <c r="L545">
        <v>1368</v>
      </c>
      <c r="N545">
        <v>1011</v>
      </c>
      <c r="O545" t="s">
        <v>823</v>
      </c>
      <c r="P545" t="s">
        <v>823</v>
      </c>
      <c r="Q545">
        <v>1</v>
      </c>
      <c r="X545">
        <v>0.16</v>
      </c>
      <c r="Y545">
        <v>0</v>
      </c>
      <c r="Z545">
        <v>4.1100000000000003</v>
      </c>
      <c r="AA545">
        <v>0</v>
      </c>
      <c r="AB545">
        <v>0</v>
      </c>
      <c r="AC545">
        <v>0</v>
      </c>
      <c r="AD545">
        <v>1</v>
      </c>
      <c r="AE545">
        <v>0</v>
      </c>
      <c r="AF545" t="s">
        <v>420</v>
      </c>
      <c r="AG545">
        <v>0.16</v>
      </c>
      <c r="AH545">
        <v>2</v>
      </c>
      <c r="AI545">
        <v>28187184</v>
      </c>
      <c r="AJ545">
        <v>524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ROW(Source!A151)</f>
        <v>151</v>
      </c>
      <c r="B546">
        <v>28187197</v>
      </c>
      <c r="C546">
        <v>28187176</v>
      </c>
      <c r="D546">
        <v>27349168</v>
      </c>
      <c r="E546">
        <v>1</v>
      </c>
      <c r="F546">
        <v>1</v>
      </c>
      <c r="G546">
        <v>1</v>
      </c>
      <c r="H546">
        <v>2</v>
      </c>
      <c r="I546" t="s">
        <v>2</v>
      </c>
      <c r="J546" t="s">
        <v>3</v>
      </c>
      <c r="K546" t="s">
        <v>4</v>
      </c>
      <c r="L546">
        <v>1368</v>
      </c>
      <c r="N546">
        <v>1011</v>
      </c>
      <c r="O546" t="s">
        <v>823</v>
      </c>
      <c r="P546" t="s">
        <v>823</v>
      </c>
      <c r="Q546">
        <v>1</v>
      </c>
      <c r="X546">
        <v>2.1800000000000002</v>
      </c>
      <c r="Y546">
        <v>0</v>
      </c>
      <c r="Z546">
        <v>102.48</v>
      </c>
      <c r="AA546">
        <v>11.84</v>
      </c>
      <c r="AB546">
        <v>0</v>
      </c>
      <c r="AC546">
        <v>0</v>
      </c>
      <c r="AD546">
        <v>1</v>
      </c>
      <c r="AE546">
        <v>0</v>
      </c>
      <c r="AF546" t="s">
        <v>420</v>
      </c>
      <c r="AG546">
        <v>2.1800000000000002</v>
      </c>
      <c r="AH546">
        <v>2</v>
      </c>
      <c r="AI546">
        <v>28187185</v>
      </c>
      <c r="AJ546">
        <v>525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ROW(Source!A151)</f>
        <v>151</v>
      </c>
      <c r="B547">
        <v>28187198</v>
      </c>
      <c r="C547">
        <v>28187176</v>
      </c>
      <c r="D547">
        <v>27350098</v>
      </c>
      <c r="E547">
        <v>1</v>
      </c>
      <c r="F547">
        <v>1</v>
      </c>
      <c r="G547">
        <v>1</v>
      </c>
      <c r="H547">
        <v>2</v>
      </c>
      <c r="I547" t="s">
        <v>162</v>
      </c>
      <c r="J547" t="s">
        <v>163</v>
      </c>
      <c r="K547" t="s">
        <v>164</v>
      </c>
      <c r="L547">
        <v>1368</v>
      </c>
      <c r="N547">
        <v>1011</v>
      </c>
      <c r="O547" t="s">
        <v>823</v>
      </c>
      <c r="P547" t="s">
        <v>823</v>
      </c>
      <c r="Q547">
        <v>1</v>
      </c>
      <c r="X547">
        <v>0.12</v>
      </c>
      <c r="Y547">
        <v>0</v>
      </c>
      <c r="Z547">
        <v>18.46</v>
      </c>
      <c r="AA547">
        <v>11.84</v>
      </c>
      <c r="AB547">
        <v>0</v>
      </c>
      <c r="AC547">
        <v>0</v>
      </c>
      <c r="AD547">
        <v>1</v>
      </c>
      <c r="AE547">
        <v>0</v>
      </c>
      <c r="AF547" t="s">
        <v>420</v>
      </c>
      <c r="AG547">
        <v>0.12</v>
      </c>
      <c r="AH547">
        <v>2</v>
      </c>
      <c r="AI547">
        <v>28187186</v>
      </c>
      <c r="AJ547">
        <v>526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ROW(Source!A151)</f>
        <v>151</v>
      </c>
      <c r="B548">
        <v>28187199</v>
      </c>
      <c r="C548">
        <v>28187176</v>
      </c>
      <c r="D548">
        <v>27264507</v>
      </c>
      <c r="E548">
        <v>1</v>
      </c>
      <c r="F548">
        <v>1</v>
      </c>
      <c r="G548">
        <v>1</v>
      </c>
      <c r="H548">
        <v>3</v>
      </c>
      <c r="I548" t="s">
        <v>165</v>
      </c>
      <c r="J548" t="s">
        <v>166</v>
      </c>
      <c r="K548" t="s">
        <v>167</v>
      </c>
      <c r="L548">
        <v>1339</v>
      </c>
      <c r="N548">
        <v>1007</v>
      </c>
      <c r="O548" t="s">
        <v>444</v>
      </c>
      <c r="P548" t="s">
        <v>444</v>
      </c>
      <c r="Q548">
        <v>1</v>
      </c>
      <c r="X548">
        <v>3.4000000000000002E-2</v>
      </c>
      <c r="Y548">
        <v>2.44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 t="s">
        <v>420</v>
      </c>
      <c r="AG548">
        <v>3.4000000000000002E-2</v>
      </c>
      <c r="AH548">
        <v>2</v>
      </c>
      <c r="AI548">
        <v>28187187</v>
      </c>
      <c r="AJ548">
        <v>527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ROW(Source!A151)</f>
        <v>151</v>
      </c>
      <c r="B549">
        <v>28187200</v>
      </c>
      <c r="C549">
        <v>28187176</v>
      </c>
      <c r="D549">
        <v>27260651</v>
      </c>
      <c r="E549">
        <v>21</v>
      </c>
      <c r="F549">
        <v>1</v>
      </c>
      <c r="G549">
        <v>1</v>
      </c>
      <c r="H549">
        <v>3</v>
      </c>
      <c r="I549" t="s">
        <v>404</v>
      </c>
      <c r="J549" t="s">
        <v>420</v>
      </c>
      <c r="K549" t="s">
        <v>405</v>
      </c>
      <c r="L549">
        <v>1348</v>
      </c>
      <c r="N549">
        <v>1009</v>
      </c>
      <c r="O549" t="s">
        <v>476</v>
      </c>
      <c r="P549" t="s">
        <v>476</v>
      </c>
      <c r="Q549">
        <v>1000</v>
      </c>
      <c r="X549">
        <v>2.0499999999999998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 t="s">
        <v>420</v>
      </c>
      <c r="AG549">
        <v>2.0499999999999998</v>
      </c>
      <c r="AH549">
        <v>3</v>
      </c>
      <c r="AI549">
        <v>-1</v>
      </c>
      <c r="AJ549" t="s">
        <v>420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ROW(Source!A151)</f>
        <v>151</v>
      </c>
      <c r="B550">
        <v>28187201</v>
      </c>
      <c r="C550">
        <v>28187176</v>
      </c>
      <c r="D550">
        <v>27308465</v>
      </c>
      <c r="E550">
        <v>1</v>
      </c>
      <c r="F550">
        <v>1</v>
      </c>
      <c r="G550">
        <v>1</v>
      </c>
      <c r="H550">
        <v>3</v>
      </c>
      <c r="I550" t="s">
        <v>168</v>
      </c>
      <c r="J550" t="s">
        <v>169</v>
      </c>
      <c r="K550" t="s">
        <v>170</v>
      </c>
      <c r="L550">
        <v>1348</v>
      </c>
      <c r="N550">
        <v>1009</v>
      </c>
      <c r="O550" t="s">
        <v>476</v>
      </c>
      <c r="P550" t="s">
        <v>476</v>
      </c>
      <c r="Q550">
        <v>1000</v>
      </c>
      <c r="X550">
        <v>0.11</v>
      </c>
      <c r="Y550">
        <v>736.29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 t="s">
        <v>420</v>
      </c>
      <c r="AG550">
        <v>0.11</v>
      </c>
      <c r="AH550">
        <v>2</v>
      </c>
      <c r="AI550">
        <v>28187188</v>
      </c>
      <c r="AJ550">
        <v>528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ROW(Source!A154)</f>
        <v>154</v>
      </c>
      <c r="B551">
        <v>28187214</v>
      </c>
      <c r="C551">
        <v>28187203</v>
      </c>
      <c r="D551">
        <v>27479879</v>
      </c>
      <c r="E551">
        <v>1</v>
      </c>
      <c r="F551">
        <v>1</v>
      </c>
      <c r="G551">
        <v>1</v>
      </c>
      <c r="H551">
        <v>1</v>
      </c>
      <c r="I551" t="s">
        <v>177</v>
      </c>
      <c r="J551" t="s">
        <v>420</v>
      </c>
      <c r="K551" t="s">
        <v>178</v>
      </c>
      <c r="L551">
        <v>1191</v>
      </c>
      <c r="N551">
        <v>1013</v>
      </c>
      <c r="O551" t="s">
        <v>817</v>
      </c>
      <c r="P551" t="s">
        <v>817</v>
      </c>
      <c r="Q551">
        <v>1</v>
      </c>
      <c r="X551">
        <v>51.58</v>
      </c>
      <c r="Y551">
        <v>0</v>
      </c>
      <c r="Z551">
        <v>0</v>
      </c>
      <c r="AA551">
        <v>0</v>
      </c>
      <c r="AB551">
        <v>9.9</v>
      </c>
      <c r="AC551">
        <v>0</v>
      </c>
      <c r="AD551">
        <v>1</v>
      </c>
      <c r="AE551">
        <v>1</v>
      </c>
      <c r="AF551" t="s">
        <v>420</v>
      </c>
      <c r="AG551">
        <v>51.58</v>
      </c>
      <c r="AH551">
        <v>2</v>
      </c>
      <c r="AI551">
        <v>28187204</v>
      </c>
      <c r="AJ551">
        <v>529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ROW(Source!A154)</f>
        <v>154</v>
      </c>
      <c r="B552">
        <v>28187215</v>
      </c>
      <c r="C552">
        <v>28187203</v>
      </c>
      <c r="D552">
        <v>27430841</v>
      </c>
      <c r="E552">
        <v>1</v>
      </c>
      <c r="F552">
        <v>1</v>
      </c>
      <c r="G552">
        <v>1</v>
      </c>
      <c r="H552">
        <v>1</v>
      </c>
      <c r="I552" t="s">
        <v>818</v>
      </c>
      <c r="J552" t="s">
        <v>420</v>
      </c>
      <c r="K552" t="s">
        <v>819</v>
      </c>
      <c r="L552">
        <v>1191</v>
      </c>
      <c r="N552">
        <v>1013</v>
      </c>
      <c r="O552" t="s">
        <v>817</v>
      </c>
      <c r="P552" t="s">
        <v>817</v>
      </c>
      <c r="Q552">
        <v>1</v>
      </c>
      <c r="X552">
        <v>13.96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2</v>
      </c>
      <c r="AF552" t="s">
        <v>420</v>
      </c>
      <c r="AG552">
        <v>13.96</v>
      </c>
      <c r="AH552">
        <v>2</v>
      </c>
      <c r="AI552">
        <v>28187205</v>
      </c>
      <c r="AJ552">
        <v>530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ROW(Source!A154)</f>
        <v>154</v>
      </c>
      <c r="B553">
        <v>28187216</v>
      </c>
      <c r="C553">
        <v>28187203</v>
      </c>
      <c r="D553">
        <v>27347987</v>
      </c>
      <c r="E553">
        <v>1</v>
      </c>
      <c r="F553">
        <v>1</v>
      </c>
      <c r="G553">
        <v>1</v>
      </c>
      <c r="H553">
        <v>2</v>
      </c>
      <c r="I553" t="s">
        <v>179</v>
      </c>
      <c r="J553" t="s">
        <v>180</v>
      </c>
      <c r="K553" t="s">
        <v>181</v>
      </c>
      <c r="L553">
        <v>1368</v>
      </c>
      <c r="N553">
        <v>1011</v>
      </c>
      <c r="O553" t="s">
        <v>823</v>
      </c>
      <c r="P553" t="s">
        <v>823</v>
      </c>
      <c r="Q553">
        <v>1</v>
      </c>
      <c r="X553">
        <v>1.46</v>
      </c>
      <c r="Y553">
        <v>0</v>
      </c>
      <c r="Z553">
        <v>4.1500000000000004</v>
      </c>
      <c r="AA553">
        <v>0</v>
      </c>
      <c r="AB553">
        <v>0</v>
      </c>
      <c r="AC553">
        <v>0</v>
      </c>
      <c r="AD553">
        <v>1</v>
      </c>
      <c r="AE553">
        <v>0</v>
      </c>
      <c r="AF553" t="s">
        <v>420</v>
      </c>
      <c r="AG553">
        <v>1.46</v>
      </c>
      <c r="AH553">
        <v>2</v>
      </c>
      <c r="AI553">
        <v>28187206</v>
      </c>
      <c r="AJ553">
        <v>531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ROW(Source!A154)</f>
        <v>154</v>
      </c>
      <c r="B554">
        <v>28187217</v>
      </c>
      <c r="C554">
        <v>28187203</v>
      </c>
      <c r="D554">
        <v>27348210</v>
      </c>
      <c r="E554">
        <v>1</v>
      </c>
      <c r="F554">
        <v>1</v>
      </c>
      <c r="G554">
        <v>1</v>
      </c>
      <c r="H554">
        <v>2</v>
      </c>
      <c r="I554" t="s">
        <v>832</v>
      </c>
      <c r="J554" t="s">
        <v>0</v>
      </c>
      <c r="K554" t="s">
        <v>1</v>
      </c>
      <c r="L554">
        <v>1368</v>
      </c>
      <c r="N554">
        <v>1011</v>
      </c>
      <c r="O554" t="s">
        <v>823</v>
      </c>
      <c r="P554" t="s">
        <v>823</v>
      </c>
      <c r="Q554">
        <v>1</v>
      </c>
      <c r="X554">
        <v>0.56000000000000005</v>
      </c>
      <c r="Y554">
        <v>0</v>
      </c>
      <c r="Z554">
        <v>93.73</v>
      </c>
      <c r="AA554">
        <v>8.82</v>
      </c>
      <c r="AB554">
        <v>0</v>
      </c>
      <c r="AC554">
        <v>0</v>
      </c>
      <c r="AD554">
        <v>1</v>
      </c>
      <c r="AE554">
        <v>0</v>
      </c>
      <c r="AF554" t="s">
        <v>420</v>
      </c>
      <c r="AG554">
        <v>0.56000000000000005</v>
      </c>
      <c r="AH554">
        <v>2</v>
      </c>
      <c r="AI554">
        <v>28187207</v>
      </c>
      <c r="AJ554">
        <v>532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ROW(Source!A154)</f>
        <v>154</v>
      </c>
      <c r="B555">
        <v>28187218</v>
      </c>
      <c r="C555">
        <v>28187203</v>
      </c>
      <c r="D555">
        <v>27348410</v>
      </c>
      <c r="E555">
        <v>1</v>
      </c>
      <c r="F555">
        <v>1</v>
      </c>
      <c r="G555">
        <v>1</v>
      </c>
      <c r="H555">
        <v>2</v>
      </c>
      <c r="I555" t="s">
        <v>159</v>
      </c>
      <c r="J555" t="s">
        <v>160</v>
      </c>
      <c r="K555" t="s">
        <v>161</v>
      </c>
      <c r="L555">
        <v>1368</v>
      </c>
      <c r="N555">
        <v>1011</v>
      </c>
      <c r="O555" t="s">
        <v>823</v>
      </c>
      <c r="P555" t="s">
        <v>823</v>
      </c>
      <c r="Q555">
        <v>1</v>
      </c>
      <c r="X555">
        <v>2.8</v>
      </c>
      <c r="Y555">
        <v>0</v>
      </c>
      <c r="Z555">
        <v>4.1100000000000003</v>
      </c>
      <c r="AA555">
        <v>0</v>
      </c>
      <c r="AB555">
        <v>0</v>
      </c>
      <c r="AC555">
        <v>0</v>
      </c>
      <c r="AD555">
        <v>1</v>
      </c>
      <c r="AE555">
        <v>0</v>
      </c>
      <c r="AF555" t="s">
        <v>420</v>
      </c>
      <c r="AG555">
        <v>2.8</v>
      </c>
      <c r="AH555">
        <v>2</v>
      </c>
      <c r="AI555">
        <v>28187208</v>
      </c>
      <c r="AJ555">
        <v>533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ROW(Source!A154)</f>
        <v>154</v>
      </c>
      <c r="B556">
        <v>28187219</v>
      </c>
      <c r="C556">
        <v>28187203</v>
      </c>
      <c r="D556">
        <v>27348657</v>
      </c>
      <c r="E556">
        <v>1</v>
      </c>
      <c r="F556">
        <v>1</v>
      </c>
      <c r="G556">
        <v>1</v>
      </c>
      <c r="H556">
        <v>2</v>
      </c>
      <c r="I556" t="s">
        <v>182</v>
      </c>
      <c r="J556" t="s">
        <v>183</v>
      </c>
      <c r="K556" t="s">
        <v>184</v>
      </c>
      <c r="L556">
        <v>1368</v>
      </c>
      <c r="N556">
        <v>1011</v>
      </c>
      <c r="O556" t="s">
        <v>823</v>
      </c>
      <c r="P556" t="s">
        <v>823</v>
      </c>
      <c r="Q556">
        <v>1</v>
      </c>
      <c r="X556">
        <v>11.1</v>
      </c>
      <c r="Y556">
        <v>0</v>
      </c>
      <c r="Z556">
        <v>0.55000000000000004</v>
      </c>
      <c r="AA556">
        <v>0</v>
      </c>
      <c r="AB556">
        <v>0</v>
      </c>
      <c r="AC556">
        <v>0</v>
      </c>
      <c r="AD556">
        <v>1</v>
      </c>
      <c r="AE556">
        <v>0</v>
      </c>
      <c r="AF556" t="s">
        <v>420</v>
      </c>
      <c r="AG556">
        <v>11.1</v>
      </c>
      <c r="AH556">
        <v>2</v>
      </c>
      <c r="AI556">
        <v>28187209</v>
      </c>
      <c r="AJ556">
        <v>534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ROW(Source!A154)</f>
        <v>154</v>
      </c>
      <c r="B557">
        <v>28187220</v>
      </c>
      <c r="C557">
        <v>28187203</v>
      </c>
      <c r="D557">
        <v>27349168</v>
      </c>
      <c r="E557">
        <v>1</v>
      </c>
      <c r="F557">
        <v>1</v>
      </c>
      <c r="G557">
        <v>1</v>
      </c>
      <c r="H557">
        <v>2</v>
      </c>
      <c r="I557" t="s">
        <v>2</v>
      </c>
      <c r="J557" t="s">
        <v>3</v>
      </c>
      <c r="K557" t="s">
        <v>4</v>
      </c>
      <c r="L557">
        <v>1368</v>
      </c>
      <c r="N557">
        <v>1011</v>
      </c>
      <c r="O557" t="s">
        <v>823</v>
      </c>
      <c r="P557" t="s">
        <v>823</v>
      </c>
      <c r="Q557">
        <v>1</v>
      </c>
      <c r="X557">
        <v>2.2999999999999998</v>
      </c>
      <c r="Y557">
        <v>0</v>
      </c>
      <c r="Z557">
        <v>102.48</v>
      </c>
      <c r="AA557">
        <v>11.84</v>
      </c>
      <c r="AB557">
        <v>0</v>
      </c>
      <c r="AC557">
        <v>0</v>
      </c>
      <c r="AD557">
        <v>1</v>
      </c>
      <c r="AE557">
        <v>0</v>
      </c>
      <c r="AF557" t="s">
        <v>420</v>
      </c>
      <c r="AG557">
        <v>2.2999999999999998</v>
      </c>
      <c r="AH557">
        <v>2</v>
      </c>
      <c r="AI557">
        <v>28187210</v>
      </c>
      <c r="AJ557">
        <v>535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ROW(Source!A154)</f>
        <v>154</v>
      </c>
      <c r="B558">
        <v>28187221</v>
      </c>
      <c r="C558">
        <v>28187203</v>
      </c>
      <c r="D558">
        <v>27349482</v>
      </c>
      <c r="E558">
        <v>1</v>
      </c>
      <c r="F558">
        <v>1</v>
      </c>
      <c r="G558">
        <v>1</v>
      </c>
      <c r="H558">
        <v>2</v>
      </c>
      <c r="I558" t="s">
        <v>824</v>
      </c>
      <c r="J558" t="s">
        <v>825</v>
      </c>
      <c r="K558" t="s">
        <v>826</v>
      </c>
      <c r="L558">
        <v>1368</v>
      </c>
      <c r="N558">
        <v>1011</v>
      </c>
      <c r="O558" t="s">
        <v>823</v>
      </c>
      <c r="P558" t="s">
        <v>823</v>
      </c>
      <c r="Q558">
        <v>1</v>
      </c>
      <c r="X558">
        <v>11.1</v>
      </c>
      <c r="Y558">
        <v>0</v>
      </c>
      <c r="Z558">
        <v>156.47</v>
      </c>
      <c r="AA558">
        <v>10.130000000000001</v>
      </c>
      <c r="AB558">
        <v>0</v>
      </c>
      <c r="AC558">
        <v>0</v>
      </c>
      <c r="AD558">
        <v>1</v>
      </c>
      <c r="AE558">
        <v>0</v>
      </c>
      <c r="AF558" t="s">
        <v>420</v>
      </c>
      <c r="AG558">
        <v>11.1</v>
      </c>
      <c r="AH558">
        <v>2</v>
      </c>
      <c r="AI558">
        <v>28187211</v>
      </c>
      <c r="AJ558">
        <v>536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  <row r="559" spans="1:44" x14ac:dyDescent="0.2">
      <c r="A559">
        <f>ROW(Source!A154)</f>
        <v>154</v>
      </c>
      <c r="B559">
        <v>28187222</v>
      </c>
      <c r="C559">
        <v>28187203</v>
      </c>
      <c r="D559">
        <v>27263147</v>
      </c>
      <c r="E559">
        <v>1</v>
      </c>
      <c r="F559">
        <v>1</v>
      </c>
      <c r="G559">
        <v>1</v>
      </c>
      <c r="H559">
        <v>3</v>
      </c>
      <c r="I559" t="s">
        <v>185</v>
      </c>
      <c r="J559" t="s">
        <v>186</v>
      </c>
      <c r="K559" t="s">
        <v>187</v>
      </c>
      <c r="L559">
        <v>1348</v>
      </c>
      <c r="N559">
        <v>1009</v>
      </c>
      <c r="O559" t="s">
        <v>476</v>
      </c>
      <c r="P559" t="s">
        <v>476</v>
      </c>
      <c r="Q559">
        <v>1000</v>
      </c>
      <c r="X559">
        <v>0.6</v>
      </c>
      <c r="Y559">
        <v>2899.57</v>
      </c>
      <c r="Z559">
        <v>0</v>
      </c>
      <c r="AA559">
        <v>0</v>
      </c>
      <c r="AB559">
        <v>0</v>
      </c>
      <c r="AC559">
        <v>0</v>
      </c>
      <c r="AD559">
        <v>1</v>
      </c>
      <c r="AE559">
        <v>0</v>
      </c>
      <c r="AF559" t="s">
        <v>420</v>
      </c>
      <c r="AG559">
        <v>0.6</v>
      </c>
      <c r="AH559">
        <v>2</v>
      </c>
      <c r="AI559">
        <v>28187212</v>
      </c>
      <c r="AJ559">
        <v>537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</row>
    <row r="560" spans="1:44" x14ac:dyDescent="0.2">
      <c r="A560">
        <f>ROW(Source!A154)</f>
        <v>154</v>
      </c>
      <c r="B560">
        <v>28187223</v>
      </c>
      <c r="C560">
        <v>28187203</v>
      </c>
      <c r="D560">
        <v>27308497</v>
      </c>
      <c r="E560">
        <v>1</v>
      </c>
      <c r="F560">
        <v>1</v>
      </c>
      <c r="G560">
        <v>1</v>
      </c>
      <c r="H560">
        <v>3</v>
      </c>
      <c r="I560" t="s">
        <v>188</v>
      </c>
      <c r="J560" t="s">
        <v>189</v>
      </c>
      <c r="K560" t="s">
        <v>190</v>
      </c>
      <c r="L560">
        <v>1348</v>
      </c>
      <c r="N560">
        <v>1009</v>
      </c>
      <c r="O560" t="s">
        <v>476</v>
      </c>
      <c r="P560" t="s">
        <v>476</v>
      </c>
      <c r="Q560">
        <v>1000</v>
      </c>
      <c r="X560">
        <v>3.5</v>
      </c>
      <c r="Y560">
        <v>788.26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0</v>
      </c>
      <c r="AF560" t="s">
        <v>420</v>
      </c>
      <c r="AG560">
        <v>3.5</v>
      </c>
      <c r="AH560">
        <v>2</v>
      </c>
      <c r="AI560">
        <v>28187213</v>
      </c>
      <c r="AJ560">
        <v>538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</row>
    <row r="561" spans="1:44" x14ac:dyDescent="0.2">
      <c r="A561">
        <f>ROW(Source!A155)</f>
        <v>155</v>
      </c>
      <c r="B561">
        <v>28187214</v>
      </c>
      <c r="C561">
        <v>28187203</v>
      </c>
      <c r="D561">
        <v>27479879</v>
      </c>
      <c r="E561">
        <v>1</v>
      </c>
      <c r="F561">
        <v>1</v>
      </c>
      <c r="G561">
        <v>1</v>
      </c>
      <c r="H561">
        <v>1</v>
      </c>
      <c r="I561" t="s">
        <v>177</v>
      </c>
      <c r="J561" t="s">
        <v>420</v>
      </c>
      <c r="K561" t="s">
        <v>178</v>
      </c>
      <c r="L561">
        <v>1191</v>
      </c>
      <c r="N561">
        <v>1013</v>
      </c>
      <c r="O561" t="s">
        <v>817</v>
      </c>
      <c r="P561" t="s">
        <v>817</v>
      </c>
      <c r="Q561">
        <v>1</v>
      </c>
      <c r="X561">
        <v>51.58</v>
      </c>
      <c r="Y561">
        <v>0</v>
      </c>
      <c r="Z561">
        <v>0</v>
      </c>
      <c r="AA561">
        <v>0</v>
      </c>
      <c r="AB561">
        <v>9.9</v>
      </c>
      <c r="AC561">
        <v>0</v>
      </c>
      <c r="AD561">
        <v>1</v>
      </c>
      <c r="AE561">
        <v>1</v>
      </c>
      <c r="AF561" t="s">
        <v>420</v>
      </c>
      <c r="AG561">
        <v>51.58</v>
      </c>
      <c r="AH561">
        <v>2</v>
      </c>
      <c r="AI561">
        <v>28187204</v>
      </c>
      <c r="AJ561">
        <v>539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</row>
    <row r="562" spans="1:44" x14ac:dyDescent="0.2">
      <c r="A562">
        <f>ROW(Source!A155)</f>
        <v>155</v>
      </c>
      <c r="B562">
        <v>28187215</v>
      </c>
      <c r="C562">
        <v>28187203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818</v>
      </c>
      <c r="J562" t="s">
        <v>420</v>
      </c>
      <c r="K562" t="s">
        <v>819</v>
      </c>
      <c r="L562">
        <v>1191</v>
      </c>
      <c r="N562">
        <v>1013</v>
      </c>
      <c r="O562" t="s">
        <v>817</v>
      </c>
      <c r="P562" t="s">
        <v>817</v>
      </c>
      <c r="Q562">
        <v>1</v>
      </c>
      <c r="X562">
        <v>13.96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1</v>
      </c>
      <c r="AE562">
        <v>2</v>
      </c>
      <c r="AF562" t="s">
        <v>420</v>
      </c>
      <c r="AG562">
        <v>13.96</v>
      </c>
      <c r="AH562">
        <v>2</v>
      </c>
      <c r="AI562">
        <v>28187205</v>
      </c>
      <c r="AJ562">
        <v>540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</row>
    <row r="563" spans="1:44" x14ac:dyDescent="0.2">
      <c r="A563">
        <f>ROW(Source!A155)</f>
        <v>155</v>
      </c>
      <c r="B563">
        <v>28187216</v>
      </c>
      <c r="C563">
        <v>28187203</v>
      </c>
      <c r="D563">
        <v>27347987</v>
      </c>
      <c r="E563">
        <v>1</v>
      </c>
      <c r="F563">
        <v>1</v>
      </c>
      <c r="G563">
        <v>1</v>
      </c>
      <c r="H563">
        <v>2</v>
      </c>
      <c r="I563" t="s">
        <v>179</v>
      </c>
      <c r="J563" t="s">
        <v>180</v>
      </c>
      <c r="K563" t="s">
        <v>181</v>
      </c>
      <c r="L563">
        <v>1368</v>
      </c>
      <c r="N563">
        <v>1011</v>
      </c>
      <c r="O563" t="s">
        <v>823</v>
      </c>
      <c r="P563" t="s">
        <v>823</v>
      </c>
      <c r="Q563">
        <v>1</v>
      </c>
      <c r="X563">
        <v>1.46</v>
      </c>
      <c r="Y563">
        <v>0</v>
      </c>
      <c r="Z563">
        <v>4.1500000000000004</v>
      </c>
      <c r="AA563">
        <v>0</v>
      </c>
      <c r="AB563">
        <v>0</v>
      </c>
      <c r="AC563">
        <v>0</v>
      </c>
      <c r="AD563">
        <v>1</v>
      </c>
      <c r="AE563">
        <v>0</v>
      </c>
      <c r="AF563" t="s">
        <v>420</v>
      </c>
      <c r="AG563">
        <v>1.46</v>
      </c>
      <c r="AH563">
        <v>2</v>
      </c>
      <c r="AI563">
        <v>28187206</v>
      </c>
      <c r="AJ563">
        <v>541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</row>
    <row r="564" spans="1:44" x14ac:dyDescent="0.2">
      <c r="A564">
        <f>ROW(Source!A155)</f>
        <v>155</v>
      </c>
      <c r="B564">
        <v>28187217</v>
      </c>
      <c r="C564">
        <v>28187203</v>
      </c>
      <c r="D564">
        <v>27348210</v>
      </c>
      <c r="E564">
        <v>1</v>
      </c>
      <c r="F564">
        <v>1</v>
      </c>
      <c r="G564">
        <v>1</v>
      </c>
      <c r="H564">
        <v>2</v>
      </c>
      <c r="I564" t="s">
        <v>832</v>
      </c>
      <c r="J564" t="s">
        <v>0</v>
      </c>
      <c r="K564" t="s">
        <v>1</v>
      </c>
      <c r="L564">
        <v>1368</v>
      </c>
      <c r="N564">
        <v>1011</v>
      </c>
      <c r="O564" t="s">
        <v>823</v>
      </c>
      <c r="P564" t="s">
        <v>823</v>
      </c>
      <c r="Q564">
        <v>1</v>
      </c>
      <c r="X564">
        <v>0.56000000000000005</v>
      </c>
      <c r="Y564">
        <v>0</v>
      </c>
      <c r="Z564">
        <v>93.73</v>
      </c>
      <c r="AA564">
        <v>8.82</v>
      </c>
      <c r="AB564">
        <v>0</v>
      </c>
      <c r="AC564">
        <v>0</v>
      </c>
      <c r="AD564">
        <v>1</v>
      </c>
      <c r="AE564">
        <v>0</v>
      </c>
      <c r="AF564" t="s">
        <v>420</v>
      </c>
      <c r="AG564">
        <v>0.56000000000000005</v>
      </c>
      <c r="AH564">
        <v>2</v>
      </c>
      <c r="AI564">
        <v>28187207</v>
      </c>
      <c r="AJ564">
        <v>542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</row>
    <row r="565" spans="1:44" x14ac:dyDescent="0.2">
      <c r="A565">
        <f>ROW(Source!A155)</f>
        <v>155</v>
      </c>
      <c r="B565">
        <v>28187218</v>
      </c>
      <c r="C565">
        <v>28187203</v>
      </c>
      <c r="D565">
        <v>27348410</v>
      </c>
      <c r="E565">
        <v>1</v>
      </c>
      <c r="F565">
        <v>1</v>
      </c>
      <c r="G565">
        <v>1</v>
      </c>
      <c r="H565">
        <v>2</v>
      </c>
      <c r="I565" t="s">
        <v>159</v>
      </c>
      <c r="J565" t="s">
        <v>160</v>
      </c>
      <c r="K565" t="s">
        <v>161</v>
      </c>
      <c r="L565">
        <v>1368</v>
      </c>
      <c r="N565">
        <v>1011</v>
      </c>
      <c r="O565" t="s">
        <v>823</v>
      </c>
      <c r="P565" t="s">
        <v>823</v>
      </c>
      <c r="Q565">
        <v>1</v>
      </c>
      <c r="X565">
        <v>2.8</v>
      </c>
      <c r="Y565">
        <v>0</v>
      </c>
      <c r="Z565">
        <v>4.1100000000000003</v>
      </c>
      <c r="AA565">
        <v>0</v>
      </c>
      <c r="AB565">
        <v>0</v>
      </c>
      <c r="AC565">
        <v>0</v>
      </c>
      <c r="AD565">
        <v>1</v>
      </c>
      <c r="AE565">
        <v>0</v>
      </c>
      <c r="AF565" t="s">
        <v>420</v>
      </c>
      <c r="AG565">
        <v>2.8</v>
      </c>
      <c r="AH565">
        <v>2</v>
      </c>
      <c r="AI565">
        <v>28187208</v>
      </c>
      <c r="AJ565">
        <v>543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</row>
    <row r="566" spans="1:44" x14ac:dyDescent="0.2">
      <c r="A566">
        <f>ROW(Source!A155)</f>
        <v>155</v>
      </c>
      <c r="B566">
        <v>28187219</v>
      </c>
      <c r="C566">
        <v>28187203</v>
      </c>
      <c r="D566">
        <v>27348657</v>
      </c>
      <c r="E566">
        <v>1</v>
      </c>
      <c r="F566">
        <v>1</v>
      </c>
      <c r="G566">
        <v>1</v>
      </c>
      <c r="H566">
        <v>2</v>
      </c>
      <c r="I566" t="s">
        <v>182</v>
      </c>
      <c r="J566" t="s">
        <v>183</v>
      </c>
      <c r="K566" t="s">
        <v>184</v>
      </c>
      <c r="L566">
        <v>1368</v>
      </c>
      <c r="N566">
        <v>1011</v>
      </c>
      <c r="O566" t="s">
        <v>823</v>
      </c>
      <c r="P566" t="s">
        <v>823</v>
      </c>
      <c r="Q566">
        <v>1</v>
      </c>
      <c r="X566">
        <v>11.1</v>
      </c>
      <c r="Y566">
        <v>0</v>
      </c>
      <c r="Z566">
        <v>0.55000000000000004</v>
      </c>
      <c r="AA566">
        <v>0</v>
      </c>
      <c r="AB566">
        <v>0</v>
      </c>
      <c r="AC566">
        <v>0</v>
      </c>
      <c r="AD566">
        <v>1</v>
      </c>
      <c r="AE566">
        <v>0</v>
      </c>
      <c r="AF566" t="s">
        <v>420</v>
      </c>
      <c r="AG566">
        <v>11.1</v>
      </c>
      <c r="AH566">
        <v>2</v>
      </c>
      <c r="AI566">
        <v>28187209</v>
      </c>
      <c r="AJ566">
        <v>544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</row>
    <row r="567" spans="1:44" x14ac:dyDescent="0.2">
      <c r="A567">
        <f>ROW(Source!A155)</f>
        <v>155</v>
      </c>
      <c r="B567">
        <v>28187220</v>
      </c>
      <c r="C567">
        <v>28187203</v>
      </c>
      <c r="D567">
        <v>27349168</v>
      </c>
      <c r="E567">
        <v>1</v>
      </c>
      <c r="F567">
        <v>1</v>
      </c>
      <c r="G567">
        <v>1</v>
      </c>
      <c r="H567">
        <v>2</v>
      </c>
      <c r="I567" t="s">
        <v>2</v>
      </c>
      <c r="J567" t="s">
        <v>3</v>
      </c>
      <c r="K567" t="s">
        <v>4</v>
      </c>
      <c r="L567">
        <v>1368</v>
      </c>
      <c r="N567">
        <v>1011</v>
      </c>
      <c r="O567" t="s">
        <v>823</v>
      </c>
      <c r="P567" t="s">
        <v>823</v>
      </c>
      <c r="Q567">
        <v>1</v>
      </c>
      <c r="X567">
        <v>2.2999999999999998</v>
      </c>
      <c r="Y567">
        <v>0</v>
      </c>
      <c r="Z567">
        <v>102.48</v>
      </c>
      <c r="AA567">
        <v>11.84</v>
      </c>
      <c r="AB567">
        <v>0</v>
      </c>
      <c r="AC567">
        <v>0</v>
      </c>
      <c r="AD567">
        <v>1</v>
      </c>
      <c r="AE567">
        <v>0</v>
      </c>
      <c r="AF567" t="s">
        <v>420</v>
      </c>
      <c r="AG567">
        <v>2.2999999999999998</v>
      </c>
      <c r="AH567">
        <v>2</v>
      </c>
      <c r="AI567">
        <v>28187210</v>
      </c>
      <c r="AJ567">
        <v>545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</row>
    <row r="568" spans="1:44" x14ac:dyDescent="0.2">
      <c r="A568">
        <f>ROW(Source!A155)</f>
        <v>155</v>
      </c>
      <c r="B568">
        <v>28187221</v>
      </c>
      <c r="C568">
        <v>28187203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824</v>
      </c>
      <c r="J568" t="s">
        <v>825</v>
      </c>
      <c r="K568" t="s">
        <v>826</v>
      </c>
      <c r="L568">
        <v>1368</v>
      </c>
      <c r="N568">
        <v>1011</v>
      </c>
      <c r="O568" t="s">
        <v>823</v>
      </c>
      <c r="P568" t="s">
        <v>823</v>
      </c>
      <c r="Q568">
        <v>1</v>
      </c>
      <c r="X568">
        <v>11.1</v>
      </c>
      <c r="Y568">
        <v>0</v>
      </c>
      <c r="Z568">
        <v>156.47</v>
      </c>
      <c r="AA568">
        <v>10.130000000000001</v>
      </c>
      <c r="AB568">
        <v>0</v>
      </c>
      <c r="AC568">
        <v>0</v>
      </c>
      <c r="AD568">
        <v>1</v>
      </c>
      <c r="AE568">
        <v>0</v>
      </c>
      <c r="AF568" t="s">
        <v>420</v>
      </c>
      <c r="AG568">
        <v>11.1</v>
      </c>
      <c r="AH568">
        <v>2</v>
      </c>
      <c r="AI568">
        <v>28187211</v>
      </c>
      <c r="AJ568">
        <v>546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</row>
    <row r="569" spans="1:44" x14ac:dyDescent="0.2">
      <c r="A569">
        <f>ROW(Source!A155)</f>
        <v>155</v>
      </c>
      <c r="B569">
        <v>28187222</v>
      </c>
      <c r="C569">
        <v>28187203</v>
      </c>
      <c r="D569">
        <v>27263147</v>
      </c>
      <c r="E569">
        <v>1</v>
      </c>
      <c r="F569">
        <v>1</v>
      </c>
      <c r="G569">
        <v>1</v>
      </c>
      <c r="H569">
        <v>3</v>
      </c>
      <c r="I569" t="s">
        <v>185</v>
      </c>
      <c r="J569" t="s">
        <v>186</v>
      </c>
      <c r="K569" t="s">
        <v>187</v>
      </c>
      <c r="L569">
        <v>1348</v>
      </c>
      <c r="N569">
        <v>1009</v>
      </c>
      <c r="O569" t="s">
        <v>476</v>
      </c>
      <c r="P569" t="s">
        <v>476</v>
      </c>
      <c r="Q569">
        <v>1000</v>
      </c>
      <c r="X569">
        <v>0.6</v>
      </c>
      <c r="Y569">
        <v>2899.57</v>
      </c>
      <c r="Z569">
        <v>0</v>
      </c>
      <c r="AA569">
        <v>0</v>
      </c>
      <c r="AB569">
        <v>0</v>
      </c>
      <c r="AC569">
        <v>0</v>
      </c>
      <c r="AD569">
        <v>1</v>
      </c>
      <c r="AE569">
        <v>0</v>
      </c>
      <c r="AF569" t="s">
        <v>420</v>
      </c>
      <c r="AG569">
        <v>0.6</v>
      </c>
      <c r="AH569">
        <v>2</v>
      </c>
      <c r="AI569">
        <v>28187212</v>
      </c>
      <c r="AJ569">
        <v>547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</row>
    <row r="570" spans="1:44" x14ac:dyDescent="0.2">
      <c r="A570">
        <f>ROW(Source!A155)</f>
        <v>155</v>
      </c>
      <c r="B570">
        <v>28187223</v>
      </c>
      <c r="C570">
        <v>28187203</v>
      </c>
      <c r="D570">
        <v>27308497</v>
      </c>
      <c r="E570">
        <v>1</v>
      </c>
      <c r="F570">
        <v>1</v>
      </c>
      <c r="G570">
        <v>1</v>
      </c>
      <c r="H570">
        <v>3</v>
      </c>
      <c r="I570" t="s">
        <v>188</v>
      </c>
      <c r="J570" t="s">
        <v>189</v>
      </c>
      <c r="K570" t="s">
        <v>190</v>
      </c>
      <c r="L570">
        <v>1348</v>
      </c>
      <c r="N570">
        <v>1009</v>
      </c>
      <c r="O570" t="s">
        <v>476</v>
      </c>
      <c r="P570" t="s">
        <v>476</v>
      </c>
      <c r="Q570">
        <v>1000</v>
      </c>
      <c r="X570">
        <v>3.5</v>
      </c>
      <c r="Y570">
        <v>788.26</v>
      </c>
      <c r="Z570">
        <v>0</v>
      </c>
      <c r="AA570">
        <v>0</v>
      </c>
      <c r="AB570">
        <v>0</v>
      </c>
      <c r="AC570">
        <v>0</v>
      </c>
      <c r="AD570">
        <v>1</v>
      </c>
      <c r="AE570">
        <v>0</v>
      </c>
      <c r="AF570" t="s">
        <v>420</v>
      </c>
      <c r="AG570">
        <v>3.5</v>
      </c>
      <c r="AH570">
        <v>2</v>
      </c>
      <c r="AI570">
        <v>28187213</v>
      </c>
      <c r="AJ570">
        <v>548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</row>
    <row r="571" spans="1:44" x14ac:dyDescent="0.2">
      <c r="A571">
        <f>ROW(Source!A156)</f>
        <v>156</v>
      </c>
      <c r="B571">
        <v>28187237</v>
      </c>
      <c r="C571">
        <v>28187224</v>
      </c>
      <c r="D571">
        <v>27441493</v>
      </c>
      <c r="E571">
        <v>1</v>
      </c>
      <c r="F571">
        <v>1</v>
      </c>
      <c r="G571">
        <v>1</v>
      </c>
      <c r="H571">
        <v>1</v>
      </c>
      <c r="I571" t="s">
        <v>191</v>
      </c>
      <c r="J571" t="s">
        <v>420</v>
      </c>
      <c r="K571" t="s">
        <v>192</v>
      </c>
      <c r="L571">
        <v>1191</v>
      </c>
      <c r="N571">
        <v>1013</v>
      </c>
      <c r="O571" t="s">
        <v>817</v>
      </c>
      <c r="P571" t="s">
        <v>817</v>
      </c>
      <c r="Q571">
        <v>1</v>
      </c>
      <c r="X571">
        <v>32.630000000000003</v>
      </c>
      <c r="Y571">
        <v>0</v>
      </c>
      <c r="Z571">
        <v>0</v>
      </c>
      <c r="AA571">
        <v>0</v>
      </c>
      <c r="AB571">
        <v>8.98</v>
      </c>
      <c r="AC571">
        <v>0</v>
      </c>
      <c r="AD571">
        <v>1</v>
      </c>
      <c r="AE571">
        <v>1</v>
      </c>
      <c r="AF571" t="s">
        <v>420</v>
      </c>
      <c r="AG571">
        <v>32.630000000000003</v>
      </c>
      <c r="AH571">
        <v>2</v>
      </c>
      <c r="AI571">
        <v>28187225</v>
      </c>
      <c r="AJ571">
        <v>549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</row>
    <row r="572" spans="1:44" x14ac:dyDescent="0.2">
      <c r="A572">
        <f>ROW(Source!A156)</f>
        <v>156</v>
      </c>
      <c r="B572">
        <v>28187238</v>
      </c>
      <c r="C572">
        <v>28187224</v>
      </c>
      <c r="D572">
        <v>27430841</v>
      </c>
      <c r="E572">
        <v>1</v>
      </c>
      <c r="F572">
        <v>1</v>
      </c>
      <c r="G572">
        <v>1</v>
      </c>
      <c r="H572">
        <v>1</v>
      </c>
      <c r="I572" t="s">
        <v>818</v>
      </c>
      <c r="J572" t="s">
        <v>420</v>
      </c>
      <c r="K572" t="s">
        <v>819</v>
      </c>
      <c r="L572">
        <v>1191</v>
      </c>
      <c r="N572">
        <v>1013</v>
      </c>
      <c r="O572" t="s">
        <v>817</v>
      </c>
      <c r="P572" t="s">
        <v>817</v>
      </c>
      <c r="Q572">
        <v>1</v>
      </c>
      <c r="X572">
        <v>40.49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2</v>
      </c>
      <c r="AF572" t="s">
        <v>420</v>
      </c>
      <c r="AG572">
        <v>40.49</v>
      </c>
      <c r="AH572">
        <v>2</v>
      </c>
      <c r="AI572">
        <v>28187226</v>
      </c>
      <c r="AJ572">
        <v>550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</row>
    <row r="573" spans="1:44" x14ac:dyDescent="0.2">
      <c r="A573">
        <f>ROW(Source!A156)</f>
        <v>156</v>
      </c>
      <c r="B573">
        <v>28187239</v>
      </c>
      <c r="C573">
        <v>28187224</v>
      </c>
      <c r="D573">
        <v>27348210</v>
      </c>
      <c r="E573">
        <v>1</v>
      </c>
      <c r="F573">
        <v>1</v>
      </c>
      <c r="G573">
        <v>1</v>
      </c>
      <c r="H573">
        <v>2</v>
      </c>
      <c r="I573" t="s">
        <v>832</v>
      </c>
      <c r="J573" t="s">
        <v>0</v>
      </c>
      <c r="K573" t="s">
        <v>1</v>
      </c>
      <c r="L573">
        <v>1368</v>
      </c>
      <c r="N573">
        <v>1011</v>
      </c>
      <c r="O573" t="s">
        <v>823</v>
      </c>
      <c r="P573" t="s">
        <v>823</v>
      </c>
      <c r="Q573">
        <v>1</v>
      </c>
      <c r="X573">
        <v>0.33</v>
      </c>
      <c r="Y573">
        <v>0</v>
      </c>
      <c r="Z573">
        <v>93.73</v>
      </c>
      <c r="AA573">
        <v>8.82</v>
      </c>
      <c r="AB573">
        <v>0</v>
      </c>
      <c r="AC573">
        <v>0</v>
      </c>
      <c r="AD573">
        <v>1</v>
      </c>
      <c r="AE573">
        <v>0</v>
      </c>
      <c r="AF573" t="s">
        <v>420</v>
      </c>
      <c r="AG573">
        <v>0.33</v>
      </c>
      <c r="AH573">
        <v>2</v>
      </c>
      <c r="AI573">
        <v>28187227</v>
      </c>
      <c r="AJ573">
        <v>551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</row>
    <row r="574" spans="1:44" x14ac:dyDescent="0.2">
      <c r="A574">
        <f>ROW(Source!A156)</f>
        <v>156</v>
      </c>
      <c r="B574">
        <v>28187240</v>
      </c>
      <c r="C574">
        <v>28187224</v>
      </c>
      <c r="D574">
        <v>27348410</v>
      </c>
      <c r="E574">
        <v>1</v>
      </c>
      <c r="F574">
        <v>1</v>
      </c>
      <c r="G574">
        <v>1</v>
      </c>
      <c r="H574">
        <v>2</v>
      </c>
      <c r="I574" t="s">
        <v>159</v>
      </c>
      <c r="J574" t="s">
        <v>160</v>
      </c>
      <c r="K574" t="s">
        <v>161</v>
      </c>
      <c r="L574">
        <v>1368</v>
      </c>
      <c r="N574">
        <v>1011</v>
      </c>
      <c r="O574" t="s">
        <v>823</v>
      </c>
      <c r="P574" t="s">
        <v>823</v>
      </c>
      <c r="Q574">
        <v>1</v>
      </c>
      <c r="X574">
        <v>2.9</v>
      </c>
      <c r="Y574">
        <v>0</v>
      </c>
      <c r="Z574">
        <v>4.1100000000000003</v>
      </c>
      <c r="AA574">
        <v>0</v>
      </c>
      <c r="AB574">
        <v>0</v>
      </c>
      <c r="AC574">
        <v>0</v>
      </c>
      <c r="AD574">
        <v>1</v>
      </c>
      <c r="AE574">
        <v>0</v>
      </c>
      <c r="AF574" t="s">
        <v>420</v>
      </c>
      <c r="AG574">
        <v>2.9</v>
      </c>
      <c r="AH574">
        <v>2</v>
      </c>
      <c r="AI574">
        <v>28187228</v>
      </c>
      <c r="AJ574">
        <v>552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</row>
    <row r="575" spans="1:44" x14ac:dyDescent="0.2">
      <c r="A575">
        <f>ROW(Source!A156)</f>
        <v>156</v>
      </c>
      <c r="B575">
        <v>28187241</v>
      </c>
      <c r="C575">
        <v>28187224</v>
      </c>
      <c r="D575">
        <v>27348438</v>
      </c>
      <c r="E575">
        <v>1</v>
      </c>
      <c r="F575">
        <v>1</v>
      </c>
      <c r="G575">
        <v>1</v>
      </c>
      <c r="H575">
        <v>2</v>
      </c>
      <c r="I575" t="s">
        <v>193</v>
      </c>
      <c r="J575" t="s">
        <v>194</v>
      </c>
      <c r="K575" t="s">
        <v>195</v>
      </c>
      <c r="L575">
        <v>1368</v>
      </c>
      <c r="N575">
        <v>1011</v>
      </c>
      <c r="O575" t="s">
        <v>823</v>
      </c>
      <c r="P575" t="s">
        <v>823</v>
      </c>
      <c r="Q575">
        <v>1</v>
      </c>
      <c r="X575">
        <v>19.37</v>
      </c>
      <c r="Y575">
        <v>0</v>
      </c>
      <c r="Z575">
        <v>12.79</v>
      </c>
      <c r="AA575">
        <v>6.58</v>
      </c>
      <c r="AB575">
        <v>0</v>
      </c>
      <c r="AC575">
        <v>0</v>
      </c>
      <c r="AD575">
        <v>1</v>
      </c>
      <c r="AE575">
        <v>0</v>
      </c>
      <c r="AF575" t="s">
        <v>420</v>
      </c>
      <c r="AG575">
        <v>19.37</v>
      </c>
      <c r="AH575">
        <v>2</v>
      </c>
      <c r="AI575">
        <v>28187229</v>
      </c>
      <c r="AJ575">
        <v>553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</row>
    <row r="576" spans="1:44" x14ac:dyDescent="0.2">
      <c r="A576">
        <f>ROW(Source!A156)</f>
        <v>156</v>
      </c>
      <c r="B576">
        <v>28187242</v>
      </c>
      <c r="C576">
        <v>28187224</v>
      </c>
      <c r="D576">
        <v>27349168</v>
      </c>
      <c r="E576">
        <v>1</v>
      </c>
      <c r="F576">
        <v>1</v>
      </c>
      <c r="G576">
        <v>1</v>
      </c>
      <c r="H576">
        <v>2</v>
      </c>
      <c r="I576" t="s">
        <v>2</v>
      </c>
      <c r="J576" t="s">
        <v>3</v>
      </c>
      <c r="K576" t="s">
        <v>4</v>
      </c>
      <c r="L576">
        <v>1368</v>
      </c>
      <c r="N576">
        <v>1011</v>
      </c>
      <c r="O576" t="s">
        <v>823</v>
      </c>
      <c r="P576" t="s">
        <v>823</v>
      </c>
      <c r="Q576">
        <v>1</v>
      </c>
      <c r="X576">
        <v>1.42</v>
      </c>
      <c r="Y576">
        <v>0</v>
      </c>
      <c r="Z576">
        <v>102.48</v>
      </c>
      <c r="AA576">
        <v>11.84</v>
      </c>
      <c r="AB576">
        <v>0</v>
      </c>
      <c r="AC576">
        <v>0</v>
      </c>
      <c r="AD576">
        <v>1</v>
      </c>
      <c r="AE576">
        <v>0</v>
      </c>
      <c r="AF576" t="s">
        <v>420</v>
      </c>
      <c r="AG576">
        <v>1.42</v>
      </c>
      <c r="AH576">
        <v>2</v>
      </c>
      <c r="AI576">
        <v>28187230</v>
      </c>
      <c r="AJ576">
        <v>554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</row>
    <row r="577" spans="1:44" x14ac:dyDescent="0.2">
      <c r="A577">
        <f>ROW(Source!A156)</f>
        <v>156</v>
      </c>
      <c r="B577">
        <v>28187243</v>
      </c>
      <c r="C577">
        <v>28187224</v>
      </c>
      <c r="D577">
        <v>27349462</v>
      </c>
      <c r="E577">
        <v>1</v>
      </c>
      <c r="F577">
        <v>1</v>
      </c>
      <c r="G577">
        <v>1</v>
      </c>
      <c r="H577">
        <v>2</v>
      </c>
      <c r="I577" t="s">
        <v>28</v>
      </c>
      <c r="J577" t="s">
        <v>29</v>
      </c>
      <c r="K577" t="s">
        <v>30</v>
      </c>
      <c r="L577">
        <v>1368</v>
      </c>
      <c r="N577">
        <v>1011</v>
      </c>
      <c r="O577" t="s">
        <v>823</v>
      </c>
      <c r="P577" t="s">
        <v>823</v>
      </c>
      <c r="Q577">
        <v>1</v>
      </c>
      <c r="X577">
        <v>1.8</v>
      </c>
      <c r="Y577">
        <v>0</v>
      </c>
      <c r="Z577">
        <v>8.68</v>
      </c>
      <c r="AA577">
        <v>0</v>
      </c>
      <c r="AB577">
        <v>0</v>
      </c>
      <c r="AC577">
        <v>0</v>
      </c>
      <c r="AD577">
        <v>1</v>
      </c>
      <c r="AE577">
        <v>0</v>
      </c>
      <c r="AF577" t="s">
        <v>420</v>
      </c>
      <c r="AG577">
        <v>1.8</v>
      </c>
      <c r="AH577">
        <v>2</v>
      </c>
      <c r="AI577">
        <v>28187231</v>
      </c>
      <c r="AJ577">
        <v>555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</row>
    <row r="578" spans="1:44" x14ac:dyDescent="0.2">
      <c r="A578">
        <f>ROW(Source!A156)</f>
        <v>156</v>
      </c>
      <c r="B578">
        <v>28187244</v>
      </c>
      <c r="C578">
        <v>28187224</v>
      </c>
      <c r="D578">
        <v>27349482</v>
      </c>
      <c r="E578">
        <v>1</v>
      </c>
      <c r="F578">
        <v>1</v>
      </c>
      <c r="G578">
        <v>1</v>
      </c>
      <c r="H578">
        <v>2</v>
      </c>
      <c r="I578" t="s">
        <v>824</v>
      </c>
      <c r="J578" t="s">
        <v>825</v>
      </c>
      <c r="K578" t="s">
        <v>826</v>
      </c>
      <c r="L578">
        <v>1368</v>
      </c>
      <c r="N578">
        <v>1011</v>
      </c>
      <c r="O578" t="s">
        <v>823</v>
      </c>
      <c r="P578" t="s">
        <v>823</v>
      </c>
      <c r="Q578">
        <v>1</v>
      </c>
      <c r="X578">
        <v>19.37</v>
      </c>
      <c r="Y578">
        <v>0</v>
      </c>
      <c r="Z578">
        <v>156.47</v>
      </c>
      <c r="AA578">
        <v>10.130000000000001</v>
      </c>
      <c r="AB578">
        <v>0</v>
      </c>
      <c r="AC578">
        <v>0</v>
      </c>
      <c r="AD578">
        <v>1</v>
      </c>
      <c r="AE578">
        <v>0</v>
      </c>
      <c r="AF578" t="s">
        <v>420</v>
      </c>
      <c r="AG578">
        <v>19.37</v>
      </c>
      <c r="AH578">
        <v>2</v>
      </c>
      <c r="AI578">
        <v>28187232</v>
      </c>
      <c r="AJ578">
        <v>556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</row>
    <row r="579" spans="1:44" x14ac:dyDescent="0.2">
      <c r="A579">
        <f>ROW(Source!A156)</f>
        <v>156</v>
      </c>
      <c r="B579">
        <v>28187245</v>
      </c>
      <c r="C579">
        <v>28187224</v>
      </c>
      <c r="D579">
        <v>27264507</v>
      </c>
      <c r="E579">
        <v>1</v>
      </c>
      <c r="F579">
        <v>1</v>
      </c>
      <c r="G579">
        <v>1</v>
      </c>
      <c r="H579">
        <v>3</v>
      </c>
      <c r="I579" t="s">
        <v>165</v>
      </c>
      <c r="J579" t="s">
        <v>166</v>
      </c>
      <c r="K579" t="s">
        <v>167</v>
      </c>
      <c r="L579">
        <v>1339</v>
      </c>
      <c r="N579">
        <v>1007</v>
      </c>
      <c r="O579" t="s">
        <v>444</v>
      </c>
      <c r="P579" t="s">
        <v>444</v>
      </c>
      <c r="Q579">
        <v>1</v>
      </c>
      <c r="X579">
        <v>0.4</v>
      </c>
      <c r="Y579">
        <v>2.44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 t="s">
        <v>420</v>
      </c>
      <c r="AG579">
        <v>0.4</v>
      </c>
      <c r="AH579">
        <v>2</v>
      </c>
      <c r="AI579">
        <v>28187233</v>
      </c>
      <c r="AJ579">
        <v>557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</row>
    <row r="580" spans="1:44" x14ac:dyDescent="0.2">
      <c r="A580">
        <f>ROW(Source!A156)</f>
        <v>156</v>
      </c>
      <c r="B580">
        <v>28187246</v>
      </c>
      <c r="C580">
        <v>28187224</v>
      </c>
      <c r="D580">
        <v>27266036</v>
      </c>
      <c r="E580">
        <v>1</v>
      </c>
      <c r="F580">
        <v>1</v>
      </c>
      <c r="G580">
        <v>1</v>
      </c>
      <c r="H580">
        <v>3</v>
      </c>
      <c r="I580" t="s">
        <v>196</v>
      </c>
      <c r="J580" t="s">
        <v>197</v>
      </c>
      <c r="K580" t="s">
        <v>198</v>
      </c>
      <c r="L580">
        <v>1348</v>
      </c>
      <c r="N580">
        <v>1009</v>
      </c>
      <c r="O580" t="s">
        <v>476</v>
      </c>
      <c r="P580" t="s">
        <v>476</v>
      </c>
      <c r="Q580">
        <v>1000</v>
      </c>
      <c r="X580">
        <v>4.0000000000000002E-4</v>
      </c>
      <c r="Y580">
        <v>10689.18</v>
      </c>
      <c r="Z580">
        <v>0</v>
      </c>
      <c r="AA580">
        <v>0</v>
      </c>
      <c r="AB580">
        <v>0</v>
      </c>
      <c r="AC580">
        <v>0</v>
      </c>
      <c r="AD580">
        <v>1</v>
      </c>
      <c r="AE580">
        <v>0</v>
      </c>
      <c r="AF580" t="s">
        <v>420</v>
      </c>
      <c r="AG580">
        <v>4.0000000000000002E-4</v>
      </c>
      <c r="AH580">
        <v>2</v>
      </c>
      <c r="AI580">
        <v>28187234</v>
      </c>
      <c r="AJ580">
        <v>558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</row>
    <row r="581" spans="1:44" x14ac:dyDescent="0.2">
      <c r="A581">
        <f>ROW(Source!A156)</f>
        <v>156</v>
      </c>
      <c r="B581">
        <v>28187247</v>
      </c>
      <c r="C581">
        <v>28187224</v>
      </c>
      <c r="D581">
        <v>27290344</v>
      </c>
      <c r="E581">
        <v>1</v>
      </c>
      <c r="F581">
        <v>1</v>
      </c>
      <c r="G581">
        <v>1</v>
      </c>
      <c r="H581">
        <v>3</v>
      </c>
      <c r="I581" t="s">
        <v>199</v>
      </c>
      <c r="J581" t="s">
        <v>200</v>
      </c>
      <c r="K581" t="s">
        <v>201</v>
      </c>
      <c r="L581">
        <v>1348</v>
      </c>
      <c r="N581">
        <v>1009</v>
      </c>
      <c r="O581" t="s">
        <v>476</v>
      </c>
      <c r="P581" t="s">
        <v>476</v>
      </c>
      <c r="Q581">
        <v>1000</v>
      </c>
      <c r="X581">
        <v>9.8000000000000004E-2</v>
      </c>
      <c r="Y581">
        <v>10744.44</v>
      </c>
      <c r="Z581">
        <v>0</v>
      </c>
      <c r="AA581">
        <v>0</v>
      </c>
      <c r="AB581">
        <v>0</v>
      </c>
      <c r="AC581">
        <v>0</v>
      </c>
      <c r="AD581">
        <v>1</v>
      </c>
      <c r="AE581">
        <v>0</v>
      </c>
      <c r="AF581" t="s">
        <v>420</v>
      </c>
      <c r="AG581">
        <v>9.8000000000000004E-2</v>
      </c>
      <c r="AH581">
        <v>2</v>
      </c>
      <c r="AI581">
        <v>28187235</v>
      </c>
      <c r="AJ581">
        <v>559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</row>
    <row r="582" spans="1:44" x14ac:dyDescent="0.2">
      <c r="A582">
        <f>ROW(Source!A156)</f>
        <v>156</v>
      </c>
      <c r="B582">
        <v>28187248</v>
      </c>
      <c r="C582">
        <v>28187224</v>
      </c>
      <c r="D582">
        <v>27308284</v>
      </c>
      <c r="E582">
        <v>1</v>
      </c>
      <c r="F582">
        <v>1</v>
      </c>
      <c r="G582">
        <v>1</v>
      </c>
      <c r="H582">
        <v>3</v>
      </c>
      <c r="I582" t="s">
        <v>202</v>
      </c>
      <c r="J582" t="s">
        <v>203</v>
      </c>
      <c r="K582" t="s">
        <v>204</v>
      </c>
      <c r="L582">
        <v>1348</v>
      </c>
      <c r="N582">
        <v>1009</v>
      </c>
      <c r="O582" t="s">
        <v>476</v>
      </c>
      <c r="P582" t="s">
        <v>476</v>
      </c>
      <c r="Q582">
        <v>1000</v>
      </c>
      <c r="X582">
        <v>1.77</v>
      </c>
      <c r="Y582">
        <v>3960.18</v>
      </c>
      <c r="Z582">
        <v>0</v>
      </c>
      <c r="AA582">
        <v>0</v>
      </c>
      <c r="AB582">
        <v>0</v>
      </c>
      <c r="AC582">
        <v>0</v>
      </c>
      <c r="AD582">
        <v>1</v>
      </c>
      <c r="AE582">
        <v>0</v>
      </c>
      <c r="AF582" t="s">
        <v>420</v>
      </c>
      <c r="AG582">
        <v>1.77</v>
      </c>
      <c r="AH582">
        <v>2</v>
      </c>
      <c r="AI582">
        <v>28187236</v>
      </c>
      <c r="AJ582">
        <v>560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</row>
    <row r="583" spans="1:44" x14ac:dyDescent="0.2">
      <c r="A583">
        <f>ROW(Source!A157)</f>
        <v>157</v>
      </c>
      <c r="B583">
        <v>28187237</v>
      </c>
      <c r="C583">
        <v>28187224</v>
      </c>
      <c r="D583">
        <v>27441493</v>
      </c>
      <c r="E583">
        <v>1</v>
      </c>
      <c r="F583">
        <v>1</v>
      </c>
      <c r="G583">
        <v>1</v>
      </c>
      <c r="H583">
        <v>1</v>
      </c>
      <c r="I583" t="s">
        <v>191</v>
      </c>
      <c r="J583" t="s">
        <v>420</v>
      </c>
      <c r="K583" t="s">
        <v>192</v>
      </c>
      <c r="L583">
        <v>1191</v>
      </c>
      <c r="N583">
        <v>1013</v>
      </c>
      <c r="O583" t="s">
        <v>817</v>
      </c>
      <c r="P583" t="s">
        <v>817</v>
      </c>
      <c r="Q583">
        <v>1</v>
      </c>
      <c r="X583">
        <v>32.630000000000003</v>
      </c>
      <c r="Y583">
        <v>0</v>
      </c>
      <c r="Z583">
        <v>0</v>
      </c>
      <c r="AA583">
        <v>0</v>
      </c>
      <c r="AB583">
        <v>8.98</v>
      </c>
      <c r="AC583">
        <v>0</v>
      </c>
      <c r="AD583">
        <v>1</v>
      </c>
      <c r="AE583">
        <v>1</v>
      </c>
      <c r="AF583" t="s">
        <v>420</v>
      </c>
      <c r="AG583">
        <v>32.630000000000003</v>
      </c>
      <c r="AH583">
        <v>2</v>
      </c>
      <c r="AI583">
        <v>28187225</v>
      </c>
      <c r="AJ583">
        <v>561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</row>
    <row r="584" spans="1:44" x14ac:dyDescent="0.2">
      <c r="A584">
        <f>ROW(Source!A157)</f>
        <v>157</v>
      </c>
      <c r="B584">
        <v>28187238</v>
      </c>
      <c r="C584">
        <v>28187224</v>
      </c>
      <c r="D584">
        <v>27430841</v>
      </c>
      <c r="E584">
        <v>1</v>
      </c>
      <c r="F584">
        <v>1</v>
      </c>
      <c r="G584">
        <v>1</v>
      </c>
      <c r="H584">
        <v>1</v>
      </c>
      <c r="I584" t="s">
        <v>818</v>
      </c>
      <c r="J584" t="s">
        <v>420</v>
      </c>
      <c r="K584" t="s">
        <v>819</v>
      </c>
      <c r="L584">
        <v>1191</v>
      </c>
      <c r="N584">
        <v>1013</v>
      </c>
      <c r="O584" t="s">
        <v>817</v>
      </c>
      <c r="P584" t="s">
        <v>817</v>
      </c>
      <c r="Q584">
        <v>1</v>
      </c>
      <c r="X584">
        <v>40.49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1</v>
      </c>
      <c r="AE584">
        <v>2</v>
      </c>
      <c r="AF584" t="s">
        <v>420</v>
      </c>
      <c r="AG584">
        <v>40.49</v>
      </c>
      <c r="AH584">
        <v>2</v>
      </c>
      <c r="AI584">
        <v>28187226</v>
      </c>
      <c r="AJ584">
        <v>562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</row>
    <row r="585" spans="1:44" x14ac:dyDescent="0.2">
      <c r="A585">
        <f>ROW(Source!A157)</f>
        <v>157</v>
      </c>
      <c r="B585">
        <v>28187239</v>
      </c>
      <c r="C585">
        <v>28187224</v>
      </c>
      <c r="D585">
        <v>27348210</v>
      </c>
      <c r="E585">
        <v>1</v>
      </c>
      <c r="F585">
        <v>1</v>
      </c>
      <c r="G585">
        <v>1</v>
      </c>
      <c r="H585">
        <v>2</v>
      </c>
      <c r="I585" t="s">
        <v>832</v>
      </c>
      <c r="J585" t="s">
        <v>0</v>
      </c>
      <c r="K585" t="s">
        <v>1</v>
      </c>
      <c r="L585">
        <v>1368</v>
      </c>
      <c r="N585">
        <v>1011</v>
      </c>
      <c r="O585" t="s">
        <v>823</v>
      </c>
      <c r="P585" t="s">
        <v>823</v>
      </c>
      <c r="Q585">
        <v>1</v>
      </c>
      <c r="X585">
        <v>0.33</v>
      </c>
      <c r="Y585">
        <v>0</v>
      </c>
      <c r="Z585">
        <v>93.73</v>
      </c>
      <c r="AA585">
        <v>8.82</v>
      </c>
      <c r="AB585">
        <v>0</v>
      </c>
      <c r="AC585">
        <v>0</v>
      </c>
      <c r="AD585">
        <v>1</v>
      </c>
      <c r="AE585">
        <v>0</v>
      </c>
      <c r="AF585" t="s">
        <v>420</v>
      </c>
      <c r="AG585">
        <v>0.33</v>
      </c>
      <c r="AH585">
        <v>2</v>
      </c>
      <c r="AI585">
        <v>28187227</v>
      </c>
      <c r="AJ585">
        <v>563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</row>
    <row r="586" spans="1:44" x14ac:dyDescent="0.2">
      <c r="A586">
        <f>ROW(Source!A157)</f>
        <v>157</v>
      </c>
      <c r="B586">
        <v>28187240</v>
      </c>
      <c r="C586">
        <v>28187224</v>
      </c>
      <c r="D586">
        <v>27348410</v>
      </c>
      <c r="E586">
        <v>1</v>
      </c>
      <c r="F586">
        <v>1</v>
      </c>
      <c r="G586">
        <v>1</v>
      </c>
      <c r="H586">
        <v>2</v>
      </c>
      <c r="I586" t="s">
        <v>159</v>
      </c>
      <c r="J586" t="s">
        <v>160</v>
      </c>
      <c r="K586" t="s">
        <v>161</v>
      </c>
      <c r="L586">
        <v>1368</v>
      </c>
      <c r="N586">
        <v>1011</v>
      </c>
      <c r="O586" t="s">
        <v>823</v>
      </c>
      <c r="P586" t="s">
        <v>823</v>
      </c>
      <c r="Q586">
        <v>1</v>
      </c>
      <c r="X586">
        <v>2.9</v>
      </c>
      <c r="Y586">
        <v>0</v>
      </c>
      <c r="Z586">
        <v>4.1100000000000003</v>
      </c>
      <c r="AA586">
        <v>0</v>
      </c>
      <c r="AB586">
        <v>0</v>
      </c>
      <c r="AC586">
        <v>0</v>
      </c>
      <c r="AD586">
        <v>1</v>
      </c>
      <c r="AE586">
        <v>0</v>
      </c>
      <c r="AF586" t="s">
        <v>420</v>
      </c>
      <c r="AG586">
        <v>2.9</v>
      </c>
      <c r="AH586">
        <v>2</v>
      </c>
      <c r="AI586">
        <v>28187228</v>
      </c>
      <c r="AJ586">
        <v>564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</row>
    <row r="587" spans="1:44" x14ac:dyDescent="0.2">
      <c r="A587">
        <f>ROW(Source!A157)</f>
        <v>157</v>
      </c>
      <c r="B587">
        <v>28187241</v>
      </c>
      <c r="C587">
        <v>28187224</v>
      </c>
      <c r="D587">
        <v>27348438</v>
      </c>
      <c r="E587">
        <v>1</v>
      </c>
      <c r="F587">
        <v>1</v>
      </c>
      <c r="G587">
        <v>1</v>
      </c>
      <c r="H587">
        <v>2</v>
      </c>
      <c r="I587" t="s">
        <v>193</v>
      </c>
      <c r="J587" t="s">
        <v>194</v>
      </c>
      <c r="K587" t="s">
        <v>195</v>
      </c>
      <c r="L587">
        <v>1368</v>
      </c>
      <c r="N587">
        <v>1011</v>
      </c>
      <c r="O587" t="s">
        <v>823</v>
      </c>
      <c r="P587" t="s">
        <v>823</v>
      </c>
      <c r="Q587">
        <v>1</v>
      </c>
      <c r="X587">
        <v>19.37</v>
      </c>
      <c r="Y587">
        <v>0</v>
      </c>
      <c r="Z587">
        <v>12.79</v>
      </c>
      <c r="AA587">
        <v>6.58</v>
      </c>
      <c r="AB587">
        <v>0</v>
      </c>
      <c r="AC587">
        <v>0</v>
      </c>
      <c r="AD587">
        <v>1</v>
      </c>
      <c r="AE587">
        <v>0</v>
      </c>
      <c r="AF587" t="s">
        <v>420</v>
      </c>
      <c r="AG587">
        <v>19.37</v>
      </c>
      <c r="AH587">
        <v>2</v>
      </c>
      <c r="AI587">
        <v>28187229</v>
      </c>
      <c r="AJ587">
        <v>565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</row>
    <row r="588" spans="1:44" x14ac:dyDescent="0.2">
      <c r="A588">
        <f>ROW(Source!A157)</f>
        <v>157</v>
      </c>
      <c r="B588">
        <v>28187242</v>
      </c>
      <c r="C588">
        <v>28187224</v>
      </c>
      <c r="D588">
        <v>27349168</v>
      </c>
      <c r="E588">
        <v>1</v>
      </c>
      <c r="F588">
        <v>1</v>
      </c>
      <c r="G588">
        <v>1</v>
      </c>
      <c r="H588">
        <v>2</v>
      </c>
      <c r="I588" t="s">
        <v>2</v>
      </c>
      <c r="J588" t="s">
        <v>3</v>
      </c>
      <c r="K588" t="s">
        <v>4</v>
      </c>
      <c r="L588">
        <v>1368</v>
      </c>
      <c r="N588">
        <v>1011</v>
      </c>
      <c r="O588" t="s">
        <v>823</v>
      </c>
      <c r="P588" t="s">
        <v>823</v>
      </c>
      <c r="Q588">
        <v>1</v>
      </c>
      <c r="X588">
        <v>1.42</v>
      </c>
      <c r="Y588">
        <v>0</v>
      </c>
      <c r="Z588">
        <v>102.48</v>
      </c>
      <c r="AA588">
        <v>11.84</v>
      </c>
      <c r="AB588">
        <v>0</v>
      </c>
      <c r="AC588">
        <v>0</v>
      </c>
      <c r="AD588">
        <v>1</v>
      </c>
      <c r="AE588">
        <v>0</v>
      </c>
      <c r="AF588" t="s">
        <v>420</v>
      </c>
      <c r="AG588">
        <v>1.42</v>
      </c>
      <c r="AH588">
        <v>2</v>
      </c>
      <c r="AI588">
        <v>28187230</v>
      </c>
      <c r="AJ588">
        <v>566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</row>
    <row r="589" spans="1:44" x14ac:dyDescent="0.2">
      <c r="A589">
        <f>ROW(Source!A157)</f>
        <v>157</v>
      </c>
      <c r="B589">
        <v>28187243</v>
      </c>
      <c r="C589">
        <v>28187224</v>
      </c>
      <c r="D589">
        <v>27349462</v>
      </c>
      <c r="E589">
        <v>1</v>
      </c>
      <c r="F589">
        <v>1</v>
      </c>
      <c r="G589">
        <v>1</v>
      </c>
      <c r="H589">
        <v>2</v>
      </c>
      <c r="I589" t="s">
        <v>28</v>
      </c>
      <c r="J589" t="s">
        <v>29</v>
      </c>
      <c r="K589" t="s">
        <v>30</v>
      </c>
      <c r="L589">
        <v>1368</v>
      </c>
      <c r="N589">
        <v>1011</v>
      </c>
      <c r="O589" t="s">
        <v>823</v>
      </c>
      <c r="P589" t="s">
        <v>823</v>
      </c>
      <c r="Q589">
        <v>1</v>
      </c>
      <c r="X589">
        <v>1.8</v>
      </c>
      <c r="Y589">
        <v>0</v>
      </c>
      <c r="Z589">
        <v>8.68</v>
      </c>
      <c r="AA589">
        <v>0</v>
      </c>
      <c r="AB589">
        <v>0</v>
      </c>
      <c r="AC589">
        <v>0</v>
      </c>
      <c r="AD589">
        <v>1</v>
      </c>
      <c r="AE589">
        <v>0</v>
      </c>
      <c r="AF589" t="s">
        <v>420</v>
      </c>
      <c r="AG589">
        <v>1.8</v>
      </c>
      <c r="AH589">
        <v>2</v>
      </c>
      <c r="AI589">
        <v>28187231</v>
      </c>
      <c r="AJ589">
        <v>567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</row>
    <row r="590" spans="1:44" x14ac:dyDescent="0.2">
      <c r="A590">
        <f>ROW(Source!A157)</f>
        <v>157</v>
      </c>
      <c r="B590">
        <v>28187244</v>
      </c>
      <c r="C590">
        <v>28187224</v>
      </c>
      <c r="D590">
        <v>27349482</v>
      </c>
      <c r="E590">
        <v>1</v>
      </c>
      <c r="F590">
        <v>1</v>
      </c>
      <c r="G590">
        <v>1</v>
      </c>
      <c r="H590">
        <v>2</v>
      </c>
      <c r="I590" t="s">
        <v>824</v>
      </c>
      <c r="J590" t="s">
        <v>825</v>
      </c>
      <c r="K590" t="s">
        <v>826</v>
      </c>
      <c r="L590">
        <v>1368</v>
      </c>
      <c r="N590">
        <v>1011</v>
      </c>
      <c r="O590" t="s">
        <v>823</v>
      </c>
      <c r="P590" t="s">
        <v>823</v>
      </c>
      <c r="Q590">
        <v>1</v>
      </c>
      <c r="X590">
        <v>19.37</v>
      </c>
      <c r="Y590">
        <v>0</v>
      </c>
      <c r="Z590">
        <v>156.47</v>
      </c>
      <c r="AA590">
        <v>10.130000000000001</v>
      </c>
      <c r="AB590">
        <v>0</v>
      </c>
      <c r="AC590">
        <v>0</v>
      </c>
      <c r="AD590">
        <v>1</v>
      </c>
      <c r="AE590">
        <v>0</v>
      </c>
      <c r="AF590" t="s">
        <v>420</v>
      </c>
      <c r="AG590">
        <v>19.37</v>
      </c>
      <c r="AH590">
        <v>2</v>
      </c>
      <c r="AI590">
        <v>28187232</v>
      </c>
      <c r="AJ590">
        <v>568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</row>
    <row r="591" spans="1:44" x14ac:dyDescent="0.2">
      <c r="A591">
        <f>ROW(Source!A157)</f>
        <v>157</v>
      </c>
      <c r="B591">
        <v>28187245</v>
      </c>
      <c r="C591">
        <v>28187224</v>
      </c>
      <c r="D591">
        <v>27264507</v>
      </c>
      <c r="E591">
        <v>1</v>
      </c>
      <c r="F591">
        <v>1</v>
      </c>
      <c r="G591">
        <v>1</v>
      </c>
      <c r="H591">
        <v>3</v>
      </c>
      <c r="I591" t="s">
        <v>165</v>
      </c>
      <c r="J591" t="s">
        <v>166</v>
      </c>
      <c r="K591" t="s">
        <v>167</v>
      </c>
      <c r="L591">
        <v>1339</v>
      </c>
      <c r="N591">
        <v>1007</v>
      </c>
      <c r="O591" t="s">
        <v>444</v>
      </c>
      <c r="P591" t="s">
        <v>444</v>
      </c>
      <c r="Q591">
        <v>1</v>
      </c>
      <c r="X591">
        <v>0.4</v>
      </c>
      <c r="Y591">
        <v>2.44</v>
      </c>
      <c r="Z591">
        <v>0</v>
      </c>
      <c r="AA591">
        <v>0</v>
      </c>
      <c r="AB591">
        <v>0</v>
      </c>
      <c r="AC591">
        <v>0</v>
      </c>
      <c r="AD591">
        <v>1</v>
      </c>
      <c r="AE591">
        <v>0</v>
      </c>
      <c r="AF591" t="s">
        <v>420</v>
      </c>
      <c r="AG591">
        <v>0.4</v>
      </c>
      <c r="AH591">
        <v>2</v>
      </c>
      <c r="AI591">
        <v>28187233</v>
      </c>
      <c r="AJ591">
        <v>569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</row>
    <row r="592" spans="1:44" x14ac:dyDescent="0.2">
      <c r="A592">
        <f>ROW(Source!A157)</f>
        <v>157</v>
      </c>
      <c r="B592">
        <v>28187246</v>
      </c>
      <c r="C592">
        <v>28187224</v>
      </c>
      <c r="D592">
        <v>27266036</v>
      </c>
      <c r="E592">
        <v>1</v>
      </c>
      <c r="F592">
        <v>1</v>
      </c>
      <c r="G592">
        <v>1</v>
      </c>
      <c r="H592">
        <v>3</v>
      </c>
      <c r="I592" t="s">
        <v>196</v>
      </c>
      <c r="J592" t="s">
        <v>197</v>
      </c>
      <c r="K592" t="s">
        <v>198</v>
      </c>
      <c r="L592">
        <v>1348</v>
      </c>
      <c r="N592">
        <v>1009</v>
      </c>
      <c r="O592" t="s">
        <v>476</v>
      </c>
      <c r="P592" t="s">
        <v>476</v>
      </c>
      <c r="Q592">
        <v>1000</v>
      </c>
      <c r="X592">
        <v>4.0000000000000002E-4</v>
      </c>
      <c r="Y592">
        <v>10689.18</v>
      </c>
      <c r="Z592">
        <v>0</v>
      </c>
      <c r="AA592">
        <v>0</v>
      </c>
      <c r="AB592">
        <v>0</v>
      </c>
      <c r="AC592">
        <v>0</v>
      </c>
      <c r="AD592">
        <v>1</v>
      </c>
      <c r="AE592">
        <v>0</v>
      </c>
      <c r="AF592" t="s">
        <v>420</v>
      </c>
      <c r="AG592">
        <v>4.0000000000000002E-4</v>
      </c>
      <c r="AH592">
        <v>2</v>
      </c>
      <c r="AI592">
        <v>28187234</v>
      </c>
      <c r="AJ592">
        <v>570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</row>
    <row r="593" spans="1:44" x14ac:dyDescent="0.2">
      <c r="A593">
        <f>ROW(Source!A157)</f>
        <v>157</v>
      </c>
      <c r="B593">
        <v>28187247</v>
      </c>
      <c r="C593">
        <v>28187224</v>
      </c>
      <c r="D593">
        <v>27290344</v>
      </c>
      <c r="E593">
        <v>1</v>
      </c>
      <c r="F593">
        <v>1</v>
      </c>
      <c r="G593">
        <v>1</v>
      </c>
      <c r="H593">
        <v>3</v>
      </c>
      <c r="I593" t="s">
        <v>199</v>
      </c>
      <c r="J593" t="s">
        <v>200</v>
      </c>
      <c r="K593" t="s">
        <v>201</v>
      </c>
      <c r="L593">
        <v>1348</v>
      </c>
      <c r="N593">
        <v>1009</v>
      </c>
      <c r="O593" t="s">
        <v>476</v>
      </c>
      <c r="P593" t="s">
        <v>476</v>
      </c>
      <c r="Q593">
        <v>1000</v>
      </c>
      <c r="X593">
        <v>9.8000000000000004E-2</v>
      </c>
      <c r="Y593">
        <v>10744.44</v>
      </c>
      <c r="Z593">
        <v>0</v>
      </c>
      <c r="AA593">
        <v>0</v>
      </c>
      <c r="AB593">
        <v>0</v>
      </c>
      <c r="AC593">
        <v>0</v>
      </c>
      <c r="AD593">
        <v>1</v>
      </c>
      <c r="AE593">
        <v>0</v>
      </c>
      <c r="AF593" t="s">
        <v>420</v>
      </c>
      <c r="AG593">
        <v>9.8000000000000004E-2</v>
      </c>
      <c r="AH593">
        <v>2</v>
      </c>
      <c r="AI593">
        <v>28187235</v>
      </c>
      <c r="AJ593">
        <v>571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</row>
    <row r="594" spans="1:44" x14ac:dyDescent="0.2">
      <c r="A594">
        <f>ROW(Source!A157)</f>
        <v>157</v>
      </c>
      <c r="B594">
        <v>28187248</v>
      </c>
      <c r="C594">
        <v>28187224</v>
      </c>
      <c r="D594">
        <v>27308284</v>
      </c>
      <c r="E594">
        <v>1</v>
      </c>
      <c r="F594">
        <v>1</v>
      </c>
      <c r="G594">
        <v>1</v>
      </c>
      <c r="H594">
        <v>3</v>
      </c>
      <c r="I594" t="s">
        <v>202</v>
      </c>
      <c r="J594" t="s">
        <v>203</v>
      </c>
      <c r="K594" t="s">
        <v>204</v>
      </c>
      <c r="L594">
        <v>1348</v>
      </c>
      <c r="N594">
        <v>1009</v>
      </c>
      <c r="O594" t="s">
        <v>476</v>
      </c>
      <c r="P594" t="s">
        <v>476</v>
      </c>
      <c r="Q594">
        <v>1000</v>
      </c>
      <c r="X594">
        <v>1.77</v>
      </c>
      <c r="Y594">
        <v>3960.18</v>
      </c>
      <c r="Z594">
        <v>0</v>
      </c>
      <c r="AA594">
        <v>0</v>
      </c>
      <c r="AB594">
        <v>0</v>
      </c>
      <c r="AC594">
        <v>0</v>
      </c>
      <c r="AD594">
        <v>1</v>
      </c>
      <c r="AE594">
        <v>0</v>
      </c>
      <c r="AF594" t="s">
        <v>420</v>
      </c>
      <c r="AG594">
        <v>1.77</v>
      </c>
      <c r="AH594">
        <v>2</v>
      </c>
      <c r="AI594">
        <v>28187236</v>
      </c>
      <c r="AJ594">
        <v>572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</row>
    <row r="595" spans="1:44" x14ac:dyDescent="0.2">
      <c r="A595">
        <f>ROW(Source!A158)</f>
        <v>158</v>
      </c>
      <c r="B595">
        <v>28187261</v>
      </c>
      <c r="C595">
        <v>28187249</v>
      </c>
      <c r="D595">
        <v>27436209</v>
      </c>
      <c r="E595">
        <v>1</v>
      </c>
      <c r="F595">
        <v>1</v>
      </c>
      <c r="G595">
        <v>1</v>
      </c>
      <c r="H595">
        <v>1</v>
      </c>
      <c r="I595" t="s">
        <v>73</v>
      </c>
      <c r="J595" t="s">
        <v>420</v>
      </c>
      <c r="K595" t="s">
        <v>74</v>
      </c>
      <c r="L595">
        <v>1191</v>
      </c>
      <c r="N595">
        <v>1013</v>
      </c>
      <c r="O595" t="s">
        <v>817</v>
      </c>
      <c r="P595" t="s">
        <v>817</v>
      </c>
      <c r="Q595">
        <v>1</v>
      </c>
      <c r="X595">
        <v>123.6</v>
      </c>
      <c r="Y595">
        <v>0</v>
      </c>
      <c r="Z595">
        <v>0</v>
      </c>
      <c r="AA595">
        <v>0</v>
      </c>
      <c r="AB595">
        <v>9.24</v>
      </c>
      <c r="AC595">
        <v>0</v>
      </c>
      <c r="AD595">
        <v>1</v>
      </c>
      <c r="AE595">
        <v>1</v>
      </c>
      <c r="AF595" t="s">
        <v>420</v>
      </c>
      <c r="AG595">
        <v>123.6</v>
      </c>
      <c r="AH595">
        <v>2</v>
      </c>
      <c r="AI595">
        <v>28187250</v>
      </c>
      <c r="AJ595">
        <v>573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</row>
    <row r="596" spans="1:44" x14ac:dyDescent="0.2">
      <c r="A596">
        <f>ROW(Source!A158)</f>
        <v>158</v>
      </c>
      <c r="B596">
        <v>28187262</v>
      </c>
      <c r="C596">
        <v>28187249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818</v>
      </c>
      <c r="J596" t="s">
        <v>420</v>
      </c>
      <c r="K596" t="s">
        <v>819</v>
      </c>
      <c r="L596">
        <v>1191</v>
      </c>
      <c r="N596">
        <v>1013</v>
      </c>
      <c r="O596" t="s">
        <v>817</v>
      </c>
      <c r="P596" t="s">
        <v>817</v>
      </c>
      <c r="Q596">
        <v>1</v>
      </c>
      <c r="X596">
        <v>6.69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1</v>
      </c>
      <c r="AE596">
        <v>2</v>
      </c>
      <c r="AF596" t="s">
        <v>420</v>
      </c>
      <c r="AG596">
        <v>6.69</v>
      </c>
      <c r="AH596">
        <v>2</v>
      </c>
      <c r="AI596">
        <v>28187251</v>
      </c>
      <c r="AJ596">
        <v>574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</row>
    <row r="597" spans="1:44" x14ac:dyDescent="0.2">
      <c r="A597">
        <f>ROW(Source!A158)</f>
        <v>158</v>
      </c>
      <c r="B597">
        <v>28187263</v>
      </c>
      <c r="C597">
        <v>28187249</v>
      </c>
      <c r="D597">
        <v>27348210</v>
      </c>
      <c r="E597">
        <v>1</v>
      </c>
      <c r="F597">
        <v>1</v>
      </c>
      <c r="G597">
        <v>1</v>
      </c>
      <c r="H597">
        <v>2</v>
      </c>
      <c r="I597" t="s">
        <v>832</v>
      </c>
      <c r="J597" t="s">
        <v>0</v>
      </c>
      <c r="K597" t="s">
        <v>1</v>
      </c>
      <c r="L597">
        <v>1368</v>
      </c>
      <c r="N597">
        <v>1011</v>
      </c>
      <c r="O597" t="s">
        <v>823</v>
      </c>
      <c r="P597" t="s">
        <v>823</v>
      </c>
      <c r="Q597">
        <v>1</v>
      </c>
      <c r="X597">
        <v>0.49</v>
      </c>
      <c r="Y597">
        <v>0</v>
      </c>
      <c r="Z597">
        <v>93.73</v>
      </c>
      <c r="AA597">
        <v>8.82</v>
      </c>
      <c r="AB597">
        <v>0</v>
      </c>
      <c r="AC597">
        <v>0</v>
      </c>
      <c r="AD597">
        <v>1</v>
      </c>
      <c r="AE597">
        <v>0</v>
      </c>
      <c r="AF597" t="s">
        <v>420</v>
      </c>
      <c r="AG597">
        <v>0.49</v>
      </c>
      <c r="AH597">
        <v>2</v>
      </c>
      <c r="AI597">
        <v>28187252</v>
      </c>
      <c r="AJ597">
        <v>575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</row>
    <row r="598" spans="1:44" x14ac:dyDescent="0.2">
      <c r="A598">
        <f>ROW(Source!A158)</f>
        <v>158</v>
      </c>
      <c r="B598">
        <v>28187264</v>
      </c>
      <c r="C598">
        <v>28187249</v>
      </c>
      <c r="D598">
        <v>27348257</v>
      </c>
      <c r="E598">
        <v>1</v>
      </c>
      <c r="F598">
        <v>1</v>
      </c>
      <c r="G598">
        <v>1</v>
      </c>
      <c r="H598">
        <v>2</v>
      </c>
      <c r="I598" t="s">
        <v>153</v>
      </c>
      <c r="J598" t="s">
        <v>154</v>
      </c>
      <c r="K598" t="s">
        <v>155</v>
      </c>
      <c r="L598">
        <v>1368</v>
      </c>
      <c r="N598">
        <v>1011</v>
      </c>
      <c r="O598" t="s">
        <v>823</v>
      </c>
      <c r="P598" t="s">
        <v>823</v>
      </c>
      <c r="Q598">
        <v>1</v>
      </c>
      <c r="X598">
        <v>4.5599999999999996</v>
      </c>
      <c r="Y598">
        <v>0</v>
      </c>
      <c r="Z598">
        <v>91.79</v>
      </c>
      <c r="AA598">
        <v>11.84</v>
      </c>
      <c r="AB598">
        <v>0</v>
      </c>
      <c r="AC598">
        <v>0</v>
      </c>
      <c r="AD598">
        <v>1</v>
      </c>
      <c r="AE598">
        <v>0</v>
      </c>
      <c r="AF598" t="s">
        <v>420</v>
      </c>
      <c r="AG598">
        <v>4.5599999999999996</v>
      </c>
      <c r="AH598">
        <v>2</v>
      </c>
      <c r="AI598">
        <v>28187253</v>
      </c>
      <c r="AJ598">
        <v>576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</row>
    <row r="599" spans="1:44" x14ac:dyDescent="0.2">
      <c r="A599">
        <f>ROW(Source!A158)</f>
        <v>158</v>
      </c>
      <c r="B599">
        <v>28187265</v>
      </c>
      <c r="C599">
        <v>28187249</v>
      </c>
      <c r="D599">
        <v>27348410</v>
      </c>
      <c r="E599">
        <v>1</v>
      </c>
      <c r="F599">
        <v>1</v>
      </c>
      <c r="G599">
        <v>1</v>
      </c>
      <c r="H599">
        <v>2</v>
      </c>
      <c r="I599" t="s">
        <v>159</v>
      </c>
      <c r="J599" t="s">
        <v>160</v>
      </c>
      <c r="K599" t="s">
        <v>161</v>
      </c>
      <c r="L599">
        <v>1368</v>
      </c>
      <c r="N599">
        <v>1011</v>
      </c>
      <c r="O599" t="s">
        <v>823</v>
      </c>
      <c r="P599" t="s">
        <v>823</v>
      </c>
      <c r="Q599">
        <v>1</v>
      </c>
      <c r="X599">
        <v>3.64</v>
      </c>
      <c r="Y599">
        <v>0</v>
      </c>
      <c r="Z599">
        <v>4.1100000000000003</v>
      </c>
      <c r="AA599">
        <v>0</v>
      </c>
      <c r="AB599">
        <v>0</v>
      </c>
      <c r="AC599">
        <v>0</v>
      </c>
      <c r="AD599">
        <v>1</v>
      </c>
      <c r="AE599">
        <v>0</v>
      </c>
      <c r="AF599" t="s">
        <v>420</v>
      </c>
      <c r="AG599">
        <v>3.64</v>
      </c>
      <c r="AH599">
        <v>2</v>
      </c>
      <c r="AI599">
        <v>28187254</v>
      </c>
      <c r="AJ599">
        <v>577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2">
      <c r="A600">
        <f>ROW(Source!A158)</f>
        <v>158</v>
      </c>
      <c r="B600">
        <v>28187266</v>
      </c>
      <c r="C600">
        <v>28187249</v>
      </c>
      <c r="D600">
        <v>27349168</v>
      </c>
      <c r="E600">
        <v>1</v>
      </c>
      <c r="F600">
        <v>1</v>
      </c>
      <c r="G600">
        <v>1</v>
      </c>
      <c r="H600">
        <v>2</v>
      </c>
      <c r="I600" t="s">
        <v>2</v>
      </c>
      <c r="J600" t="s">
        <v>3</v>
      </c>
      <c r="K600" t="s">
        <v>4</v>
      </c>
      <c r="L600">
        <v>1368</v>
      </c>
      <c r="N600">
        <v>1011</v>
      </c>
      <c r="O600" t="s">
        <v>823</v>
      </c>
      <c r="P600" t="s">
        <v>823</v>
      </c>
      <c r="Q600">
        <v>1</v>
      </c>
      <c r="X600">
        <v>1.64</v>
      </c>
      <c r="Y600">
        <v>0</v>
      </c>
      <c r="Z600">
        <v>102.48</v>
      </c>
      <c r="AA600">
        <v>11.84</v>
      </c>
      <c r="AB600">
        <v>0</v>
      </c>
      <c r="AC600">
        <v>0</v>
      </c>
      <c r="AD600">
        <v>1</v>
      </c>
      <c r="AE600">
        <v>0</v>
      </c>
      <c r="AF600" t="s">
        <v>420</v>
      </c>
      <c r="AG600">
        <v>1.64</v>
      </c>
      <c r="AH600">
        <v>2</v>
      </c>
      <c r="AI600">
        <v>28187255</v>
      </c>
      <c r="AJ600">
        <v>578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</row>
    <row r="601" spans="1:44" x14ac:dyDescent="0.2">
      <c r="A601">
        <f>ROW(Source!A158)</f>
        <v>158</v>
      </c>
      <c r="B601">
        <v>28187267</v>
      </c>
      <c r="C601">
        <v>28187249</v>
      </c>
      <c r="D601">
        <v>27262461</v>
      </c>
      <c r="E601">
        <v>1</v>
      </c>
      <c r="F601">
        <v>1</v>
      </c>
      <c r="G601">
        <v>1</v>
      </c>
      <c r="H601">
        <v>3</v>
      </c>
      <c r="I601" t="s">
        <v>205</v>
      </c>
      <c r="J601" t="s">
        <v>206</v>
      </c>
      <c r="K601" t="s">
        <v>207</v>
      </c>
      <c r="L601">
        <v>1348</v>
      </c>
      <c r="N601">
        <v>1009</v>
      </c>
      <c r="O601" t="s">
        <v>476</v>
      </c>
      <c r="P601" t="s">
        <v>476</v>
      </c>
      <c r="Q601">
        <v>1000</v>
      </c>
      <c r="X601">
        <v>1</v>
      </c>
      <c r="Y601">
        <v>3591.3</v>
      </c>
      <c r="Z601">
        <v>0</v>
      </c>
      <c r="AA601">
        <v>0</v>
      </c>
      <c r="AB601">
        <v>0</v>
      </c>
      <c r="AC601">
        <v>0</v>
      </c>
      <c r="AD601">
        <v>1</v>
      </c>
      <c r="AE601">
        <v>0</v>
      </c>
      <c r="AF601" t="s">
        <v>420</v>
      </c>
      <c r="AG601">
        <v>1</v>
      </c>
      <c r="AH601">
        <v>2</v>
      </c>
      <c r="AI601">
        <v>28187256</v>
      </c>
      <c r="AJ601">
        <v>579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</row>
    <row r="602" spans="1:44" x14ac:dyDescent="0.2">
      <c r="A602">
        <f>ROW(Source!A158)</f>
        <v>158</v>
      </c>
      <c r="B602">
        <v>28187268</v>
      </c>
      <c r="C602">
        <v>28187249</v>
      </c>
      <c r="D602">
        <v>27263147</v>
      </c>
      <c r="E602">
        <v>1</v>
      </c>
      <c r="F602">
        <v>1</v>
      </c>
      <c r="G602">
        <v>1</v>
      </c>
      <c r="H602">
        <v>3</v>
      </c>
      <c r="I602" t="s">
        <v>185</v>
      </c>
      <c r="J602" t="s">
        <v>186</v>
      </c>
      <c r="K602" t="s">
        <v>187</v>
      </c>
      <c r="L602">
        <v>1348</v>
      </c>
      <c r="N602">
        <v>1009</v>
      </c>
      <c r="O602" t="s">
        <v>476</v>
      </c>
      <c r="P602" t="s">
        <v>476</v>
      </c>
      <c r="Q602">
        <v>1000</v>
      </c>
      <c r="X602">
        <v>0.27</v>
      </c>
      <c r="Y602">
        <v>2899.57</v>
      </c>
      <c r="Z602">
        <v>0</v>
      </c>
      <c r="AA602">
        <v>0</v>
      </c>
      <c r="AB602">
        <v>0</v>
      </c>
      <c r="AC602">
        <v>0</v>
      </c>
      <c r="AD602">
        <v>1</v>
      </c>
      <c r="AE602">
        <v>0</v>
      </c>
      <c r="AF602" t="s">
        <v>420</v>
      </c>
      <c r="AG602">
        <v>0.27</v>
      </c>
      <c r="AH602">
        <v>2</v>
      </c>
      <c r="AI602">
        <v>28187257</v>
      </c>
      <c r="AJ602">
        <v>580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</row>
    <row r="603" spans="1:44" x14ac:dyDescent="0.2">
      <c r="A603">
        <f>ROW(Source!A158)</f>
        <v>158</v>
      </c>
      <c r="B603">
        <v>28187269</v>
      </c>
      <c r="C603">
        <v>28187249</v>
      </c>
      <c r="D603">
        <v>27269572</v>
      </c>
      <c r="E603">
        <v>1</v>
      </c>
      <c r="F603">
        <v>1</v>
      </c>
      <c r="G603">
        <v>1</v>
      </c>
      <c r="H603">
        <v>3</v>
      </c>
      <c r="I603" t="s">
        <v>208</v>
      </c>
      <c r="J603" t="s">
        <v>209</v>
      </c>
      <c r="K603" t="s">
        <v>210</v>
      </c>
      <c r="L603">
        <v>1348</v>
      </c>
      <c r="N603">
        <v>1009</v>
      </c>
      <c r="O603" t="s">
        <v>476</v>
      </c>
      <c r="P603" t="s">
        <v>476</v>
      </c>
      <c r="Q603">
        <v>1000</v>
      </c>
      <c r="X603">
        <v>0.126</v>
      </c>
      <c r="Y603">
        <v>656.58</v>
      </c>
      <c r="Z603">
        <v>0</v>
      </c>
      <c r="AA603">
        <v>0</v>
      </c>
      <c r="AB603">
        <v>0</v>
      </c>
      <c r="AC603">
        <v>0</v>
      </c>
      <c r="AD603">
        <v>1</v>
      </c>
      <c r="AE603">
        <v>0</v>
      </c>
      <c r="AF603" t="s">
        <v>420</v>
      </c>
      <c r="AG603">
        <v>0.126</v>
      </c>
      <c r="AH603">
        <v>2</v>
      </c>
      <c r="AI603">
        <v>28187258</v>
      </c>
      <c r="AJ603">
        <v>581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</row>
    <row r="604" spans="1:44" x14ac:dyDescent="0.2">
      <c r="A604">
        <f>ROW(Source!A158)</f>
        <v>158</v>
      </c>
      <c r="B604">
        <v>28187270</v>
      </c>
      <c r="C604">
        <v>28187249</v>
      </c>
      <c r="D604">
        <v>27289020</v>
      </c>
      <c r="E604">
        <v>1</v>
      </c>
      <c r="F604">
        <v>1</v>
      </c>
      <c r="G604">
        <v>1</v>
      </c>
      <c r="H604">
        <v>3</v>
      </c>
      <c r="I604" t="s">
        <v>211</v>
      </c>
      <c r="J604" t="s">
        <v>212</v>
      </c>
      <c r="K604" t="s">
        <v>213</v>
      </c>
      <c r="L604">
        <v>1327</v>
      </c>
      <c r="N604">
        <v>1005</v>
      </c>
      <c r="O604" t="s">
        <v>214</v>
      </c>
      <c r="P604" t="s">
        <v>214</v>
      </c>
      <c r="Q604">
        <v>1</v>
      </c>
      <c r="X604">
        <v>105</v>
      </c>
      <c r="Y604">
        <v>20.239999999999998</v>
      </c>
      <c r="Z604">
        <v>0</v>
      </c>
      <c r="AA604">
        <v>0</v>
      </c>
      <c r="AB604">
        <v>0</v>
      </c>
      <c r="AC604">
        <v>0</v>
      </c>
      <c r="AD604">
        <v>1</v>
      </c>
      <c r="AE604">
        <v>0</v>
      </c>
      <c r="AF604" t="s">
        <v>420</v>
      </c>
      <c r="AG604">
        <v>105</v>
      </c>
      <c r="AH604">
        <v>2</v>
      </c>
      <c r="AI604">
        <v>28187259</v>
      </c>
      <c r="AJ604">
        <v>582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</row>
    <row r="605" spans="1:44" x14ac:dyDescent="0.2">
      <c r="A605">
        <f>ROW(Source!A158)</f>
        <v>158</v>
      </c>
      <c r="B605">
        <v>28187271</v>
      </c>
      <c r="C605">
        <v>28187249</v>
      </c>
      <c r="D605">
        <v>27308517</v>
      </c>
      <c r="E605">
        <v>1</v>
      </c>
      <c r="F605">
        <v>1</v>
      </c>
      <c r="G605">
        <v>1</v>
      </c>
      <c r="H605">
        <v>3</v>
      </c>
      <c r="I605" t="s">
        <v>215</v>
      </c>
      <c r="J605" t="s">
        <v>216</v>
      </c>
      <c r="K605" t="s">
        <v>217</v>
      </c>
      <c r="L605">
        <v>1348</v>
      </c>
      <c r="N605">
        <v>1009</v>
      </c>
      <c r="O605" t="s">
        <v>476</v>
      </c>
      <c r="P605" t="s">
        <v>476</v>
      </c>
      <c r="Q605">
        <v>1000</v>
      </c>
      <c r="X605">
        <v>0.38</v>
      </c>
      <c r="Y605">
        <v>623.08000000000004</v>
      </c>
      <c r="Z605">
        <v>0</v>
      </c>
      <c r="AA605">
        <v>0</v>
      </c>
      <c r="AB605">
        <v>0</v>
      </c>
      <c r="AC605">
        <v>0</v>
      </c>
      <c r="AD605">
        <v>1</v>
      </c>
      <c r="AE605">
        <v>0</v>
      </c>
      <c r="AF605" t="s">
        <v>420</v>
      </c>
      <c r="AG605">
        <v>0.38</v>
      </c>
      <c r="AH605">
        <v>2</v>
      </c>
      <c r="AI605">
        <v>28187260</v>
      </c>
      <c r="AJ605">
        <v>583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</row>
    <row r="606" spans="1:44" x14ac:dyDescent="0.2">
      <c r="A606">
        <f>ROW(Source!A158)</f>
        <v>158</v>
      </c>
      <c r="B606">
        <v>28187272</v>
      </c>
      <c r="C606">
        <v>28187249</v>
      </c>
      <c r="D606">
        <v>27261126</v>
      </c>
      <c r="E606">
        <v>21</v>
      </c>
      <c r="F606">
        <v>1</v>
      </c>
      <c r="G606">
        <v>1</v>
      </c>
      <c r="H606">
        <v>3</v>
      </c>
      <c r="I606" t="s">
        <v>406</v>
      </c>
      <c r="J606" t="s">
        <v>420</v>
      </c>
      <c r="K606" t="s">
        <v>407</v>
      </c>
      <c r="L606">
        <v>1348</v>
      </c>
      <c r="N606">
        <v>1009</v>
      </c>
      <c r="O606" t="s">
        <v>476</v>
      </c>
      <c r="P606" t="s">
        <v>476</v>
      </c>
      <c r="Q606">
        <v>1000</v>
      </c>
      <c r="X606">
        <v>1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t="s">
        <v>420</v>
      </c>
      <c r="AG606">
        <v>1</v>
      </c>
      <c r="AH606">
        <v>3</v>
      </c>
      <c r="AI606">
        <v>-1</v>
      </c>
      <c r="AJ606" t="s">
        <v>420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</row>
    <row r="607" spans="1:44" x14ac:dyDescent="0.2">
      <c r="A607">
        <f>ROW(Source!A159)</f>
        <v>159</v>
      </c>
      <c r="B607">
        <v>28187261</v>
      </c>
      <c r="C607">
        <v>28187249</v>
      </c>
      <c r="D607">
        <v>27436209</v>
      </c>
      <c r="E607">
        <v>1</v>
      </c>
      <c r="F607">
        <v>1</v>
      </c>
      <c r="G607">
        <v>1</v>
      </c>
      <c r="H607">
        <v>1</v>
      </c>
      <c r="I607" t="s">
        <v>73</v>
      </c>
      <c r="J607" t="s">
        <v>420</v>
      </c>
      <c r="K607" t="s">
        <v>74</v>
      </c>
      <c r="L607">
        <v>1191</v>
      </c>
      <c r="N607">
        <v>1013</v>
      </c>
      <c r="O607" t="s">
        <v>817</v>
      </c>
      <c r="P607" t="s">
        <v>817</v>
      </c>
      <c r="Q607">
        <v>1</v>
      </c>
      <c r="X607">
        <v>123.6</v>
      </c>
      <c r="Y607">
        <v>0</v>
      </c>
      <c r="Z607">
        <v>0</v>
      </c>
      <c r="AA607">
        <v>0</v>
      </c>
      <c r="AB607">
        <v>9.24</v>
      </c>
      <c r="AC607">
        <v>0</v>
      </c>
      <c r="AD607">
        <v>1</v>
      </c>
      <c r="AE607">
        <v>1</v>
      </c>
      <c r="AF607" t="s">
        <v>420</v>
      </c>
      <c r="AG607">
        <v>123.6</v>
      </c>
      <c r="AH607">
        <v>2</v>
      </c>
      <c r="AI607">
        <v>28187250</v>
      </c>
      <c r="AJ607">
        <v>584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</row>
    <row r="608" spans="1:44" x14ac:dyDescent="0.2">
      <c r="A608">
        <f>ROW(Source!A159)</f>
        <v>159</v>
      </c>
      <c r="B608">
        <v>28187262</v>
      </c>
      <c r="C608">
        <v>28187249</v>
      </c>
      <c r="D608">
        <v>27430841</v>
      </c>
      <c r="E608">
        <v>1</v>
      </c>
      <c r="F608">
        <v>1</v>
      </c>
      <c r="G608">
        <v>1</v>
      </c>
      <c r="H608">
        <v>1</v>
      </c>
      <c r="I608" t="s">
        <v>818</v>
      </c>
      <c r="J608" t="s">
        <v>420</v>
      </c>
      <c r="K608" t="s">
        <v>819</v>
      </c>
      <c r="L608">
        <v>1191</v>
      </c>
      <c r="N608">
        <v>1013</v>
      </c>
      <c r="O608" t="s">
        <v>817</v>
      </c>
      <c r="P608" t="s">
        <v>817</v>
      </c>
      <c r="Q608">
        <v>1</v>
      </c>
      <c r="X608">
        <v>6.69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1</v>
      </c>
      <c r="AE608">
        <v>2</v>
      </c>
      <c r="AF608" t="s">
        <v>420</v>
      </c>
      <c r="AG608">
        <v>6.69</v>
      </c>
      <c r="AH608">
        <v>2</v>
      </c>
      <c r="AI608">
        <v>28187251</v>
      </c>
      <c r="AJ608">
        <v>585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</row>
    <row r="609" spans="1:44" x14ac:dyDescent="0.2">
      <c r="A609">
        <f>ROW(Source!A159)</f>
        <v>159</v>
      </c>
      <c r="B609">
        <v>28187263</v>
      </c>
      <c r="C609">
        <v>28187249</v>
      </c>
      <c r="D609">
        <v>27348210</v>
      </c>
      <c r="E609">
        <v>1</v>
      </c>
      <c r="F609">
        <v>1</v>
      </c>
      <c r="G609">
        <v>1</v>
      </c>
      <c r="H609">
        <v>2</v>
      </c>
      <c r="I609" t="s">
        <v>832</v>
      </c>
      <c r="J609" t="s">
        <v>0</v>
      </c>
      <c r="K609" t="s">
        <v>1</v>
      </c>
      <c r="L609">
        <v>1368</v>
      </c>
      <c r="N609">
        <v>1011</v>
      </c>
      <c r="O609" t="s">
        <v>823</v>
      </c>
      <c r="P609" t="s">
        <v>823</v>
      </c>
      <c r="Q609">
        <v>1</v>
      </c>
      <c r="X609">
        <v>0.49</v>
      </c>
      <c r="Y609">
        <v>0</v>
      </c>
      <c r="Z609">
        <v>93.73</v>
      </c>
      <c r="AA609">
        <v>8.82</v>
      </c>
      <c r="AB609">
        <v>0</v>
      </c>
      <c r="AC609">
        <v>0</v>
      </c>
      <c r="AD609">
        <v>1</v>
      </c>
      <c r="AE609">
        <v>0</v>
      </c>
      <c r="AF609" t="s">
        <v>420</v>
      </c>
      <c r="AG609">
        <v>0.49</v>
      </c>
      <c r="AH609">
        <v>2</v>
      </c>
      <c r="AI609">
        <v>28187252</v>
      </c>
      <c r="AJ609">
        <v>586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</row>
    <row r="610" spans="1:44" x14ac:dyDescent="0.2">
      <c r="A610">
        <f>ROW(Source!A159)</f>
        <v>159</v>
      </c>
      <c r="B610">
        <v>28187264</v>
      </c>
      <c r="C610">
        <v>28187249</v>
      </c>
      <c r="D610">
        <v>27348257</v>
      </c>
      <c r="E610">
        <v>1</v>
      </c>
      <c r="F610">
        <v>1</v>
      </c>
      <c r="G610">
        <v>1</v>
      </c>
      <c r="H610">
        <v>2</v>
      </c>
      <c r="I610" t="s">
        <v>153</v>
      </c>
      <c r="J610" t="s">
        <v>154</v>
      </c>
      <c r="K610" t="s">
        <v>155</v>
      </c>
      <c r="L610">
        <v>1368</v>
      </c>
      <c r="N610">
        <v>1011</v>
      </c>
      <c r="O610" t="s">
        <v>823</v>
      </c>
      <c r="P610" t="s">
        <v>823</v>
      </c>
      <c r="Q610">
        <v>1</v>
      </c>
      <c r="X610">
        <v>4.5599999999999996</v>
      </c>
      <c r="Y610">
        <v>0</v>
      </c>
      <c r="Z610">
        <v>91.79</v>
      </c>
      <c r="AA610">
        <v>11.84</v>
      </c>
      <c r="AB610">
        <v>0</v>
      </c>
      <c r="AC610">
        <v>0</v>
      </c>
      <c r="AD610">
        <v>1</v>
      </c>
      <c r="AE610">
        <v>0</v>
      </c>
      <c r="AF610" t="s">
        <v>420</v>
      </c>
      <c r="AG610">
        <v>4.5599999999999996</v>
      </c>
      <c r="AH610">
        <v>2</v>
      </c>
      <c r="AI610">
        <v>28187253</v>
      </c>
      <c r="AJ610">
        <v>587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</row>
    <row r="611" spans="1:44" x14ac:dyDescent="0.2">
      <c r="A611">
        <f>ROW(Source!A159)</f>
        <v>159</v>
      </c>
      <c r="B611">
        <v>28187265</v>
      </c>
      <c r="C611">
        <v>28187249</v>
      </c>
      <c r="D611">
        <v>27348410</v>
      </c>
      <c r="E611">
        <v>1</v>
      </c>
      <c r="F611">
        <v>1</v>
      </c>
      <c r="G611">
        <v>1</v>
      </c>
      <c r="H611">
        <v>2</v>
      </c>
      <c r="I611" t="s">
        <v>159</v>
      </c>
      <c r="J611" t="s">
        <v>160</v>
      </c>
      <c r="K611" t="s">
        <v>161</v>
      </c>
      <c r="L611">
        <v>1368</v>
      </c>
      <c r="N611">
        <v>1011</v>
      </c>
      <c r="O611" t="s">
        <v>823</v>
      </c>
      <c r="P611" t="s">
        <v>823</v>
      </c>
      <c r="Q611">
        <v>1</v>
      </c>
      <c r="X611">
        <v>3.64</v>
      </c>
      <c r="Y611">
        <v>0</v>
      </c>
      <c r="Z611">
        <v>4.1100000000000003</v>
      </c>
      <c r="AA611">
        <v>0</v>
      </c>
      <c r="AB611">
        <v>0</v>
      </c>
      <c r="AC611">
        <v>0</v>
      </c>
      <c r="AD611">
        <v>1</v>
      </c>
      <c r="AE611">
        <v>0</v>
      </c>
      <c r="AF611" t="s">
        <v>420</v>
      </c>
      <c r="AG611">
        <v>3.64</v>
      </c>
      <c r="AH611">
        <v>2</v>
      </c>
      <c r="AI611">
        <v>28187254</v>
      </c>
      <c r="AJ611">
        <v>588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2">
      <c r="A612">
        <f>ROW(Source!A159)</f>
        <v>159</v>
      </c>
      <c r="B612">
        <v>28187266</v>
      </c>
      <c r="C612">
        <v>28187249</v>
      </c>
      <c r="D612">
        <v>27349168</v>
      </c>
      <c r="E612">
        <v>1</v>
      </c>
      <c r="F612">
        <v>1</v>
      </c>
      <c r="G612">
        <v>1</v>
      </c>
      <c r="H612">
        <v>2</v>
      </c>
      <c r="I612" t="s">
        <v>2</v>
      </c>
      <c r="J612" t="s">
        <v>3</v>
      </c>
      <c r="K612" t="s">
        <v>4</v>
      </c>
      <c r="L612">
        <v>1368</v>
      </c>
      <c r="N612">
        <v>1011</v>
      </c>
      <c r="O612" t="s">
        <v>823</v>
      </c>
      <c r="P612" t="s">
        <v>823</v>
      </c>
      <c r="Q612">
        <v>1</v>
      </c>
      <c r="X612">
        <v>1.64</v>
      </c>
      <c r="Y612">
        <v>0</v>
      </c>
      <c r="Z612">
        <v>102.48</v>
      </c>
      <c r="AA612">
        <v>11.84</v>
      </c>
      <c r="AB612">
        <v>0</v>
      </c>
      <c r="AC612">
        <v>0</v>
      </c>
      <c r="AD612">
        <v>1</v>
      </c>
      <c r="AE612">
        <v>0</v>
      </c>
      <c r="AF612" t="s">
        <v>420</v>
      </c>
      <c r="AG612">
        <v>1.64</v>
      </c>
      <c r="AH612">
        <v>2</v>
      </c>
      <c r="AI612">
        <v>28187255</v>
      </c>
      <c r="AJ612">
        <v>589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</row>
    <row r="613" spans="1:44" x14ac:dyDescent="0.2">
      <c r="A613">
        <f>ROW(Source!A159)</f>
        <v>159</v>
      </c>
      <c r="B613">
        <v>28187267</v>
      </c>
      <c r="C613">
        <v>28187249</v>
      </c>
      <c r="D613">
        <v>27262461</v>
      </c>
      <c r="E613">
        <v>1</v>
      </c>
      <c r="F613">
        <v>1</v>
      </c>
      <c r="G613">
        <v>1</v>
      </c>
      <c r="H613">
        <v>3</v>
      </c>
      <c r="I613" t="s">
        <v>205</v>
      </c>
      <c r="J613" t="s">
        <v>206</v>
      </c>
      <c r="K613" t="s">
        <v>207</v>
      </c>
      <c r="L613">
        <v>1348</v>
      </c>
      <c r="N613">
        <v>1009</v>
      </c>
      <c r="O613" t="s">
        <v>476</v>
      </c>
      <c r="P613" t="s">
        <v>476</v>
      </c>
      <c r="Q613">
        <v>1000</v>
      </c>
      <c r="X613">
        <v>1</v>
      </c>
      <c r="Y613">
        <v>3591.3</v>
      </c>
      <c r="Z613">
        <v>0</v>
      </c>
      <c r="AA613">
        <v>0</v>
      </c>
      <c r="AB613">
        <v>0</v>
      </c>
      <c r="AC613">
        <v>0</v>
      </c>
      <c r="AD613">
        <v>1</v>
      </c>
      <c r="AE613">
        <v>0</v>
      </c>
      <c r="AF613" t="s">
        <v>420</v>
      </c>
      <c r="AG613">
        <v>1</v>
      </c>
      <c r="AH613">
        <v>2</v>
      </c>
      <c r="AI613">
        <v>28187256</v>
      </c>
      <c r="AJ613">
        <v>590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</row>
    <row r="614" spans="1:44" x14ac:dyDescent="0.2">
      <c r="A614">
        <f>ROW(Source!A159)</f>
        <v>159</v>
      </c>
      <c r="B614">
        <v>28187268</v>
      </c>
      <c r="C614">
        <v>28187249</v>
      </c>
      <c r="D614">
        <v>27263147</v>
      </c>
      <c r="E614">
        <v>1</v>
      </c>
      <c r="F614">
        <v>1</v>
      </c>
      <c r="G614">
        <v>1</v>
      </c>
      <c r="H614">
        <v>3</v>
      </c>
      <c r="I614" t="s">
        <v>185</v>
      </c>
      <c r="J614" t="s">
        <v>186</v>
      </c>
      <c r="K614" t="s">
        <v>187</v>
      </c>
      <c r="L614">
        <v>1348</v>
      </c>
      <c r="N614">
        <v>1009</v>
      </c>
      <c r="O614" t="s">
        <v>476</v>
      </c>
      <c r="P614" t="s">
        <v>476</v>
      </c>
      <c r="Q614">
        <v>1000</v>
      </c>
      <c r="X614">
        <v>0.27</v>
      </c>
      <c r="Y614">
        <v>2899.57</v>
      </c>
      <c r="Z614">
        <v>0</v>
      </c>
      <c r="AA614">
        <v>0</v>
      </c>
      <c r="AB614">
        <v>0</v>
      </c>
      <c r="AC614">
        <v>0</v>
      </c>
      <c r="AD614">
        <v>1</v>
      </c>
      <c r="AE614">
        <v>0</v>
      </c>
      <c r="AF614" t="s">
        <v>420</v>
      </c>
      <c r="AG614">
        <v>0.27</v>
      </c>
      <c r="AH614">
        <v>2</v>
      </c>
      <c r="AI614">
        <v>28187257</v>
      </c>
      <c r="AJ614">
        <v>591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2">
      <c r="A615">
        <f>ROW(Source!A159)</f>
        <v>159</v>
      </c>
      <c r="B615">
        <v>28187269</v>
      </c>
      <c r="C615">
        <v>28187249</v>
      </c>
      <c r="D615">
        <v>27269572</v>
      </c>
      <c r="E615">
        <v>1</v>
      </c>
      <c r="F615">
        <v>1</v>
      </c>
      <c r="G615">
        <v>1</v>
      </c>
      <c r="H615">
        <v>3</v>
      </c>
      <c r="I615" t="s">
        <v>208</v>
      </c>
      <c r="J615" t="s">
        <v>209</v>
      </c>
      <c r="K615" t="s">
        <v>210</v>
      </c>
      <c r="L615">
        <v>1348</v>
      </c>
      <c r="N615">
        <v>1009</v>
      </c>
      <c r="O615" t="s">
        <v>476</v>
      </c>
      <c r="P615" t="s">
        <v>476</v>
      </c>
      <c r="Q615">
        <v>1000</v>
      </c>
      <c r="X615">
        <v>0.126</v>
      </c>
      <c r="Y615">
        <v>656.58</v>
      </c>
      <c r="Z615">
        <v>0</v>
      </c>
      <c r="AA615">
        <v>0</v>
      </c>
      <c r="AB615">
        <v>0</v>
      </c>
      <c r="AC615">
        <v>0</v>
      </c>
      <c r="AD615">
        <v>1</v>
      </c>
      <c r="AE615">
        <v>0</v>
      </c>
      <c r="AF615" t="s">
        <v>420</v>
      </c>
      <c r="AG615">
        <v>0.126</v>
      </c>
      <c r="AH615">
        <v>2</v>
      </c>
      <c r="AI615">
        <v>28187258</v>
      </c>
      <c r="AJ615">
        <v>592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</row>
    <row r="616" spans="1:44" x14ac:dyDescent="0.2">
      <c r="A616">
        <f>ROW(Source!A159)</f>
        <v>159</v>
      </c>
      <c r="B616">
        <v>28187270</v>
      </c>
      <c r="C616">
        <v>28187249</v>
      </c>
      <c r="D616">
        <v>27289020</v>
      </c>
      <c r="E616">
        <v>1</v>
      </c>
      <c r="F616">
        <v>1</v>
      </c>
      <c r="G616">
        <v>1</v>
      </c>
      <c r="H616">
        <v>3</v>
      </c>
      <c r="I616" t="s">
        <v>211</v>
      </c>
      <c r="J616" t="s">
        <v>212</v>
      </c>
      <c r="K616" t="s">
        <v>213</v>
      </c>
      <c r="L616">
        <v>1327</v>
      </c>
      <c r="N616">
        <v>1005</v>
      </c>
      <c r="O616" t="s">
        <v>214</v>
      </c>
      <c r="P616" t="s">
        <v>214</v>
      </c>
      <c r="Q616">
        <v>1</v>
      </c>
      <c r="X616">
        <v>105</v>
      </c>
      <c r="Y616">
        <v>20.239999999999998</v>
      </c>
      <c r="Z616">
        <v>0</v>
      </c>
      <c r="AA616">
        <v>0</v>
      </c>
      <c r="AB616">
        <v>0</v>
      </c>
      <c r="AC616">
        <v>0</v>
      </c>
      <c r="AD616">
        <v>1</v>
      </c>
      <c r="AE616">
        <v>0</v>
      </c>
      <c r="AF616" t="s">
        <v>420</v>
      </c>
      <c r="AG616">
        <v>105</v>
      </c>
      <c r="AH616">
        <v>2</v>
      </c>
      <c r="AI616">
        <v>28187259</v>
      </c>
      <c r="AJ616">
        <v>593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</row>
    <row r="617" spans="1:44" x14ac:dyDescent="0.2">
      <c r="A617">
        <f>ROW(Source!A159)</f>
        <v>159</v>
      </c>
      <c r="B617">
        <v>28187271</v>
      </c>
      <c r="C617">
        <v>28187249</v>
      </c>
      <c r="D617">
        <v>27308517</v>
      </c>
      <c r="E617">
        <v>1</v>
      </c>
      <c r="F617">
        <v>1</v>
      </c>
      <c r="G617">
        <v>1</v>
      </c>
      <c r="H617">
        <v>3</v>
      </c>
      <c r="I617" t="s">
        <v>215</v>
      </c>
      <c r="J617" t="s">
        <v>216</v>
      </c>
      <c r="K617" t="s">
        <v>217</v>
      </c>
      <c r="L617">
        <v>1348</v>
      </c>
      <c r="N617">
        <v>1009</v>
      </c>
      <c r="O617" t="s">
        <v>476</v>
      </c>
      <c r="P617" t="s">
        <v>476</v>
      </c>
      <c r="Q617">
        <v>1000</v>
      </c>
      <c r="X617">
        <v>0.38</v>
      </c>
      <c r="Y617">
        <v>623.08000000000004</v>
      </c>
      <c r="Z617">
        <v>0</v>
      </c>
      <c r="AA617">
        <v>0</v>
      </c>
      <c r="AB617">
        <v>0</v>
      </c>
      <c r="AC617">
        <v>0</v>
      </c>
      <c r="AD617">
        <v>1</v>
      </c>
      <c r="AE617">
        <v>0</v>
      </c>
      <c r="AF617" t="s">
        <v>420</v>
      </c>
      <c r="AG617">
        <v>0.38</v>
      </c>
      <c r="AH617">
        <v>2</v>
      </c>
      <c r="AI617">
        <v>28187260</v>
      </c>
      <c r="AJ617">
        <v>594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</row>
    <row r="618" spans="1:44" x14ac:dyDescent="0.2">
      <c r="A618">
        <f>ROW(Source!A159)</f>
        <v>159</v>
      </c>
      <c r="B618">
        <v>28187272</v>
      </c>
      <c r="C618">
        <v>28187249</v>
      </c>
      <c r="D618">
        <v>27261126</v>
      </c>
      <c r="E618">
        <v>21</v>
      </c>
      <c r="F618">
        <v>1</v>
      </c>
      <c r="G618">
        <v>1</v>
      </c>
      <c r="H618">
        <v>3</v>
      </c>
      <c r="I618" t="s">
        <v>406</v>
      </c>
      <c r="J618" t="s">
        <v>420</v>
      </c>
      <c r="K618" t="s">
        <v>407</v>
      </c>
      <c r="L618">
        <v>1348</v>
      </c>
      <c r="N618">
        <v>1009</v>
      </c>
      <c r="O618" t="s">
        <v>476</v>
      </c>
      <c r="P618" t="s">
        <v>476</v>
      </c>
      <c r="Q618">
        <v>1000</v>
      </c>
      <c r="X618">
        <v>1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 t="s">
        <v>420</v>
      </c>
      <c r="AG618">
        <v>1</v>
      </c>
      <c r="AH618">
        <v>3</v>
      </c>
      <c r="AI618">
        <v>-1</v>
      </c>
      <c r="AJ618" t="s">
        <v>420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</row>
    <row r="619" spans="1:44" x14ac:dyDescent="0.2">
      <c r="A619">
        <f>ROW(Source!A162)</f>
        <v>162</v>
      </c>
      <c r="B619">
        <v>28187286</v>
      </c>
      <c r="C619">
        <v>28187274</v>
      </c>
      <c r="D619">
        <v>27431213</v>
      </c>
      <c r="E619">
        <v>1</v>
      </c>
      <c r="F619">
        <v>1</v>
      </c>
      <c r="G619">
        <v>1</v>
      </c>
      <c r="H619">
        <v>1</v>
      </c>
      <c r="I619" t="s">
        <v>830</v>
      </c>
      <c r="J619" t="s">
        <v>420</v>
      </c>
      <c r="K619" t="s">
        <v>831</v>
      </c>
      <c r="L619">
        <v>1191</v>
      </c>
      <c r="N619">
        <v>1013</v>
      </c>
      <c r="O619" t="s">
        <v>817</v>
      </c>
      <c r="P619" t="s">
        <v>817</v>
      </c>
      <c r="Q619">
        <v>1</v>
      </c>
      <c r="X619">
        <v>12.92</v>
      </c>
      <c r="Y619">
        <v>0</v>
      </c>
      <c r="Z619">
        <v>0</v>
      </c>
      <c r="AA619">
        <v>0</v>
      </c>
      <c r="AB619">
        <v>7.61</v>
      </c>
      <c r="AC619">
        <v>0</v>
      </c>
      <c r="AD619">
        <v>1</v>
      </c>
      <c r="AE619">
        <v>1</v>
      </c>
      <c r="AF619" t="s">
        <v>420</v>
      </c>
      <c r="AG619">
        <v>12.92</v>
      </c>
      <c r="AH619">
        <v>2</v>
      </c>
      <c r="AI619">
        <v>28187275</v>
      </c>
      <c r="AJ619">
        <v>595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2">
      <c r="A620">
        <f>ROW(Source!A162)</f>
        <v>162</v>
      </c>
      <c r="B620">
        <v>28187287</v>
      </c>
      <c r="C620">
        <v>28187274</v>
      </c>
      <c r="D620">
        <v>27430841</v>
      </c>
      <c r="E620">
        <v>1</v>
      </c>
      <c r="F620">
        <v>1</v>
      </c>
      <c r="G620">
        <v>1</v>
      </c>
      <c r="H620">
        <v>1</v>
      </c>
      <c r="I620" t="s">
        <v>818</v>
      </c>
      <c r="J620" t="s">
        <v>420</v>
      </c>
      <c r="K620" t="s">
        <v>819</v>
      </c>
      <c r="L620">
        <v>1191</v>
      </c>
      <c r="N620">
        <v>1013</v>
      </c>
      <c r="O620" t="s">
        <v>817</v>
      </c>
      <c r="P620" t="s">
        <v>817</v>
      </c>
      <c r="Q620">
        <v>1</v>
      </c>
      <c r="X620">
        <v>3.35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1</v>
      </c>
      <c r="AE620">
        <v>2</v>
      </c>
      <c r="AF620" t="s">
        <v>420</v>
      </c>
      <c r="AG620">
        <v>3.35</v>
      </c>
      <c r="AH620">
        <v>2</v>
      </c>
      <c r="AI620">
        <v>28187276</v>
      </c>
      <c r="AJ620">
        <v>596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</row>
    <row r="621" spans="1:44" x14ac:dyDescent="0.2">
      <c r="A621">
        <f>ROW(Source!A162)</f>
        <v>162</v>
      </c>
      <c r="B621">
        <v>28187288</v>
      </c>
      <c r="C621">
        <v>28187274</v>
      </c>
      <c r="D621">
        <v>27347989</v>
      </c>
      <c r="E621">
        <v>1</v>
      </c>
      <c r="F621">
        <v>1</v>
      </c>
      <c r="G621">
        <v>1</v>
      </c>
      <c r="H621">
        <v>2</v>
      </c>
      <c r="I621" t="s">
        <v>218</v>
      </c>
      <c r="J621" t="s">
        <v>219</v>
      </c>
      <c r="K621" t="s">
        <v>220</v>
      </c>
      <c r="L621">
        <v>1368</v>
      </c>
      <c r="N621">
        <v>1011</v>
      </c>
      <c r="O621" t="s">
        <v>823</v>
      </c>
      <c r="P621" t="s">
        <v>823</v>
      </c>
      <c r="Q621">
        <v>1</v>
      </c>
      <c r="X621">
        <v>1.54</v>
      </c>
      <c r="Y621">
        <v>0</v>
      </c>
      <c r="Z621">
        <v>5.53</v>
      </c>
      <c r="AA621">
        <v>0</v>
      </c>
      <c r="AB621">
        <v>0</v>
      </c>
      <c r="AC621">
        <v>0</v>
      </c>
      <c r="AD621">
        <v>1</v>
      </c>
      <c r="AE621">
        <v>0</v>
      </c>
      <c r="AF621" t="s">
        <v>420</v>
      </c>
      <c r="AG621">
        <v>1.54</v>
      </c>
      <c r="AH621">
        <v>2</v>
      </c>
      <c r="AI621">
        <v>28187277</v>
      </c>
      <c r="AJ621">
        <v>597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2">
      <c r="A622">
        <f>ROW(Source!A162)</f>
        <v>162</v>
      </c>
      <c r="B622">
        <v>28187289</v>
      </c>
      <c r="C622">
        <v>28187274</v>
      </c>
      <c r="D622">
        <v>27348145</v>
      </c>
      <c r="E622">
        <v>1</v>
      </c>
      <c r="F622">
        <v>1</v>
      </c>
      <c r="G622">
        <v>1</v>
      </c>
      <c r="H622">
        <v>2</v>
      </c>
      <c r="I622" t="s">
        <v>820</v>
      </c>
      <c r="J622" t="s">
        <v>821</v>
      </c>
      <c r="K622" t="s">
        <v>822</v>
      </c>
      <c r="L622">
        <v>1368</v>
      </c>
      <c r="N622">
        <v>1011</v>
      </c>
      <c r="O622" t="s">
        <v>823</v>
      </c>
      <c r="P622" t="s">
        <v>823</v>
      </c>
      <c r="Q622">
        <v>1</v>
      </c>
      <c r="X622">
        <v>0.7</v>
      </c>
      <c r="Y622">
        <v>0</v>
      </c>
      <c r="Z622">
        <v>66.16</v>
      </c>
      <c r="AA622">
        <v>8.82</v>
      </c>
      <c r="AB622">
        <v>0</v>
      </c>
      <c r="AC622">
        <v>0</v>
      </c>
      <c r="AD622">
        <v>1</v>
      </c>
      <c r="AE622">
        <v>0</v>
      </c>
      <c r="AF622" t="s">
        <v>420</v>
      </c>
      <c r="AG622">
        <v>0.7</v>
      </c>
      <c r="AH622">
        <v>2</v>
      </c>
      <c r="AI622">
        <v>28187278</v>
      </c>
      <c r="AJ622">
        <v>598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</row>
    <row r="623" spans="1:44" x14ac:dyDescent="0.2">
      <c r="A623">
        <f>ROW(Source!A162)</f>
        <v>162</v>
      </c>
      <c r="B623">
        <v>28187290</v>
      </c>
      <c r="C623">
        <v>28187274</v>
      </c>
      <c r="D623">
        <v>27348210</v>
      </c>
      <c r="E623">
        <v>1</v>
      </c>
      <c r="F623">
        <v>1</v>
      </c>
      <c r="G623">
        <v>1</v>
      </c>
      <c r="H623">
        <v>2</v>
      </c>
      <c r="I623" t="s">
        <v>832</v>
      </c>
      <c r="J623" t="s">
        <v>0</v>
      </c>
      <c r="K623" t="s">
        <v>1</v>
      </c>
      <c r="L623">
        <v>1368</v>
      </c>
      <c r="N623">
        <v>1011</v>
      </c>
      <c r="O623" t="s">
        <v>823</v>
      </c>
      <c r="P623" t="s">
        <v>823</v>
      </c>
      <c r="Q623">
        <v>1</v>
      </c>
      <c r="X623">
        <v>0.2</v>
      </c>
      <c r="Y623">
        <v>0</v>
      </c>
      <c r="Z623">
        <v>93.73</v>
      </c>
      <c r="AA623">
        <v>8.82</v>
      </c>
      <c r="AB623">
        <v>0</v>
      </c>
      <c r="AC623">
        <v>0</v>
      </c>
      <c r="AD623">
        <v>1</v>
      </c>
      <c r="AE623">
        <v>0</v>
      </c>
      <c r="AF623" t="s">
        <v>420</v>
      </c>
      <c r="AG623">
        <v>0.2</v>
      </c>
      <c r="AH623">
        <v>2</v>
      </c>
      <c r="AI623">
        <v>28187279</v>
      </c>
      <c r="AJ623">
        <v>599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</row>
    <row r="624" spans="1:44" x14ac:dyDescent="0.2">
      <c r="A624">
        <f>ROW(Source!A162)</f>
        <v>162</v>
      </c>
      <c r="B624">
        <v>28187291</v>
      </c>
      <c r="C624">
        <v>28187274</v>
      </c>
      <c r="D624">
        <v>27348306</v>
      </c>
      <c r="E624">
        <v>1</v>
      </c>
      <c r="F624">
        <v>1</v>
      </c>
      <c r="G624">
        <v>1</v>
      </c>
      <c r="H624">
        <v>2</v>
      </c>
      <c r="I624" t="s">
        <v>221</v>
      </c>
      <c r="J624" t="s">
        <v>328</v>
      </c>
      <c r="K624" t="s">
        <v>329</v>
      </c>
      <c r="L624">
        <v>1368</v>
      </c>
      <c r="N624">
        <v>1011</v>
      </c>
      <c r="O624" t="s">
        <v>823</v>
      </c>
      <c r="P624" t="s">
        <v>823</v>
      </c>
      <c r="Q624">
        <v>1</v>
      </c>
      <c r="X624">
        <v>0.1</v>
      </c>
      <c r="Y624">
        <v>0</v>
      </c>
      <c r="Z624">
        <v>6.61</v>
      </c>
      <c r="AA624">
        <v>0</v>
      </c>
      <c r="AB624">
        <v>0</v>
      </c>
      <c r="AC624">
        <v>0</v>
      </c>
      <c r="AD624">
        <v>1</v>
      </c>
      <c r="AE624">
        <v>0</v>
      </c>
      <c r="AF624" t="s">
        <v>420</v>
      </c>
      <c r="AG624">
        <v>0.1</v>
      </c>
      <c r="AH624">
        <v>2</v>
      </c>
      <c r="AI624">
        <v>28187280</v>
      </c>
      <c r="AJ624">
        <v>600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</row>
    <row r="625" spans="1:44" x14ac:dyDescent="0.2">
      <c r="A625">
        <f>ROW(Source!A162)</f>
        <v>162</v>
      </c>
      <c r="B625">
        <v>28187292</v>
      </c>
      <c r="C625">
        <v>28187274</v>
      </c>
      <c r="D625">
        <v>27348404</v>
      </c>
      <c r="E625">
        <v>1</v>
      </c>
      <c r="F625">
        <v>1</v>
      </c>
      <c r="G625">
        <v>1</v>
      </c>
      <c r="H625">
        <v>2</v>
      </c>
      <c r="I625" t="s">
        <v>330</v>
      </c>
      <c r="J625" t="s">
        <v>331</v>
      </c>
      <c r="K625" t="s">
        <v>332</v>
      </c>
      <c r="L625">
        <v>1368</v>
      </c>
      <c r="N625">
        <v>1011</v>
      </c>
      <c r="O625" t="s">
        <v>823</v>
      </c>
      <c r="P625" t="s">
        <v>823</v>
      </c>
      <c r="Q625">
        <v>1</v>
      </c>
      <c r="X625">
        <v>0.05</v>
      </c>
      <c r="Y625">
        <v>0</v>
      </c>
      <c r="Z625">
        <v>17.16</v>
      </c>
      <c r="AA625">
        <v>7.83</v>
      </c>
      <c r="AB625">
        <v>0</v>
      </c>
      <c r="AC625">
        <v>0</v>
      </c>
      <c r="AD625">
        <v>1</v>
      </c>
      <c r="AE625">
        <v>0</v>
      </c>
      <c r="AF625" t="s">
        <v>420</v>
      </c>
      <c r="AG625">
        <v>0.05</v>
      </c>
      <c r="AH625">
        <v>2</v>
      </c>
      <c r="AI625">
        <v>28187281</v>
      </c>
      <c r="AJ625">
        <v>601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</row>
    <row r="626" spans="1:44" x14ac:dyDescent="0.2">
      <c r="A626">
        <f>ROW(Source!A162)</f>
        <v>162</v>
      </c>
      <c r="B626">
        <v>28187293</v>
      </c>
      <c r="C626">
        <v>28187274</v>
      </c>
      <c r="D626">
        <v>27349168</v>
      </c>
      <c r="E626">
        <v>1</v>
      </c>
      <c r="F626">
        <v>1</v>
      </c>
      <c r="G626">
        <v>1</v>
      </c>
      <c r="H626">
        <v>2</v>
      </c>
      <c r="I626" t="s">
        <v>2</v>
      </c>
      <c r="J626" t="s">
        <v>3</v>
      </c>
      <c r="K626" t="s">
        <v>4</v>
      </c>
      <c r="L626">
        <v>1368</v>
      </c>
      <c r="N626">
        <v>1011</v>
      </c>
      <c r="O626" t="s">
        <v>823</v>
      </c>
      <c r="P626" t="s">
        <v>823</v>
      </c>
      <c r="Q626">
        <v>1</v>
      </c>
      <c r="X626">
        <v>2.37</v>
      </c>
      <c r="Y626">
        <v>0</v>
      </c>
      <c r="Z626">
        <v>102.48</v>
      </c>
      <c r="AA626">
        <v>11.84</v>
      </c>
      <c r="AB626">
        <v>0</v>
      </c>
      <c r="AC626">
        <v>0</v>
      </c>
      <c r="AD626">
        <v>1</v>
      </c>
      <c r="AE626">
        <v>0</v>
      </c>
      <c r="AF626" t="s">
        <v>420</v>
      </c>
      <c r="AG626">
        <v>2.37</v>
      </c>
      <c r="AH626">
        <v>2</v>
      </c>
      <c r="AI626">
        <v>28187282</v>
      </c>
      <c r="AJ626">
        <v>602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</row>
    <row r="627" spans="1:44" x14ac:dyDescent="0.2">
      <c r="A627">
        <f>ROW(Source!A162)</f>
        <v>162</v>
      </c>
      <c r="B627">
        <v>28187294</v>
      </c>
      <c r="C627">
        <v>28187274</v>
      </c>
      <c r="D627">
        <v>27350098</v>
      </c>
      <c r="E627">
        <v>1</v>
      </c>
      <c r="F627">
        <v>1</v>
      </c>
      <c r="G627">
        <v>1</v>
      </c>
      <c r="H627">
        <v>2</v>
      </c>
      <c r="I627" t="s">
        <v>162</v>
      </c>
      <c r="J627" t="s">
        <v>163</v>
      </c>
      <c r="K627" t="s">
        <v>164</v>
      </c>
      <c r="L627">
        <v>1368</v>
      </c>
      <c r="N627">
        <v>1011</v>
      </c>
      <c r="O627" t="s">
        <v>823</v>
      </c>
      <c r="P627" t="s">
        <v>823</v>
      </c>
      <c r="Q627">
        <v>1</v>
      </c>
      <c r="X627">
        <v>0.03</v>
      </c>
      <c r="Y627">
        <v>0</v>
      </c>
      <c r="Z627">
        <v>18.46</v>
      </c>
      <c r="AA627">
        <v>11.84</v>
      </c>
      <c r="AB627">
        <v>0</v>
      </c>
      <c r="AC627">
        <v>0</v>
      </c>
      <c r="AD627">
        <v>1</v>
      </c>
      <c r="AE627">
        <v>0</v>
      </c>
      <c r="AF627" t="s">
        <v>420</v>
      </c>
      <c r="AG627">
        <v>0.03</v>
      </c>
      <c r="AH627">
        <v>2</v>
      </c>
      <c r="AI627">
        <v>28187283</v>
      </c>
      <c r="AJ627">
        <v>603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</row>
    <row r="628" spans="1:44" x14ac:dyDescent="0.2">
      <c r="A628">
        <f>ROW(Source!A162)</f>
        <v>162</v>
      </c>
      <c r="B628">
        <v>28187295</v>
      </c>
      <c r="C628">
        <v>28187274</v>
      </c>
      <c r="D628">
        <v>27264507</v>
      </c>
      <c r="E628">
        <v>1</v>
      </c>
      <c r="F628">
        <v>1</v>
      </c>
      <c r="G628">
        <v>1</v>
      </c>
      <c r="H628">
        <v>3</v>
      </c>
      <c r="I628" t="s">
        <v>165</v>
      </c>
      <c r="J628" t="s">
        <v>166</v>
      </c>
      <c r="K628" t="s">
        <v>167</v>
      </c>
      <c r="L628">
        <v>1339</v>
      </c>
      <c r="N628">
        <v>1007</v>
      </c>
      <c r="O628" t="s">
        <v>444</v>
      </c>
      <c r="P628" t="s">
        <v>444</v>
      </c>
      <c r="Q628">
        <v>1</v>
      </c>
      <c r="X628">
        <v>0.01</v>
      </c>
      <c r="Y628">
        <v>2.44</v>
      </c>
      <c r="Z628">
        <v>0</v>
      </c>
      <c r="AA628">
        <v>0</v>
      </c>
      <c r="AB628">
        <v>0</v>
      </c>
      <c r="AC628">
        <v>0</v>
      </c>
      <c r="AD628">
        <v>1</v>
      </c>
      <c r="AE628">
        <v>0</v>
      </c>
      <c r="AF628" t="s">
        <v>420</v>
      </c>
      <c r="AG628">
        <v>0.01</v>
      </c>
      <c r="AH628">
        <v>2</v>
      </c>
      <c r="AI628">
        <v>28187284</v>
      </c>
      <c r="AJ628">
        <v>604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2">
      <c r="A629">
        <f>ROW(Source!A162)</f>
        <v>162</v>
      </c>
      <c r="B629">
        <v>28187296</v>
      </c>
      <c r="C629">
        <v>28187274</v>
      </c>
      <c r="D629">
        <v>27270544</v>
      </c>
      <c r="E629">
        <v>1</v>
      </c>
      <c r="F629">
        <v>1</v>
      </c>
      <c r="G629">
        <v>1</v>
      </c>
      <c r="H629">
        <v>3</v>
      </c>
      <c r="I629" t="s">
        <v>333</v>
      </c>
      <c r="J629" t="s">
        <v>334</v>
      </c>
      <c r="K629" t="s">
        <v>335</v>
      </c>
      <c r="L629">
        <v>1339</v>
      </c>
      <c r="N629">
        <v>1007</v>
      </c>
      <c r="O629" t="s">
        <v>444</v>
      </c>
      <c r="P629" t="s">
        <v>444</v>
      </c>
      <c r="Q629">
        <v>1</v>
      </c>
      <c r="X629">
        <v>0.22</v>
      </c>
      <c r="Y629">
        <v>757.46</v>
      </c>
      <c r="Z629">
        <v>0</v>
      </c>
      <c r="AA629">
        <v>0</v>
      </c>
      <c r="AB629">
        <v>0</v>
      </c>
      <c r="AC629">
        <v>0</v>
      </c>
      <c r="AD629">
        <v>1</v>
      </c>
      <c r="AE629">
        <v>0</v>
      </c>
      <c r="AF629" t="s">
        <v>420</v>
      </c>
      <c r="AG629">
        <v>0.22</v>
      </c>
      <c r="AH629">
        <v>2</v>
      </c>
      <c r="AI629">
        <v>28187285</v>
      </c>
      <c r="AJ629">
        <v>605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</row>
    <row r="630" spans="1:44" x14ac:dyDescent="0.2">
      <c r="A630">
        <f>ROW(Source!A162)</f>
        <v>162</v>
      </c>
      <c r="B630">
        <v>28187297</v>
      </c>
      <c r="C630">
        <v>28187274</v>
      </c>
      <c r="D630">
        <v>27259195</v>
      </c>
      <c r="E630">
        <v>21</v>
      </c>
      <c r="F630">
        <v>1</v>
      </c>
      <c r="G630">
        <v>1</v>
      </c>
      <c r="H630">
        <v>3</v>
      </c>
      <c r="I630" t="s">
        <v>408</v>
      </c>
      <c r="J630" t="s">
        <v>420</v>
      </c>
      <c r="K630" t="s">
        <v>409</v>
      </c>
      <c r="L630">
        <v>1356</v>
      </c>
      <c r="N630">
        <v>1010</v>
      </c>
      <c r="O630" t="s">
        <v>645</v>
      </c>
      <c r="P630" t="s">
        <v>645</v>
      </c>
      <c r="Q630">
        <v>1000</v>
      </c>
      <c r="X630">
        <v>0.44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 t="s">
        <v>420</v>
      </c>
      <c r="AG630">
        <v>0.44</v>
      </c>
      <c r="AH630">
        <v>3</v>
      </c>
      <c r="AI630">
        <v>-1</v>
      </c>
      <c r="AJ630" t="s">
        <v>420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</row>
    <row r="631" spans="1:44" x14ac:dyDescent="0.2">
      <c r="A631">
        <f>ROW(Source!A163)</f>
        <v>163</v>
      </c>
      <c r="B631">
        <v>28187286</v>
      </c>
      <c r="C631">
        <v>28187274</v>
      </c>
      <c r="D631">
        <v>27431213</v>
      </c>
      <c r="E631">
        <v>1</v>
      </c>
      <c r="F631">
        <v>1</v>
      </c>
      <c r="G631">
        <v>1</v>
      </c>
      <c r="H631">
        <v>1</v>
      </c>
      <c r="I631" t="s">
        <v>830</v>
      </c>
      <c r="J631" t="s">
        <v>420</v>
      </c>
      <c r="K631" t="s">
        <v>831</v>
      </c>
      <c r="L631">
        <v>1191</v>
      </c>
      <c r="N631">
        <v>1013</v>
      </c>
      <c r="O631" t="s">
        <v>817</v>
      </c>
      <c r="P631" t="s">
        <v>817</v>
      </c>
      <c r="Q631">
        <v>1</v>
      </c>
      <c r="X631">
        <v>12.92</v>
      </c>
      <c r="Y631">
        <v>0</v>
      </c>
      <c r="Z631">
        <v>0</v>
      </c>
      <c r="AA631">
        <v>0</v>
      </c>
      <c r="AB631">
        <v>7.61</v>
      </c>
      <c r="AC631">
        <v>0</v>
      </c>
      <c r="AD631">
        <v>1</v>
      </c>
      <c r="AE631">
        <v>1</v>
      </c>
      <c r="AF631" t="s">
        <v>420</v>
      </c>
      <c r="AG631">
        <v>12.92</v>
      </c>
      <c r="AH631">
        <v>2</v>
      </c>
      <c r="AI631">
        <v>28187275</v>
      </c>
      <c r="AJ631">
        <v>606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</row>
    <row r="632" spans="1:44" x14ac:dyDescent="0.2">
      <c r="A632">
        <f>ROW(Source!A163)</f>
        <v>163</v>
      </c>
      <c r="B632">
        <v>28187287</v>
      </c>
      <c r="C632">
        <v>28187274</v>
      </c>
      <c r="D632">
        <v>27430841</v>
      </c>
      <c r="E632">
        <v>1</v>
      </c>
      <c r="F632">
        <v>1</v>
      </c>
      <c r="G632">
        <v>1</v>
      </c>
      <c r="H632">
        <v>1</v>
      </c>
      <c r="I632" t="s">
        <v>818</v>
      </c>
      <c r="J632" t="s">
        <v>420</v>
      </c>
      <c r="K632" t="s">
        <v>819</v>
      </c>
      <c r="L632">
        <v>1191</v>
      </c>
      <c r="N632">
        <v>1013</v>
      </c>
      <c r="O632" t="s">
        <v>817</v>
      </c>
      <c r="P632" t="s">
        <v>817</v>
      </c>
      <c r="Q632">
        <v>1</v>
      </c>
      <c r="X632">
        <v>3.35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1</v>
      </c>
      <c r="AE632">
        <v>2</v>
      </c>
      <c r="AF632" t="s">
        <v>420</v>
      </c>
      <c r="AG632">
        <v>3.35</v>
      </c>
      <c r="AH632">
        <v>2</v>
      </c>
      <c r="AI632">
        <v>28187276</v>
      </c>
      <c r="AJ632">
        <v>607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</row>
    <row r="633" spans="1:44" x14ac:dyDescent="0.2">
      <c r="A633">
        <f>ROW(Source!A163)</f>
        <v>163</v>
      </c>
      <c r="B633">
        <v>28187288</v>
      </c>
      <c r="C633">
        <v>28187274</v>
      </c>
      <c r="D633">
        <v>27347989</v>
      </c>
      <c r="E633">
        <v>1</v>
      </c>
      <c r="F633">
        <v>1</v>
      </c>
      <c r="G633">
        <v>1</v>
      </c>
      <c r="H633">
        <v>2</v>
      </c>
      <c r="I633" t="s">
        <v>218</v>
      </c>
      <c r="J633" t="s">
        <v>219</v>
      </c>
      <c r="K633" t="s">
        <v>220</v>
      </c>
      <c r="L633">
        <v>1368</v>
      </c>
      <c r="N633">
        <v>1011</v>
      </c>
      <c r="O633" t="s">
        <v>823</v>
      </c>
      <c r="P633" t="s">
        <v>823</v>
      </c>
      <c r="Q633">
        <v>1</v>
      </c>
      <c r="X633">
        <v>1.54</v>
      </c>
      <c r="Y633">
        <v>0</v>
      </c>
      <c r="Z633">
        <v>5.53</v>
      </c>
      <c r="AA633">
        <v>0</v>
      </c>
      <c r="AB633">
        <v>0</v>
      </c>
      <c r="AC633">
        <v>0</v>
      </c>
      <c r="AD633">
        <v>1</v>
      </c>
      <c r="AE633">
        <v>0</v>
      </c>
      <c r="AF633" t="s">
        <v>420</v>
      </c>
      <c r="AG633">
        <v>1.54</v>
      </c>
      <c r="AH633">
        <v>2</v>
      </c>
      <c r="AI633">
        <v>28187277</v>
      </c>
      <c r="AJ633">
        <v>608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</row>
    <row r="634" spans="1:44" x14ac:dyDescent="0.2">
      <c r="A634">
        <f>ROW(Source!A163)</f>
        <v>163</v>
      </c>
      <c r="B634">
        <v>28187289</v>
      </c>
      <c r="C634">
        <v>28187274</v>
      </c>
      <c r="D634">
        <v>27348145</v>
      </c>
      <c r="E634">
        <v>1</v>
      </c>
      <c r="F634">
        <v>1</v>
      </c>
      <c r="G634">
        <v>1</v>
      </c>
      <c r="H634">
        <v>2</v>
      </c>
      <c r="I634" t="s">
        <v>820</v>
      </c>
      <c r="J634" t="s">
        <v>821</v>
      </c>
      <c r="K634" t="s">
        <v>822</v>
      </c>
      <c r="L634">
        <v>1368</v>
      </c>
      <c r="N634">
        <v>1011</v>
      </c>
      <c r="O634" t="s">
        <v>823</v>
      </c>
      <c r="P634" t="s">
        <v>823</v>
      </c>
      <c r="Q634">
        <v>1</v>
      </c>
      <c r="X634">
        <v>0.7</v>
      </c>
      <c r="Y634">
        <v>0</v>
      </c>
      <c r="Z634">
        <v>66.16</v>
      </c>
      <c r="AA634">
        <v>8.82</v>
      </c>
      <c r="AB634">
        <v>0</v>
      </c>
      <c r="AC634">
        <v>0</v>
      </c>
      <c r="AD634">
        <v>1</v>
      </c>
      <c r="AE634">
        <v>0</v>
      </c>
      <c r="AF634" t="s">
        <v>420</v>
      </c>
      <c r="AG634">
        <v>0.7</v>
      </c>
      <c r="AH634">
        <v>2</v>
      </c>
      <c r="AI634">
        <v>28187278</v>
      </c>
      <c r="AJ634">
        <v>609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</row>
    <row r="635" spans="1:44" x14ac:dyDescent="0.2">
      <c r="A635">
        <f>ROW(Source!A163)</f>
        <v>163</v>
      </c>
      <c r="B635">
        <v>28187290</v>
      </c>
      <c r="C635">
        <v>28187274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832</v>
      </c>
      <c r="J635" t="s">
        <v>0</v>
      </c>
      <c r="K635" t="s">
        <v>1</v>
      </c>
      <c r="L635">
        <v>1368</v>
      </c>
      <c r="N635">
        <v>1011</v>
      </c>
      <c r="O635" t="s">
        <v>823</v>
      </c>
      <c r="P635" t="s">
        <v>823</v>
      </c>
      <c r="Q635">
        <v>1</v>
      </c>
      <c r="X635">
        <v>0.2</v>
      </c>
      <c r="Y635">
        <v>0</v>
      </c>
      <c r="Z635">
        <v>93.73</v>
      </c>
      <c r="AA635">
        <v>8.82</v>
      </c>
      <c r="AB635">
        <v>0</v>
      </c>
      <c r="AC635">
        <v>0</v>
      </c>
      <c r="AD635">
        <v>1</v>
      </c>
      <c r="AE635">
        <v>0</v>
      </c>
      <c r="AF635" t="s">
        <v>420</v>
      </c>
      <c r="AG635">
        <v>0.2</v>
      </c>
      <c r="AH635">
        <v>2</v>
      </c>
      <c r="AI635">
        <v>28187279</v>
      </c>
      <c r="AJ635">
        <v>610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</row>
    <row r="636" spans="1:44" x14ac:dyDescent="0.2">
      <c r="A636">
        <f>ROW(Source!A163)</f>
        <v>163</v>
      </c>
      <c r="B636">
        <v>28187291</v>
      </c>
      <c r="C636">
        <v>28187274</v>
      </c>
      <c r="D636">
        <v>27348306</v>
      </c>
      <c r="E636">
        <v>1</v>
      </c>
      <c r="F636">
        <v>1</v>
      </c>
      <c r="G636">
        <v>1</v>
      </c>
      <c r="H636">
        <v>2</v>
      </c>
      <c r="I636" t="s">
        <v>221</v>
      </c>
      <c r="J636" t="s">
        <v>328</v>
      </c>
      <c r="K636" t="s">
        <v>329</v>
      </c>
      <c r="L636">
        <v>1368</v>
      </c>
      <c r="N636">
        <v>1011</v>
      </c>
      <c r="O636" t="s">
        <v>823</v>
      </c>
      <c r="P636" t="s">
        <v>823</v>
      </c>
      <c r="Q636">
        <v>1</v>
      </c>
      <c r="X636">
        <v>0.1</v>
      </c>
      <c r="Y636">
        <v>0</v>
      </c>
      <c r="Z636">
        <v>6.61</v>
      </c>
      <c r="AA636">
        <v>0</v>
      </c>
      <c r="AB636">
        <v>0</v>
      </c>
      <c r="AC636">
        <v>0</v>
      </c>
      <c r="AD636">
        <v>1</v>
      </c>
      <c r="AE636">
        <v>0</v>
      </c>
      <c r="AF636" t="s">
        <v>420</v>
      </c>
      <c r="AG636">
        <v>0.1</v>
      </c>
      <c r="AH636">
        <v>2</v>
      </c>
      <c r="AI636">
        <v>28187280</v>
      </c>
      <c r="AJ636">
        <v>611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</row>
    <row r="637" spans="1:44" x14ac:dyDescent="0.2">
      <c r="A637">
        <f>ROW(Source!A163)</f>
        <v>163</v>
      </c>
      <c r="B637">
        <v>28187292</v>
      </c>
      <c r="C637">
        <v>28187274</v>
      </c>
      <c r="D637">
        <v>27348404</v>
      </c>
      <c r="E637">
        <v>1</v>
      </c>
      <c r="F637">
        <v>1</v>
      </c>
      <c r="G637">
        <v>1</v>
      </c>
      <c r="H637">
        <v>2</v>
      </c>
      <c r="I637" t="s">
        <v>330</v>
      </c>
      <c r="J637" t="s">
        <v>331</v>
      </c>
      <c r="K637" t="s">
        <v>332</v>
      </c>
      <c r="L637">
        <v>1368</v>
      </c>
      <c r="N637">
        <v>1011</v>
      </c>
      <c r="O637" t="s">
        <v>823</v>
      </c>
      <c r="P637" t="s">
        <v>823</v>
      </c>
      <c r="Q637">
        <v>1</v>
      </c>
      <c r="X637">
        <v>0.05</v>
      </c>
      <c r="Y637">
        <v>0</v>
      </c>
      <c r="Z637">
        <v>17.16</v>
      </c>
      <c r="AA637">
        <v>7.83</v>
      </c>
      <c r="AB637">
        <v>0</v>
      </c>
      <c r="AC637">
        <v>0</v>
      </c>
      <c r="AD637">
        <v>1</v>
      </c>
      <c r="AE637">
        <v>0</v>
      </c>
      <c r="AF637" t="s">
        <v>420</v>
      </c>
      <c r="AG637">
        <v>0.05</v>
      </c>
      <c r="AH637">
        <v>2</v>
      </c>
      <c r="AI637">
        <v>28187281</v>
      </c>
      <c r="AJ637">
        <v>612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2">
      <c r="A638">
        <f>ROW(Source!A163)</f>
        <v>163</v>
      </c>
      <c r="B638">
        <v>28187293</v>
      </c>
      <c r="C638">
        <v>28187274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2</v>
      </c>
      <c r="J638" t="s">
        <v>3</v>
      </c>
      <c r="K638" t="s">
        <v>4</v>
      </c>
      <c r="L638">
        <v>1368</v>
      </c>
      <c r="N638">
        <v>1011</v>
      </c>
      <c r="O638" t="s">
        <v>823</v>
      </c>
      <c r="P638" t="s">
        <v>823</v>
      </c>
      <c r="Q638">
        <v>1</v>
      </c>
      <c r="X638">
        <v>2.37</v>
      </c>
      <c r="Y638">
        <v>0</v>
      </c>
      <c r="Z638">
        <v>102.48</v>
      </c>
      <c r="AA638">
        <v>11.84</v>
      </c>
      <c r="AB638">
        <v>0</v>
      </c>
      <c r="AC638">
        <v>0</v>
      </c>
      <c r="AD638">
        <v>1</v>
      </c>
      <c r="AE638">
        <v>0</v>
      </c>
      <c r="AF638" t="s">
        <v>420</v>
      </c>
      <c r="AG638">
        <v>2.37</v>
      </c>
      <c r="AH638">
        <v>2</v>
      </c>
      <c r="AI638">
        <v>28187282</v>
      </c>
      <c r="AJ638">
        <v>613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2">
      <c r="A639">
        <f>ROW(Source!A163)</f>
        <v>163</v>
      </c>
      <c r="B639">
        <v>28187294</v>
      </c>
      <c r="C639">
        <v>28187274</v>
      </c>
      <c r="D639">
        <v>27350098</v>
      </c>
      <c r="E639">
        <v>1</v>
      </c>
      <c r="F639">
        <v>1</v>
      </c>
      <c r="G639">
        <v>1</v>
      </c>
      <c r="H639">
        <v>2</v>
      </c>
      <c r="I639" t="s">
        <v>162</v>
      </c>
      <c r="J639" t="s">
        <v>163</v>
      </c>
      <c r="K639" t="s">
        <v>164</v>
      </c>
      <c r="L639">
        <v>1368</v>
      </c>
      <c r="N639">
        <v>1011</v>
      </c>
      <c r="O639" t="s">
        <v>823</v>
      </c>
      <c r="P639" t="s">
        <v>823</v>
      </c>
      <c r="Q639">
        <v>1</v>
      </c>
      <c r="X639">
        <v>0.03</v>
      </c>
      <c r="Y639">
        <v>0</v>
      </c>
      <c r="Z639">
        <v>18.46</v>
      </c>
      <c r="AA639">
        <v>11.84</v>
      </c>
      <c r="AB639">
        <v>0</v>
      </c>
      <c r="AC639">
        <v>0</v>
      </c>
      <c r="AD639">
        <v>1</v>
      </c>
      <c r="AE639">
        <v>0</v>
      </c>
      <c r="AF639" t="s">
        <v>420</v>
      </c>
      <c r="AG639">
        <v>0.03</v>
      </c>
      <c r="AH639">
        <v>2</v>
      </c>
      <c r="AI639">
        <v>28187283</v>
      </c>
      <c r="AJ639">
        <v>614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2">
      <c r="A640">
        <f>ROW(Source!A163)</f>
        <v>163</v>
      </c>
      <c r="B640">
        <v>28187295</v>
      </c>
      <c r="C640">
        <v>28187274</v>
      </c>
      <c r="D640">
        <v>27264507</v>
      </c>
      <c r="E640">
        <v>1</v>
      </c>
      <c r="F640">
        <v>1</v>
      </c>
      <c r="G640">
        <v>1</v>
      </c>
      <c r="H640">
        <v>3</v>
      </c>
      <c r="I640" t="s">
        <v>165</v>
      </c>
      <c r="J640" t="s">
        <v>166</v>
      </c>
      <c r="K640" t="s">
        <v>167</v>
      </c>
      <c r="L640">
        <v>1339</v>
      </c>
      <c r="N640">
        <v>1007</v>
      </c>
      <c r="O640" t="s">
        <v>444</v>
      </c>
      <c r="P640" t="s">
        <v>444</v>
      </c>
      <c r="Q640">
        <v>1</v>
      </c>
      <c r="X640">
        <v>0.01</v>
      </c>
      <c r="Y640">
        <v>2.44</v>
      </c>
      <c r="Z640">
        <v>0</v>
      </c>
      <c r="AA640">
        <v>0</v>
      </c>
      <c r="AB640">
        <v>0</v>
      </c>
      <c r="AC640">
        <v>0</v>
      </c>
      <c r="AD640">
        <v>1</v>
      </c>
      <c r="AE640">
        <v>0</v>
      </c>
      <c r="AF640" t="s">
        <v>420</v>
      </c>
      <c r="AG640">
        <v>0.01</v>
      </c>
      <c r="AH640">
        <v>2</v>
      </c>
      <c r="AI640">
        <v>28187284</v>
      </c>
      <c r="AJ640">
        <v>615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</row>
    <row r="641" spans="1:44" x14ac:dyDescent="0.2">
      <c r="A641">
        <f>ROW(Source!A163)</f>
        <v>163</v>
      </c>
      <c r="B641">
        <v>28187296</v>
      </c>
      <c r="C641">
        <v>28187274</v>
      </c>
      <c r="D641">
        <v>27270544</v>
      </c>
      <c r="E641">
        <v>1</v>
      </c>
      <c r="F641">
        <v>1</v>
      </c>
      <c r="G641">
        <v>1</v>
      </c>
      <c r="H641">
        <v>3</v>
      </c>
      <c r="I641" t="s">
        <v>333</v>
      </c>
      <c r="J641" t="s">
        <v>334</v>
      </c>
      <c r="K641" t="s">
        <v>335</v>
      </c>
      <c r="L641">
        <v>1339</v>
      </c>
      <c r="N641">
        <v>1007</v>
      </c>
      <c r="O641" t="s">
        <v>444</v>
      </c>
      <c r="P641" t="s">
        <v>444</v>
      </c>
      <c r="Q641">
        <v>1</v>
      </c>
      <c r="X641">
        <v>0.22</v>
      </c>
      <c r="Y641">
        <v>757.46</v>
      </c>
      <c r="Z641">
        <v>0</v>
      </c>
      <c r="AA641">
        <v>0</v>
      </c>
      <c r="AB641">
        <v>0</v>
      </c>
      <c r="AC641">
        <v>0</v>
      </c>
      <c r="AD641">
        <v>1</v>
      </c>
      <c r="AE641">
        <v>0</v>
      </c>
      <c r="AF641" t="s">
        <v>420</v>
      </c>
      <c r="AG641">
        <v>0.22</v>
      </c>
      <c r="AH641">
        <v>2</v>
      </c>
      <c r="AI641">
        <v>28187285</v>
      </c>
      <c r="AJ641">
        <v>616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</row>
    <row r="642" spans="1:44" x14ac:dyDescent="0.2">
      <c r="A642">
        <f>ROW(Source!A163)</f>
        <v>163</v>
      </c>
      <c r="B642">
        <v>28187297</v>
      </c>
      <c r="C642">
        <v>28187274</v>
      </c>
      <c r="D642">
        <v>27259195</v>
      </c>
      <c r="E642">
        <v>21</v>
      </c>
      <c r="F642">
        <v>1</v>
      </c>
      <c r="G642">
        <v>1</v>
      </c>
      <c r="H642">
        <v>3</v>
      </c>
      <c r="I642" t="s">
        <v>408</v>
      </c>
      <c r="J642" t="s">
        <v>420</v>
      </c>
      <c r="K642" t="s">
        <v>409</v>
      </c>
      <c r="L642">
        <v>1356</v>
      </c>
      <c r="N642">
        <v>1010</v>
      </c>
      <c r="O642" t="s">
        <v>645</v>
      </c>
      <c r="P642" t="s">
        <v>645</v>
      </c>
      <c r="Q642">
        <v>1000</v>
      </c>
      <c r="X642">
        <v>0.44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t="s">
        <v>420</v>
      </c>
      <c r="AG642">
        <v>0.44</v>
      </c>
      <c r="AH642">
        <v>3</v>
      </c>
      <c r="AI642">
        <v>-1</v>
      </c>
      <c r="AJ642" t="s">
        <v>420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2">
      <c r="A643">
        <f>ROW(Source!A166)</f>
        <v>166</v>
      </c>
      <c r="B643">
        <v>28187308</v>
      </c>
      <c r="C643">
        <v>28187299</v>
      </c>
      <c r="D643">
        <v>27446928</v>
      </c>
      <c r="E643">
        <v>1</v>
      </c>
      <c r="F643">
        <v>1</v>
      </c>
      <c r="G643">
        <v>1</v>
      </c>
      <c r="H643">
        <v>1</v>
      </c>
      <c r="I643" t="s">
        <v>336</v>
      </c>
      <c r="J643" t="s">
        <v>420</v>
      </c>
      <c r="K643" t="s">
        <v>337</v>
      </c>
      <c r="L643">
        <v>1191</v>
      </c>
      <c r="N643">
        <v>1013</v>
      </c>
      <c r="O643" t="s">
        <v>817</v>
      </c>
      <c r="P643" t="s">
        <v>817</v>
      </c>
      <c r="Q643">
        <v>1</v>
      </c>
      <c r="X643">
        <v>5.9</v>
      </c>
      <c r="Y643">
        <v>0</v>
      </c>
      <c r="Z643">
        <v>0</v>
      </c>
      <c r="AA643">
        <v>0</v>
      </c>
      <c r="AB643">
        <v>10.55</v>
      </c>
      <c r="AC643">
        <v>0</v>
      </c>
      <c r="AD643">
        <v>1</v>
      </c>
      <c r="AE643">
        <v>1</v>
      </c>
      <c r="AF643" t="s">
        <v>420</v>
      </c>
      <c r="AG643">
        <v>5.9</v>
      </c>
      <c r="AH643">
        <v>2</v>
      </c>
      <c r="AI643">
        <v>28187300</v>
      </c>
      <c r="AJ643">
        <v>617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</row>
    <row r="644" spans="1:44" x14ac:dyDescent="0.2">
      <c r="A644">
        <f>ROW(Source!A166)</f>
        <v>166</v>
      </c>
      <c r="B644">
        <v>28187309</v>
      </c>
      <c r="C644">
        <v>28187299</v>
      </c>
      <c r="D644">
        <v>27430841</v>
      </c>
      <c r="E644">
        <v>1</v>
      </c>
      <c r="F644">
        <v>1</v>
      </c>
      <c r="G644">
        <v>1</v>
      </c>
      <c r="H644">
        <v>1</v>
      </c>
      <c r="I644" t="s">
        <v>818</v>
      </c>
      <c r="J644" t="s">
        <v>420</v>
      </c>
      <c r="K644" t="s">
        <v>819</v>
      </c>
      <c r="L644">
        <v>1191</v>
      </c>
      <c r="N644">
        <v>1013</v>
      </c>
      <c r="O644" t="s">
        <v>817</v>
      </c>
      <c r="P644" t="s">
        <v>817</v>
      </c>
      <c r="Q644">
        <v>1</v>
      </c>
      <c r="X644">
        <v>3.08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1</v>
      </c>
      <c r="AE644">
        <v>2</v>
      </c>
      <c r="AF644" t="s">
        <v>420</v>
      </c>
      <c r="AG644">
        <v>3.08</v>
      </c>
      <c r="AH644">
        <v>2</v>
      </c>
      <c r="AI644">
        <v>28187301</v>
      </c>
      <c r="AJ644">
        <v>618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</row>
    <row r="645" spans="1:44" x14ac:dyDescent="0.2">
      <c r="A645">
        <f>ROW(Source!A166)</f>
        <v>166</v>
      </c>
      <c r="B645">
        <v>28187310</v>
      </c>
      <c r="C645">
        <v>28187299</v>
      </c>
      <c r="D645">
        <v>27348210</v>
      </c>
      <c r="E645">
        <v>1</v>
      </c>
      <c r="F645">
        <v>1</v>
      </c>
      <c r="G645">
        <v>1</v>
      </c>
      <c r="H645">
        <v>2</v>
      </c>
      <c r="I645" t="s">
        <v>832</v>
      </c>
      <c r="J645" t="s">
        <v>0</v>
      </c>
      <c r="K645" t="s">
        <v>1</v>
      </c>
      <c r="L645">
        <v>1368</v>
      </c>
      <c r="N645">
        <v>1011</v>
      </c>
      <c r="O645" t="s">
        <v>823</v>
      </c>
      <c r="P645" t="s">
        <v>823</v>
      </c>
      <c r="Q645">
        <v>1</v>
      </c>
      <c r="X645">
        <v>1.38</v>
      </c>
      <c r="Y645">
        <v>0</v>
      </c>
      <c r="Z645">
        <v>93.73</v>
      </c>
      <c r="AA645">
        <v>8.82</v>
      </c>
      <c r="AB645">
        <v>0</v>
      </c>
      <c r="AC645">
        <v>0</v>
      </c>
      <c r="AD645">
        <v>1</v>
      </c>
      <c r="AE645">
        <v>0</v>
      </c>
      <c r="AF645" t="s">
        <v>420</v>
      </c>
      <c r="AG645">
        <v>1.38</v>
      </c>
      <c r="AH645">
        <v>2</v>
      </c>
      <c r="AI645">
        <v>28187302</v>
      </c>
      <c r="AJ645">
        <v>619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2">
      <c r="A646">
        <f>ROW(Source!A166)</f>
        <v>166</v>
      </c>
      <c r="B646">
        <v>28187311</v>
      </c>
      <c r="C646">
        <v>28187299</v>
      </c>
      <c r="D646">
        <v>27348404</v>
      </c>
      <c r="E646">
        <v>1</v>
      </c>
      <c r="F646">
        <v>1</v>
      </c>
      <c r="G646">
        <v>1</v>
      </c>
      <c r="H646">
        <v>2</v>
      </c>
      <c r="I646" t="s">
        <v>330</v>
      </c>
      <c r="J646" t="s">
        <v>331</v>
      </c>
      <c r="K646" t="s">
        <v>332</v>
      </c>
      <c r="L646">
        <v>1368</v>
      </c>
      <c r="N646">
        <v>1011</v>
      </c>
      <c r="O646" t="s">
        <v>823</v>
      </c>
      <c r="P646" t="s">
        <v>823</v>
      </c>
      <c r="Q646">
        <v>1</v>
      </c>
      <c r="X646">
        <v>0.06</v>
      </c>
      <c r="Y646">
        <v>0</v>
      </c>
      <c r="Z646">
        <v>17.16</v>
      </c>
      <c r="AA646">
        <v>7.83</v>
      </c>
      <c r="AB646">
        <v>0</v>
      </c>
      <c r="AC646">
        <v>0</v>
      </c>
      <c r="AD646">
        <v>1</v>
      </c>
      <c r="AE646">
        <v>0</v>
      </c>
      <c r="AF646" t="s">
        <v>420</v>
      </c>
      <c r="AG646">
        <v>0.06</v>
      </c>
      <c r="AH646">
        <v>2</v>
      </c>
      <c r="AI646">
        <v>28187303</v>
      </c>
      <c r="AJ646">
        <v>620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</row>
    <row r="647" spans="1:44" x14ac:dyDescent="0.2">
      <c r="A647">
        <f>ROW(Source!A166)</f>
        <v>166</v>
      </c>
      <c r="B647">
        <v>28187312</v>
      </c>
      <c r="C647">
        <v>28187299</v>
      </c>
      <c r="D647">
        <v>27348410</v>
      </c>
      <c r="E647">
        <v>1</v>
      </c>
      <c r="F647">
        <v>1</v>
      </c>
      <c r="G647">
        <v>1</v>
      </c>
      <c r="H647">
        <v>2</v>
      </c>
      <c r="I647" t="s">
        <v>159</v>
      </c>
      <c r="J647" t="s">
        <v>160</v>
      </c>
      <c r="K647" t="s">
        <v>161</v>
      </c>
      <c r="L647">
        <v>1368</v>
      </c>
      <c r="N647">
        <v>1011</v>
      </c>
      <c r="O647" t="s">
        <v>823</v>
      </c>
      <c r="P647" t="s">
        <v>823</v>
      </c>
      <c r="Q647">
        <v>1</v>
      </c>
      <c r="X647">
        <v>0.24</v>
      </c>
      <c r="Y647">
        <v>0</v>
      </c>
      <c r="Z647">
        <v>4.1100000000000003</v>
      </c>
      <c r="AA647">
        <v>0</v>
      </c>
      <c r="AB647">
        <v>0</v>
      </c>
      <c r="AC647">
        <v>0</v>
      </c>
      <c r="AD647">
        <v>1</v>
      </c>
      <c r="AE647">
        <v>0</v>
      </c>
      <c r="AF647" t="s">
        <v>420</v>
      </c>
      <c r="AG647">
        <v>0.24</v>
      </c>
      <c r="AH647">
        <v>2</v>
      </c>
      <c r="AI647">
        <v>28187304</v>
      </c>
      <c r="AJ647">
        <v>621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</row>
    <row r="648" spans="1:44" x14ac:dyDescent="0.2">
      <c r="A648">
        <f>ROW(Source!A166)</f>
        <v>166</v>
      </c>
      <c r="B648">
        <v>28187313</v>
      </c>
      <c r="C648">
        <v>28187299</v>
      </c>
      <c r="D648">
        <v>27349168</v>
      </c>
      <c r="E648">
        <v>1</v>
      </c>
      <c r="F648">
        <v>1</v>
      </c>
      <c r="G648">
        <v>1</v>
      </c>
      <c r="H648">
        <v>2</v>
      </c>
      <c r="I648" t="s">
        <v>2</v>
      </c>
      <c r="J648" t="s">
        <v>3</v>
      </c>
      <c r="K648" t="s">
        <v>4</v>
      </c>
      <c r="L648">
        <v>1368</v>
      </c>
      <c r="N648">
        <v>1011</v>
      </c>
      <c r="O648" t="s">
        <v>823</v>
      </c>
      <c r="P648" t="s">
        <v>823</v>
      </c>
      <c r="Q648">
        <v>1</v>
      </c>
      <c r="X648">
        <v>1.64</v>
      </c>
      <c r="Y648">
        <v>0</v>
      </c>
      <c r="Z648">
        <v>102.48</v>
      </c>
      <c r="AA648">
        <v>11.84</v>
      </c>
      <c r="AB648">
        <v>0</v>
      </c>
      <c r="AC648">
        <v>0</v>
      </c>
      <c r="AD648">
        <v>1</v>
      </c>
      <c r="AE648">
        <v>0</v>
      </c>
      <c r="AF648" t="s">
        <v>420</v>
      </c>
      <c r="AG648">
        <v>1.64</v>
      </c>
      <c r="AH648">
        <v>2</v>
      </c>
      <c r="AI648">
        <v>28187305</v>
      </c>
      <c r="AJ648">
        <v>622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</row>
    <row r="649" spans="1:44" x14ac:dyDescent="0.2">
      <c r="A649">
        <f>ROW(Source!A166)</f>
        <v>166</v>
      </c>
      <c r="B649">
        <v>28187314</v>
      </c>
      <c r="C649">
        <v>28187299</v>
      </c>
      <c r="D649">
        <v>27269305</v>
      </c>
      <c r="E649">
        <v>1</v>
      </c>
      <c r="F649">
        <v>1</v>
      </c>
      <c r="G649">
        <v>1</v>
      </c>
      <c r="H649">
        <v>3</v>
      </c>
      <c r="I649" t="s">
        <v>338</v>
      </c>
      <c r="J649" t="s">
        <v>339</v>
      </c>
      <c r="K649" t="s">
        <v>340</v>
      </c>
      <c r="L649">
        <v>1339</v>
      </c>
      <c r="N649">
        <v>1007</v>
      </c>
      <c r="O649" t="s">
        <v>444</v>
      </c>
      <c r="P649" t="s">
        <v>444</v>
      </c>
      <c r="Q649">
        <v>1</v>
      </c>
      <c r="X649">
        <v>0.12</v>
      </c>
      <c r="Y649">
        <v>149.47999999999999</v>
      </c>
      <c r="Z649">
        <v>0</v>
      </c>
      <c r="AA649">
        <v>0</v>
      </c>
      <c r="AB649">
        <v>0</v>
      </c>
      <c r="AC649">
        <v>0</v>
      </c>
      <c r="AD649">
        <v>1</v>
      </c>
      <c r="AE649">
        <v>0</v>
      </c>
      <c r="AF649" t="s">
        <v>420</v>
      </c>
      <c r="AG649">
        <v>0.12</v>
      </c>
      <c r="AH649">
        <v>2</v>
      </c>
      <c r="AI649">
        <v>28187306</v>
      </c>
      <c r="AJ649">
        <v>623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2">
      <c r="A650">
        <f>ROW(Source!A166)</f>
        <v>166</v>
      </c>
      <c r="B650">
        <v>28187315</v>
      </c>
      <c r="C650">
        <v>28187299</v>
      </c>
      <c r="D650">
        <v>27261207</v>
      </c>
      <c r="E650">
        <v>21</v>
      </c>
      <c r="F650">
        <v>1</v>
      </c>
      <c r="G650">
        <v>1</v>
      </c>
      <c r="H650">
        <v>3</v>
      </c>
      <c r="I650" t="s">
        <v>410</v>
      </c>
      <c r="J650" t="s">
        <v>420</v>
      </c>
      <c r="K650" t="s">
        <v>653</v>
      </c>
      <c r="L650">
        <v>1339</v>
      </c>
      <c r="N650">
        <v>1007</v>
      </c>
      <c r="O650" t="s">
        <v>444</v>
      </c>
      <c r="P650" t="s">
        <v>444</v>
      </c>
      <c r="Q650">
        <v>1</v>
      </c>
      <c r="X650">
        <v>1.02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 t="s">
        <v>420</v>
      </c>
      <c r="AG650">
        <v>1.02</v>
      </c>
      <c r="AH650">
        <v>3</v>
      </c>
      <c r="AI650">
        <v>-1</v>
      </c>
      <c r="AJ650" t="s">
        <v>420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2">
      <c r="A651">
        <f>ROW(Source!A166)</f>
        <v>166</v>
      </c>
      <c r="B651">
        <v>28187316</v>
      </c>
      <c r="C651">
        <v>28187299</v>
      </c>
      <c r="D651">
        <v>27308517</v>
      </c>
      <c r="E651">
        <v>1</v>
      </c>
      <c r="F651">
        <v>1</v>
      </c>
      <c r="G651">
        <v>1</v>
      </c>
      <c r="H651">
        <v>3</v>
      </c>
      <c r="I651" t="s">
        <v>215</v>
      </c>
      <c r="J651" t="s">
        <v>216</v>
      </c>
      <c r="K651" t="s">
        <v>217</v>
      </c>
      <c r="L651">
        <v>1348</v>
      </c>
      <c r="N651">
        <v>1009</v>
      </c>
      <c r="O651" t="s">
        <v>476</v>
      </c>
      <c r="P651" t="s">
        <v>476</v>
      </c>
      <c r="Q651">
        <v>1000</v>
      </c>
      <c r="X651">
        <v>0.19</v>
      </c>
      <c r="Y651">
        <v>623.08000000000004</v>
      </c>
      <c r="Z651">
        <v>0</v>
      </c>
      <c r="AA651">
        <v>0</v>
      </c>
      <c r="AB651">
        <v>0</v>
      </c>
      <c r="AC651">
        <v>0</v>
      </c>
      <c r="AD651">
        <v>1</v>
      </c>
      <c r="AE651">
        <v>0</v>
      </c>
      <c r="AF651" t="s">
        <v>420</v>
      </c>
      <c r="AG651">
        <v>0.19</v>
      </c>
      <c r="AH651">
        <v>2</v>
      </c>
      <c r="AI651">
        <v>28187307</v>
      </c>
      <c r="AJ651">
        <v>624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</row>
    <row r="652" spans="1:44" x14ac:dyDescent="0.2">
      <c r="A652">
        <f>ROW(Source!A167)</f>
        <v>167</v>
      </c>
      <c r="B652">
        <v>28187308</v>
      </c>
      <c r="C652">
        <v>28187299</v>
      </c>
      <c r="D652">
        <v>27446928</v>
      </c>
      <c r="E652">
        <v>1</v>
      </c>
      <c r="F652">
        <v>1</v>
      </c>
      <c r="G652">
        <v>1</v>
      </c>
      <c r="H652">
        <v>1</v>
      </c>
      <c r="I652" t="s">
        <v>336</v>
      </c>
      <c r="J652" t="s">
        <v>420</v>
      </c>
      <c r="K652" t="s">
        <v>337</v>
      </c>
      <c r="L652">
        <v>1191</v>
      </c>
      <c r="N652">
        <v>1013</v>
      </c>
      <c r="O652" t="s">
        <v>817</v>
      </c>
      <c r="P652" t="s">
        <v>817</v>
      </c>
      <c r="Q652">
        <v>1</v>
      </c>
      <c r="X652">
        <v>5.9</v>
      </c>
      <c r="Y652">
        <v>0</v>
      </c>
      <c r="Z652">
        <v>0</v>
      </c>
      <c r="AA652">
        <v>0</v>
      </c>
      <c r="AB652">
        <v>10.55</v>
      </c>
      <c r="AC652">
        <v>0</v>
      </c>
      <c r="AD652">
        <v>1</v>
      </c>
      <c r="AE652">
        <v>1</v>
      </c>
      <c r="AF652" t="s">
        <v>420</v>
      </c>
      <c r="AG652">
        <v>5.9</v>
      </c>
      <c r="AH652">
        <v>2</v>
      </c>
      <c r="AI652">
        <v>28187300</v>
      </c>
      <c r="AJ652">
        <v>625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</row>
    <row r="653" spans="1:44" x14ac:dyDescent="0.2">
      <c r="A653">
        <f>ROW(Source!A167)</f>
        <v>167</v>
      </c>
      <c r="B653">
        <v>28187309</v>
      </c>
      <c r="C653">
        <v>28187299</v>
      </c>
      <c r="D653">
        <v>27430841</v>
      </c>
      <c r="E653">
        <v>1</v>
      </c>
      <c r="F653">
        <v>1</v>
      </c>
      <c r="G653">
        <v>1</v>
      </c>
      <c r="H653">
        <v>1</v>
      </c>
      <c r="I653" t="s">
        <v>818</v>
      </c>
      <c r="J653" t="s">
        <v>420</v>
      </c>
      <c r="K653" t="s">
        <v>819</v>
      </c>
      <c r="L653">
        <v>1191</v>
      </c>
      <c r="N653">
        <v>1013</v>
      </c>
      <c r="O653" t="s">
        <v>817</v>
      </c>
      <c r="P653" t="s">
        <v>817</v>
      </c>
      <c r="Q653">
        <v>1</v>
      </c>
      <c r="X653">
        <v>3.08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1</v>
      </c>
      <c r="AE653">
        <v>2</v>
      </c>
      <c r="AF653" t="s">
        <v>420</v>
      </c>
      <c r="AG653">
        <v>3.08</v>
      </c>
      <c r="AH653">
        <v>2</v>
      </c>
      <c r="AI653">
        <v>28187301</v>
      </c>
      <c r="AJ653">
        <v>626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</row>
    <row r="654" spans="1:44" x14ac:dyDescent="0.2">
      <c r="A654">
        <f>ROW(Source!A167)</f>
        <v>167</v>
      </c>
      <c r="B654">
        <v>28187310</v>
      </c>
      <c r="C654">
        <v>28187299</v>
      </c>
      <c r="D654">
        <v>27348210</v>
      </c>
      <c r="E654">
        <v>1</v>
      </c>
      <c r="F654">
        <v>1</v>
      </c>
      <c r="G654">
        <v>1</v>
      </c>
      <c r="H654">
        <v>2</v>
      </c>
      <c r="I654" t="s">
        <v>832</v>
      </c>
      <c r="J654" t="s">
        <v>0</v>
      </c>
      <c r="K654" t="s">
        <v>1</v>
      </c>
      <c r="L654">
        <v>1368</v>
      </c>
      <c r="N654">
        <v>1011</v>
      </c>
      <c r="O654" t="s">
        <v>823</v>
      </c>
      <c r="P654" t="s">
        <v>823</v>
      </c>
      <c r="Q654">
        <v>1</v>
      </c>
      <c r="X654">
        <v>1.38</v>
      </c>
      <c r="Y654">
        <v>0</v>
      </c>
      <c r="Z654">
        <v>93.73</v>
      </c>
      <c r="AA654">
        <v>8.82</v>
      </c>
      <c r="AB654">
        <v>0</v>
      </c>
      <c r="AC654">
        <v>0</v>
      </c>
      <c r="AD654">
        <v>1</v>
      </c>
      <c r="AE654">
        <v>0</v>
      </c>
      <c r="AF654" t="s">
        <v>420</v>
      </c>
      <c r="AG654">
        <v>1.38</v>
      </c>
      <c r="AH654">
        <v>2</v>
      </c>
      <c r="AI654">
        <v>28187302</v>
      </c>
      <c r="AJ654">
        <v>627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</row>
    <row r="655" spans="1:44" x14ac:dyDescent="0.2">
      <c r="A655">
        <f>ROW(Source!A167)</f>
        <v>167</v>
      </c>
      <c r="B655">
        <v>28187311</v>
      </c>
      <c r="C655">
        <v>28187299</v>
      </c>
      <c r="D655">
        <v>27348404</v>
      </c>
      <c r="E655">
        <v>1</v>
      </c>
      <c r="F655">
        <v>1</v>
      </c>
      <c r="G655">
        <v>1</v>
      </c>
      <c r="H655">
        <v>2</v>
      </c>
      <c r="I655" t="s">
        <v>330</v>
      </c>
      <c r="J655" t="s">
        <v>331</v>
      </c>
      <c r="K655" t="s">
        <v>332</v>
      </c>
      <c r="L655">
        <v>1368</v>
      </c>
      <c r="N655">
        <v>1011</v>
      </c>
      <c r="O655" t="s">
        <v>823</v>
      </c>
      <c r="P655" t="s">
        <v>823</v>
      </c>
      <c r="Q655">
        <v>1</v>
      </c>
      <c r="X655">
        <v>0.06</v>
      </c>
      <c r="Y655">
        <v>0</v>
      </c>
      <c r="Z655">
        <v>17.16</v>
      </c>
      <c r="AA655">
        <v>7.83</v>
      </c>
      <c r="AB655">
        <v>0</v>
      </c>
      <c r="AC655">
        <v>0</v>
      </c>
      <c r="AD655">
        <v>1</v>
      </c>
      <c r="AE655">
        <v>0</v>
      </c>
      <c r="AF655" t="s">
        <v>420</v>
      </c>
      <c r="AG655">
        <v>0.06</v>
      </c>
      <c r="AH655">
        <v>2</v>
      </c>
      <c r="AI655">
        <v>28187303</v>
      </c>
      <c r="AJ655">
        <v>628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</row>
    <row r="656" spans="1:44" x14ac:dyDescent="0.2">
      <c r="A656">
        <f>ROW(Source!A167)</f>
        <v>167</v>
      </c>
      <c r="B656">
        <v>28187312</v>
      </c>
      <c r="C656">
        <v>28187299</v>
      </c>
      <c r="D656">
        <v>27348410</v>
      </c>
      <c r="E656">
        <v>1</v>
      </c>
      <c r="F656">
        <v>1</v>
      </c>
      <c r="G656">
        <v>1</v>
      </c>
      <c r="H656">
        <v>2</v>
      </c>
      <c r="I656" t="s">
        <v>159</v>
      </c>
      <c r="J656" t="s">
        <v>160</v>
      </c>
      <c r="K656" t="s">
        <v>161</v>
      </c>
      <c r="L656">
        <v>1368</v>
      </c>
      <c r="N656">
        <v>1011</v>
      </c>
      <c r="O656" t="s">
        <v>823</v>
      </c>
      <c r="P656" t="s">
        <v>823</v>
      </c>
      <c r="Q656">
        <v>1</v>
      </c>
      <c r="X656">
        <v>0.24</v>
      </c>
      <c r="Y656">
        <v>0</v>
      </c>
      <c r="Z656">
        <v>4.1100000000000003</v>
      </c>
      <c r="AA656">
        <v>0</v>
      </c>
      <c r="AB656">
        <v>0</v>
      </c>
      <c r="AC656">
        <v>0</v>
      </c>
      <c r="AD656">
        <v>1</v>
      </c>
      <c r="AE656">
        <v>0</v>
      </c>
      <c r="AF656" t="s">
        <v>420</v>
      </c>
      <c r="AG656">
        <v>0.24</v>
      </c>
      <c r="AH656">
        <v>2</v>
      </c>
      <c r="AI656">
        <v>28187304</v>
      </c>
      <c r="AJ656">
        <v>629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</row>
    <row r="657" spans="1:44" x14ac:dyDescent="0.2">
      <c r="A657">
        <f>ROW(Source!A167)</f>
        <v>167</v>
      </c>
      <c r="B657">
        <v>28187313</v>
      </c>
      <c r="C657">
        <v>28187299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2</v>
      </c>
      <c r="J657" t="s">
        <v>3</v>
      </c>
      <c r="K657" t="s">
        <v>4</v>
      </c>
      <c r="L657">
        <v>1368</v>
      </c>
      <c r="N657">
        <v>1011</v>
      </c>
      <c r="O657" t="s">
        <v>823</v>
      </c>
      <c r="P657" t="s">
        <v>823</v>
      </c>
      <c r="Q657">
        <v>1</v>
      </c>
      <c r="X657">
        <v>1.64</v>
      </c>
      <c r="Y657">
        <v>0</v>
      </c>
      <c r="Z657">
        <v>102.48</v>
      </c>
      <c r="AA657">
        <v>11.84</v>
      </c>
      <c r="AB657">
        <v>0</v>
      </c>
      <c r="AC657">
        <v>0</v>
      </c>
      <c r="AD657">
        <v>1</v>
      </c>
      <c r="AE657">
        <v>0</v>
      </c>
      <c r="AF657" t="s">
        <v>420</v>
      </c>
      <c r="AG657">
        <v>1.64</v>
      </c>
      <c r="AH657">
        <v>2</v>
      </c>
      <c r="AI657">
        <v>28187305</v>
      </c>
      <c r="AJ657">
        <v>630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</row>
    <row r="658" spans="1:44" x14ac:dyDescent="0.2">
      <c r="A658">
        <f>ROW(Source!A167)</f>
        <v>167</v>
      </c>
      <c r="B658">
        <v>28187314</v>
      </c>
      <c r="C658">
        <v>28187299</v>
      </c>
      <c r="D658">
        <v>27269305</v>
      </c>
      <c r="E658">
        <v>1</v>
      </c>
      <c r="F658">
        <v>1</v>
      </c>
      <c r="G658">
        <v>1</v>
      </c>
      <c r="H658">
        <v>3</v>
      </c>
      <c r="I658" t="s">
        <v>338</v>
      </c>
      <c r="J658" t="s">
        <v>339</v>
      </c>
      <c r="K658" t="s">
        <v>340</v>
      </c>
      <c r="L658">
        <v>1339</v>
      </c>
      <c r="N658">
        <v>1007</v>
      </c>
      <c r="O658" t="s">
        <v>444</v>
      </c>
      <c r="P658" t="s">
        <v>444</v>
      </c>
      <c r="Q658">
        <v>1</v>
      </c>
      <c r="X658">
        <v>0.12</v>
      </c>
      <c r="Y658">
        <v>149.47999999999999</v>
      </c>
      <c r="Z658">
        <v>0</v>
      </c>
      <c r="AA658">
        <v>0</v>
      </c>
      <c r="AB658">
        <v>0</v>
      </c>
      <c r="AC658">
        <v>0</v>
      </c>
      <c r="AD658">
        <v>1</v>
      </c>
      <c r="AE658">
        <v>0</v>
      </c>
      <c r="AF658" t="s">
        <v>420</v>
      </c>
      <c r="AG658">
        <v>0.12</v>
      </c>
      <c r="AH658">
        <v>2</v>
      </c>
      <c r="AI658">
        <v>28187306</v>
      </c>
      <c r="AJ658">
        <v>631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</row>
    <row r="659" spans="1:44" x14ac:dyDescent="0.2">
      <c r="A659">
        <f>ROW(Source!A167)</f>
        <v>167</v>
      </c>
      <c r="B659">
        <v>28187315</v>
      </c>
      <c r="C659">
        <v>28187299</v>
      </c>
      <c r="D659">
        <v>27261207</v>
      </c>
      <c r="E659">
        <v>21</v>
      </c>
      <c r="F659">
        <v>1</v>
      </c>
      <c r="G659">
        <v>1</v>
      </c>
      <c r="H659">
        <v>3</v>
      </c>
      <c r="I659" t="s">
        <v>410</v>
      </c>
      <c r="J659" t="s">
        <v>420</v>
      </c>
      <c r="K659" t="s">
        <v>653</v>
      </c>
      <c r="L659">
        <v>1339</v>
      </c>
      <c r="N659">
        <v>1007</v>
      </c>
      <c r="O659" t="s">
        <v>444</v>
      </c>
      <c r="P659" t="s">
        <v>444</v>
      </c>
      <c r="Q659">
        <v>1</v>
      </c>
      <c r="X659">
        <v>1.02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 t="s">
        <v>420</v>
      </c>
      <c r="AG659">
        <v>1.02</v>
      </c>
      <c r="AH659">
        <v>3</v>
      </c>
      <c r="AI659">
        <v>-1</v>
      </c>
      <c r="AJ659" t="s">
        <v>420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</row>
    <row r="660" spans="1:44" x14ac:dyDescent="0.2">
      <c r="A660">
        <f>ROW(Source!A167)</f>
        <v>167</v>
      </c>
      <c r="B660">
        <v>28187316</v>
      </c>
      <c r="C660">
        <v>28187299</v>
      </c>
      <c r="D660">
        <v>27308517</v>
      </c>
      <c r="E660">
        <v>1</v>
      </c>
      <c r="F660">
        <v>1</v>
      </c>
      <c r="G660">
        <v>1</v>
      </c>
      <c r="H660">
        <v>3</v>
      </c>
      <c r="I660" t="s">
        <v>215</v>
      </c>
      <c r="J660" t="s">
        <v>216</v>
      </c>
      <c r="K660" t="s">
        <v>217</v>
      </c>
      <c r="L660">
        <v>1348</v>
      </c>
      <c r="N660">
        <v>1009</v>
      </c>
      <c r="O660" t="s">
        <v>476</v>
      </c>
      <c r="P660" t="s">
        <v>476</v>
      </c>
      <c r="Q660">
        <v>1000</v>
      </c>
      <c r="X660">
        <v>0.19</v>
      </c>
      <c r="Y660">
        <v>623.08000000000004</v>
      </c>
      <c r="Z660">
        <v>0</v>
      </c>
      <c r="AA660">
        <v>0</v>
      </c>
      <c r="AB660">
        <v>0</v>
      </c>
      <c r="AC660">
        <v>0</v>
      </c>
      <c r="AD660">
        <v>1</v>
      </c>
      <c r="AE660">
        <v>0</v>
      </c>
      <c r="AF660" t="s">
        <v>420</v>
      </c>
      <c r="AG660">
        <v>0.19</v>
      </c>
      <c r="AH660">
        <v>2</v>
      </c>
      <c r="AI660">
        <v>28187307</v>
      </c>
      <c r="AJ660">
        <v>632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</row>
    <row r="661" spans="1:44" x14ac:dyDescent="0.2">
      <c r="A661">
        <f>ROW(Source!A170)</f>
        <v>170</v>
      </c>
      <c r="B661">
        <v>28187327</v>
      </c>
      <c r="C661">
        <v>28187318</v>
      </c>
      <c r="D661">
        <v>27446928</v>
      </c>
      <c r="E661">
        <v>1</v>
      </c>
      <c r="F661">
        <v>1</v>
      </c>
      <c r="G661">
        <v>1</v>
      </c>
      <c r="H661">
        <v>1</v>
      </c>
      <c r="I661" t="s">
        <v>336</v>
      </c>
      <c r="J661" t="s">
        <v>420</v>
      </c>
      <c r="K661" t="s">
        <v>337</v>
      </c>
      <c r="L661">
        <v>1191</v>
      </c>
      <c r="N661">
        <v>1013</v>
      </c>
      <c r="O661" t="s">
        <v>817</v>
      </c>
      <c r="P661" t="s">
        <v>817</v>
      </c>
      <c r="Q661">
        <v>1</v>
      </c>
      <c r="X661">
        <v>5.89</v>
      </c>
      <c r="Y661">
        <v>0</v>
      </c>
      <c r="Z661">
        <v>0</v>
      </c>
      <c r="AA661">
        <v>0</v>
      </c>
      <c r="AB661">
        <v>10.55</v>
      </c>
      <c r="AC661">
        <v>0</v>
      </c>
      <c r="AD661">
        <v>1</v>
      </c>
      <c r="AE661">
        <v>1</v>
      </c>
      <c r="AF661" t="s">
        <v>420</v>
      </c>
      <c r="AG661">
        <v>5.89</v>
      </c>
      <c r="AH661">
        <v>2</v>
      </c>
      <c r="AI661">
        <v>28187319</v>
      </c>
      <c r="AJ661">
        <v>633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</row>
    <row r="662" spans="1:44" x14ac:dyDescent="0.2">
      <c r="A662">
        <f>ROW(Source!A170)</f>
        <v>170</v>
      </c>
      <c r="B662">
        <v>28187328</v>
      </c>
      <c r="C662">
        <v>28187318</v>
      </c>
      <c r="D662">
        <v>27430841</v>
      </c>
      <c r="E662">
        <v>1</v>
      </c>
      <c r="F662">
        <v>1</v>
      </c>
      <c r="G662">
        <v>1</v>
      </c>
      <c r="H662">
        <v>1</v>
      </c>
      <c r="I662" t="s">
        <v>818</v>
      </c>
      <c r="J662" t="s">
        <v>420</v>
      </c>
      <c r="K662" t="s">
        <v>819</v>
      </c>
      <c r="L662">
        <v>1191</v>
      </c>
      <c r="N662">
        <v>1013</v>
      </c>
      <c r="O662" t="s">
        <v>817</v>
      </c>
      <c r="P662" t="s">
        <v>817</v>
      </c>
      <c r="Q662">
        <v>1</v>
      </c>
      <c r="X662">
        <v>3.04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1</v>
      </c>
      <c r="AE662">
        <v>2</v>
      </c>
      <c r="AF662" t="s">
        <v>420</v>
      </c>
      <c r="AG662">
        <v>3.04</v>
      </c>
      <c r="AH662">
        <v>2</v>
      </c>
      <c r="AI662">
        <v>28187320</v>
      </c>
      <c r="AJ662">
        <v>634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2">
      <c r="A663">
        <f>ROW(Source!A170)</f>
        <v>170</v>
      </c>
      <c r="B663">
        <v>28187329</v>
      </c>
      <c r="C663">
        <v>28187318</v>
      </c>
      <c r="D663">
        <v>27348210</v>
      </c>
      <c r="E663">
        <v>1</v>
      </c>
      <c r="F663">
        <v>1</v>
      </c>
      <c r="G663">
        <v>1</v>
      </c>
      <c r="H663">
        <v>2</v>
      </c>
      <c r="I663" t="s">
        <v>832</v>
      </c>
      <c r="J663" t="s">
        <v>0</v>
      </c>
      <c r="K663" t="s">
        <v>1</v>
      </c>
      <c r="L663">
        <v>1368</v>
      </c>
      <c r="N663">
        <v>1011</v>
      </c>
      <c r="O663" t="s">
        <v>823</v>
      </c>
      <c r="P663" t="s">
        <v>823</v>
      </c>
      <c r="Q663">
        <v>1</v>
      </c>
      <c r="X663">
        <v>1.37</v>
      </c>
      <c r="Y663">
        <v>0</v>
      </c>
      <c r="Z663">
        <v>93.73</v>
      </c>
      <c r="AA663">
        <v>8.82</v>
      </c>
      <c r="AB663">
        <v>0</v>
      </c>
      <c r="AC663">
        <v>0</v>
      </c>
      <c r="AD663">
        <v>1</v>
      </c>
      <c r="AE663">
        <v>0</v>
      </c>
      <c r="AF663" t="s">
        <v>420</v>
      </c>
      <c r="AG663">
        <v>1.37</v>
      </c>
      <c r="AH663">
        <v>2</v>
      </c>
      <c r="AI663">
        <v>28187321</v>
      </c>
      <c r="AJ663">
        <v>635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</row>
    <row r="664" spans="1:44" x14ac:dyDescent="0.2">
      <c r="A664">
        <f>ROW(Source!A170)</f>
        <v>170</v>
      </c>
      <c r="B664">
        <v>28187330</v>
      </c>
      <c r="C664">
        <v>28187318</v>
      </c>
      <c r="D664">
        <v>27348404</v>
      </c>
      <c r="E664">
        <v>1</v>
      </c>
      <c r="F664">
        <v>1</v>
      </c>
      <c r="G664">
        <v>1</v>
      </c>
      <c r="H664">
        <v>2</v>
      </c>
      <c r="I664" t="s">
        <v>330</v>
      </c>
      <c r="J664" t="s">
        <v>331</v>
      </c>
      <c r="K664" t="s">
        <v>332</v>
      </c>
      <c r="L664">
        <v>1368</v>
      </c>
      <c r="N664">
        <v>1011</v>
      </c>
      <c r="O664" t="s">
        <v>823</v>
      </c>
      <c r="P664" t="s">
        <v>823</v>
      </c>
      <c r="Q664">
        <v>1</v>
      </c>
      <c r="X664">
        <v>0.03</v>
      </c>
      <c r="Y664">
        <v>0</v>
      </c>
      <c r="Z664">
        <v>17.16</v>
      </c>
      <c r="AA664">
        <v>7.83</v>
      </c>
      <c r="AB664">
        <v>0</v>
      </c>
      <c r="AC664">
        <v>0</v>
      </c>
      <c r="AD664">
        <v>1</v>
      </c>
      <c r="AE664">
        <v>0</v>
      </c>
      <c r="AF664" t="s">
        <v>420</v>
      </c>
      <c r="AG664">
        <v>0.03</v>
      </c>
      <c r="AH664">
        <v>2</v>
      </c>
      <c r="AI664">
        <v>28187322</v>
      </c>
      <c r="AJ664">
        <v>636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</row>
    <row r="665" spans="1:44" x14ac:dyDescent="0.2">
      <c r="A665">
        <f>ROW(Source!A170)</f>
        <v>170</v>
      </c>
      <c r="B665">
        <v>28187331</v>
      </c>
      <c r="C665">
        <v>28187318</v>
      </c>
      <c r="D665">
        <v>27348410</v>
      </c>
      <c r="E665">
        <v>1</v>
      </c>
      <c r="F665">
        <v>1</v>
      </c>
      <c r="G665">
        <v>1</v>
      </c>
      <c r="H665">
        <v>2</v>
      </c>
      <c r="I665" t="s">
        <v>159</v>
      </c>
      <c r="J665" t="s">
        <v>160</v>
      </c>
      <c r="K665" t="s">
        <v>161</v>
      </c>
      <c r="L665">
        <v>1368</v>
      </c>
      <c r="N665">
        <v>1011</v>
      </c>
      <c r="O665" t="s">
        <v>823</v>
      </c>
      <c r="P665" t="s">
        <v>823</v>
      </c>
      <c r="Q665">
        <v>1</v>
      </c>
      <c r="X665">
        <v>0.28999999999999998</v>
      </c>
      <c r="Y665">
        <v>0</v>
      </c>
      <c r="Z665">
        <v>4.1100000000000003</v>
      </c>
      <c r="AA665">
        <v>0</v>
      </c>
      <c r="AB665">
        <v>0</v>
      </c>
      <c r="AC665">
        <v>0</v>
      </c>
      <c r="AD665">
        <v>1</v>
      </c>
      <c r="AE665">
        <v>0</v>
      </c>
      <c r="AF665" t="s">
        <v>420</v>
      </c>
      <c r="AG665">
        <v>0.28999999999999998</v>
      </c>
      <c r="AH665">
        <v>2</v>
      </c>
      <c r="AI665">
        <v>28187323</v>
      </c>
      <c r="AJ665">
        <v>637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</row>
    <row r="666" spans="1:44" x14ac:dyDescent="0.2">
      <c r="A666">
        <f>ROW(Source!A170)</f>
        <v>170</v>
      </c>
      <c r="B666">
        <v>28187332</v>
      </c>
      <c r="C666">
        <v>28187318</v>
      </c>
      <c r="D666">
        <v>27349168</v>
      </c>
      <c r="E666">
        <v>1</v>
      </c>
      <c r="F666">
        <v>1</v>
      </c>
      <c r="G666">
        <v>1</v>
      </c>
      <c r="H666">
        <v>2</v>
      </c>
      <c r="I666" t="s">
        <v>2</v>
      </c>
      <c r="J666" t="s">
        <v>3</v>
      </c>
      <c r="K666" t="s">
        <v>4</v>
      </c>
      <c r="L666">
        <v>1368</v>
      </c>
      <c r="N666">
        <v>1011</v>
      </c>
      <c r="O666" t="s">
        <v>823</v>
      </c>
      <c r="P666" t="s">
        <v>823</v>
      </c>
      <c r="Q666">
        <v>1</v>
      </c>
      <c r="X666">
        <v>1.64</v>
      </c>
      <c r="Y666">
        <v>0</v>
      </c>
      <c r="Z666">
        <v>102.48</v>
      </c>
      <c r="AA666">
        <v>11.84</v>
      </c>
      <c r="AB666">
        <v>0</v>
      </c>
      <c r="AC666">
        <v>0</v>
      </c>
      <c r="AD666">
        <v>1</v>
      </c>
      <c r="AE666">
        <v>0</v>
      </c>
      <c r="AF666" t="s">
        <v>420</v>
      </c>
      <c r="AG666">
        <v>1.64</v>
      </c>
      <c r="AH666">
        <v>2</v>
      </c>
      <c r="AI666">
        <v>28187324</v>
      </c>
      <c r="AJ666">
        <v>638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</row>
    <row r="667" spans="1:44" x14ac:dyDescent="0.2">
      <c r="A667">
        <f>ROW(Source!A170)</f>
        <v>170</v>
      </c>
      <c r="B667">
        <v>28187333</v>
      </c>
      <c r="C667">
        <v>28187318</v>
      </c>
      <c r="D667">
        <v>27305764</v>
      </c>
      <c r="E667">
        <v>1</v>
      </c>
      <c r="F667">
        <v>1</v>
      </c>
      <c r="G667">
        <v>1</v>
      </c>
      <c r="H667">
        <v>3</v>
      </c>
      <c r="I667" t="s">
        <v>341</v>
      </c>
      <c r="J667" t="s">
        <v>342</v>
      </c>
      <c r="K667" t="s">
        <v>343</v>
      </c>
      <c r="L667">
        <v>1348</v>
      </c>
      <c r="N667">
        <v>1009</v>
      </c>
      <c r="O667" t="s">
        <v>476</v>
      </c>
      <c r="P667" t="s">
        <v>476</v>
      </c>
      <c r="Q667">
        <v>1000</v>
      </c>
      <c r="X667">
        <v>1.7</v>
      </c>
      <c r="Y667">
        <v>634.21</v>
      </c>
      <c r="Z667">
        <v>0</v>
      </c>
      <c r="AA667">
        <v>0</v>
      </c>
      <c r="AB667">
        <v>0</v>
      </c>
      <c r="AC667">
        <v>0</v>
      </c>
      <c r="AD667">
        <v>1</v>
      </c>
      <c r="AE667">
        <v>0</v>
      </c>
      <c r="AF667" t="s">
        <v>420</v>
      </c>
      <c r="AG667">
        <v>1.7</v>
      </c>
      <c r="AH667">
        <v>2</v>
      </c>
      <c r="AI667">
        <v>28187325</v>
      </c>
      <c r="AJ667">
        <v>639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</row>
    <row r="668" spans="1:44" x14ac:dyDescent="0.2">
      <c r="A668">
        <f>ROW(Source!A170)</f>
        <v>170</v>
      </c>
      <c r="B668">
        <v>28187334</v>
      </c>
      <c r="C668">
        <v>28187318</v>
      </c>
      <c r="D668">
        <v>27308469</v>
      </c>
      <c r="E668">
        <v>1</v>
      </c>
      <c r="F668">
        <v>1</v>
      </c>
      <c r="G668">
        <v>1</v>
      </c>
      <c r="H668">
        <v>3</v>
      </c>
      <c r="I668" t="s">
        <v>344</v>
      </c>
      <c r="J668" t="s">
        <v>345</v>
      </c>
      <c r="K668" t="s">
        <v>346</v>
      </c>
      <c r="L668">
        <v>1348</v>
      </c>
      <c r="N668">
        <v>1009</v>
      </c>
      <c r="O668" t="s">
        <v>476</v>
      </c>
      <c r="P668" t="s">
        <v>476</v>
      </c>
      <c r="Q668">
        <v>1000</v>
      </c>
      <c r="X668">
        <v>0.25</v>
      </c>
      <c r="Y668">
        <v>1029.26</v>
      </c>
      <c r="Z668">
        <v>0</v>
      </c>
      <c r="AA668">
        <v>0</v>
      </c>
      <c r="AB668">
        <v>0</v>
      </c>
      <c r="AC668">
        <v>0</v>
      </c>
      <c r="AD668">
        <v>1</v>
      </c>
      <c r="AE668">
        <v>0</v>
      </c>
      <c r="AF668" t="s">
        <v>420</v>
      </c>
      <c r="AG668">
        <v>0.25</v>
      </c>
      <c r="AH668">
        <v>2</v>
      </c>
      <c r="AI668">
        <v>28187326</v>
      </c>
      <c r="AJ668">
        <v>640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</row>
    <row r="669" spans="1:44" x14ac:dyDescent="0.2">
      <c r="A669">
        <f>ROW(Source!A171)</f>
        <v>171</v>
      </c>
      <c r="B669">
        <v>28187327</v>
      </c>
      <c r="C669">
        <v>28187318</v>
      </c>
      <c r="D669">
        <v>27446928</v>
      </c>
      <c r="E669">
        <v>1</v>
      </c>
      <c r="F669">
        <v>1</v>
      </c>
      <c r="G669">
        <v>1</v>
      </c>
      <c r="H669">
        <v>1</v>
      </c>
      <c r="I669" t="s">
        <v>336</v>
      </c>
      <c r="J669" t="s">
        <v>420</v>
      </c>
      <c r="K669" t="s">
        <v>337</v>
      </c>
      <c r="L669">
        <v>1191</v>
      </c>
      <c r="N669">
        <v>1013</v>
      </c>
      <c r="O669" t="s">
        <v>817</v>
      </c>
      <c r="P669" t="s">
        <v>817</v>
      </c>
      <c r="Q669">
        <v>1</v>
      </c>
      <c r="X669">
        <v>5.89</v>
      </c>
      <c r="Y669">
        <v>0</v>
      </c>
      <c r="Z669">
        <v>0</v>
      </c>
      <c r="AA669">
        <v>0</v>
      </c>
      <c r="AB669">
        <v>10.55</v>
      </c>
      <c r="AC669">
        <v>0</v>
      </c>
      <c r="AD669">
        <v>1</v>
      </c>
      <c r="AE669">
        <v>1</v>
      </c>
      <c r="AF669" t="s">
        <v>420</v>
      </c>
      <c r="AG669">
        <v>5.89</v>
      </c>
      <c r="AH669">
        <v>2</v>
      </c>
      <c r="AI669">
        <v>28187319</v>
      </c>
      <c r="AJ669">
        <v>641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</row>
    <row r="670" spans="1:44" x14ac:dyDescent="0.2">
      <c r="A670">
        <f>ROW(Source!A171)</f>
        <v>171</v>
      </c>
      <c r="B670">
        <v>28187328</v>
      </c>
      <c r="C670">
        <v>28187318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818</v>
      </c>
      <c r="J670" t="s">
        <v>420</v>
      </c>
      <c r="K670" t="s">
        <v>819</v>
      </c>
      <c r="L670">
        <v>1191</v>
      </c>
      <c r="N670">
        <v>1013</v>
      </c>
      <c r="O670" t="s">
        <v>817</v>
      </c>
      <c r="P670" t="s">
        <v>817</v>
      </c>
      <c r="Q670">
        <v>1</v>
      </c>
      <c r="X670">
        <v>3.04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1</v>
      </c>
      <c r="AE670">
        <v>2</v>
      </c>
      <c r="AF670" t="s">
        <v>420</v>
      </c>
      <c r="AG670">
        <v>3.04</v>
      </c>
      <c r="AH670">
        <v>2</v>
      </c>
      <c r="AI670">
        <v>28187320</v>
      </c>
      <c r="AJ670">
        <v>642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</row>
    <row r="671" spans="1:44" x14ac:dyDescent="0.2">
      <c r="A671">
        <f>ROW(Source!A171)</f>
        <v>171</v>
      </c>
      <c r="B671">
        <v>28187329</v>
      </c>
      <c r="C671">
        <v>28187318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832</v>
      </c>
      <c r="J671" t="s">
        <v>0</v>
      </c>
      <c r="K671" t="s">
        <v>1</v>
      </c>
      <c r="L671">
        <v>1368</v>
      </c>
      <c r="N671">
        <v>1011</v>
      </c>
      <c r="O671" t="s">
        <v>823</v>
      </c>
      <c r="P671" t="s">
        <v>823</v>
      </c>
      <c r="Q671">
        <v>1</v>
      </c>
      <c r="X671">
        <v>1.37</v>
      </c>
      <c r="Y671">
        <v>0</v>
      </c>
      <c r="Z671">
        <v>93.73</v>
      </c>
      <c r="AA671">
        <v>8.82</v>
      </c>
      <c r="AB671">
        <v>0</v>
      </c>
      <c r="AC671">
        <v>0</v>
      </c>
      <c r="AD671">
        <v>1</v>
      </c>
      <c r="AE671">
        <v>0</v>
      </c>
      <c r="AF671" t="s">
        <v>420</v>
      </c>
      <c r="AG671">
        <v>1.37</v>
      </c>
      <c r="AH671">
        <v>2</v>
      </c>
      <c r="AI671">
        <v>28187321</v>
      </c>
      <c r="AJ671">
        <v>643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</row>
    <row r="672" spans="1:44" x14ac:dyDescent="0.2">
      <c r="A672">
        <f>ROW(Source!A171)</f>
        <v>171</v>
      </c>
      <c r="B672">
        <v>28187330</v>
      </c>
      <c r="C672">
        <v>28187318</v>
      </c>
      <c r="D672">
        <v>27348404</v>
      </c>
      <c r="E672">
        <v>1</v>
      </c>
      <c r="F672">
        <v>1</v>
      </c>
      <c r="G672">
        <v>1</v>
      </c>
      <c r="H672">
        <v>2</v>
      </c>
      <c r="I672" t="s">
        <v>330</v>
      </c>
      <c r="J672" t="s">
        <v>331</v>
      </c>
      <c r="K672" t="s">
        <v>332</v>
      </c>
      <c r="L672">
        <v>1368</v>
      </c>
      <c r="N672">
        <v>1011</v>
      </c>
      <c r="O672" t="s">
        <v>823</v>
      </c>
      <c r="P672" t="s">
        <v>823</v>
      </c>
      <c r="Q672">
        <v>1</v>
      </c>
      <c r="X672">
        <v>0.03</v>
      </c>
      <c r="Y672">
        <v>0</v>
      </c>
      <c r="Z672">
        <v>17.16</v>
      </c>
      <c r="AA672">
        <v>7.83</v>
      </c>
      <c r="AB672">
        <v>0</v>
      </c>
      <c r="AC672">
        <v>0</v>
      </c>
      <c r="AD672">
        <v>1</v>
      </c>
      <c r="AE672">
        <v>0</v>
      </c>
      <c r="AF672" t="s">
        <v>420</v>
      </c>
      <c r="AG672">
        <v>0.03</v>
      </c>
      <c r="AH672">
        <v>2</v>
      </c>
      <c r="AI672">
        <v>28187322</v>
      </c>
      <c r="AJ672">
        <v>644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</row>
    <row r="673" spans="1:44" x14ac:dyDescent="0.2">
      <c r="A673">
        <f>ROW(Source!A171)</f>
        <v>171</v>
      </c>
      <c r="B673">
        <v>28187331</v>
      </c>
      <c r="C673">
        <v>28187318</v>
      </c>
      <c r="D673">
        <v>27348410</v>
      </c>
      <c r="E673">
        <v>1</v>
      </c>
      <c r="F673">
        <v>1</v>
      </c>
      <c r="G673">
        <v>1</v>
      </c>
      <c r="H673">
        <v>2</v>
      </c>
      <c r="I673" t="s">
        <v>159</v>
      </c>
      <c r="J673" t="s">
        <v>160</v>
      </c>
      <c r="K673" t="s">
        <v>161</v>
      </c>
      <c r="L673">
        <v>1368</v>
      </c>
      <c r="N673">
        <v>1011</v>
      </c>
      <c r="O673" t="s">
        <v>823</v>
      </c>
      <c r="P673" t="s">
        <v>823</v>
      </c>
      <c r="Q673">
        <v>1</v>
      </c>
      <c r="X673">
        <v>0.28999999999999998</v>
      </c>
      <c r="Y673">
        <v>0</v>
      </c>
      <c r="Z673">
        <v>4.1100000000000003</v>
      </c>
      <c r="AA673">
        <v>0</v>
      </c>
      <c r="AB673">
        <v>0</v>
      </c>
      <c r="AC673">
        <v>0</v>
      </c>
      <c r="AD673">
        <v>1</v>
      </c>
      <c r="AE673">
        <v>0</v>
      </c>
      <c r="AF673" t="s">
        <v>420</v>
      </c>
      <c r="AG673">
        <v>0.28999999999999998</v>
      </c>
      <c r="AH673">
        <v>2</v>
      </c>
      <c r="AI673">
        <v>28187323</v>
      </c>
      <c r="AJ673">
        <v>645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</row>
    <row r="674" spans="1:44" x14ac:dyDescent="0.2">
      <c r="A674">
        <f>ROW(Source!A171)</f>
        <v>171</v>
      </c>
      <c r="B674">
        <v>28187332</v>
      </c>
      <c r="C674">
        <v>28187318</v>
      </c>
      <c r="D674">
        <v>27349168</v>
      </c>
      <c r="E674">
        <v>1</v>
      </c>
      <c r="F674">
        <v>1</v>
      </c>
      <c r="G674">
        <v>1</v>
      </c>
      <c r="H674">
        <v>2</v>
      </c>
      <c r="I674" t="s">
        <v>2</v>
      </c>
      <c r="J674" t="s">
        <v>3</v>
      </c>
      <c r="K674" t="s">
        <v>4</v>
      </c>
      <c r="L674">
        <v>1368</v>
      </c>
      <c r="N674">
        <v>1011</v>
      </c>
      <c r="O674" t="s">
        <v>823</v>
      </c>
      <c r="P674" t="s">
        <v>823</v>
      </c>
      <c r="Q674">
        <v>1</v>
      </c>
      <c r="X674">
        <v>1.64</v>
      </c>
      <c r="Y674">
        <v>0</v>
      </c>
      <c r="Z674">
        <v>102.48</v>
      </c>
      <c r="AA674">
        <v>11.84</v>
      </c>
      <c r="AB674">
        <v>0</v>
      </c>
      <c r="AC674">
        <v>0</v>
      </c>
      <c r="AD674">
        <v>1</v>
      </c>
      <c r="AE674">
        <v>0</v>
      </c>
      <c r="AF674" t="s">
        <v>420</v>
      </c>
      <c r="AG674">
        <v>1.64</v>
      </c>
      <c r="AH674">
        <v>2</v>
      </c>
      <c r="AI674">
        <v>28187324</v>
      </c>
      <c r="AJ674">
        <v>646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</row>
    <row r="675" spans="1:44" x14ac:dyDescent="0.2">
      <c r="A675">
        <f>ROW(Source!A171)</f>
        <v>171</v>
      </c>
      <c r="B675">
        <v>28187333</v>
      </c>
      <c r="C675">
        <v>28187318</v>
      </c>
      <c r="D675">
        <v>27305764</v>
      </c>
      <c r="E675">
        <v>1</v>
      </c>
      <c r="F675">
        <v>1</v>
      </c>
      <c r="G675">
        <v>1</v>
      </c>
      <c r="H675">
        <v>3</v>
      </c>
      <c r="I675" t="s">
        <v>341</v>
      </c>
      <c r="J675" t="s">
        <v>342</v>
      </c>
      <c r="K675" t="s">
        <v>343</v>
      </c>
      <c r="L675">
        <v>1348</v>
      </c>
      <c r="N675">
        <v>1009</v>
      </c>
      <c r="O675" t="s">
        <v>476</v>
      </c>
      <c r="P675" t="s">
        <v>476</v>
      </c>
      <c r="Q675">
        <v>1000</v>
      </c>
      <c r="X675">
        <v>1.7</v>
      </c>
      <c r="Y675">
        <v>634.21</v>
      </c>
      <c r="Z675">
        <v>0</v>
      </c>
      <c r="AA675">
        <v>0</v>
      </c>
      <c r="AB675">
        <v>0</v>
      </c>
      <c r="AC675">
        <v>0</v>
      </c>
      <c r="AD675">
        <v>1</v>
      </c>
      <c r="AE675">
        <v>0</v>
      </c>
      <c r="AF675" t="s">
        <v>420</v>
      </c>
      <c r="AG675">
        <v>1.7</v>
      </c>
      <c r="AH675">
        <v>2</v>
      </c>
      <c r="AI675">
        <v>28187325</v>
      </c>
      <c r="AJ675">
        <v>647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</row>
    <row r="676" spans="1:44" x14ac:dyDescent="0.2">
      <c r="A676">
        <f>ROW(Source!A171)</f>
        <v>171</v>
      </c>
      <c r="B676">
        <v>28187334</v>
      </c>
      <c r="C676">
        <v>28187318</v>
      </c>
      <c r="D676">
        <v>27308469</v>
      </c>
      <c r="E676">
        <v>1</v>
      </c>
      <c r="F676">
        <v>1</v>
      </c>
      <c r="G676">
        <v>1</v>
      </c>
      <c r="H676">
        <v>3</v>
      </c>
      <c r="I676" t="s">
        <v>344</v>
      </c>
      <c r="J676" t="s">
        <v>345</v>
      </c>
      <c r="K676" t="s">
        <v>346</v>
      </c>
      <c r="L676">
        <v>1348</v>
      </c>
      <c r="N676">
        <v>1009</v>
      </c>
      <c r="O676" t="s">
        <v>476</v>
      </c>
      <c r="P676" t="s">
        <v>476</v>
      </c>
      <c r="Q676">
        <v>1000</v>
      </c>
      <c r="X676">
        <v>0.25</v>
      </c>
      <c r="Y676">
        <v>1029.26</v>
      </c>
      <c r="Z676">
        <v>0</v>
      </c>
      <c r="AA676">
        <v>0</v>
      </c>
      <c r="AB676">
        <v>0</v>
      </c>
      <c r="AC676">
        <v>0</v>
      </c>
      <c r="AD676">
        <v>1</v>
      </c>
      <c r="AE676">
        <v>0</v>
      </c>
      <c r="AF676" t="s">
        <v>420</v>
      </c>
      <c r="AG676">
        <v>0.25</v>
      </c>
      <c r="AH676">
        <v>2</v>
      </c>
      <c r="AI676">
        <v>28187326</v>
      </c>
      <c r="AJ676">
        <v>648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</row>
    <row r="677" spans="1:44" x14ac:dyDescent="0.2">
      <c r="A677">
        <f>ROW(Source!A172)</f>
        <v>172</v>
      </c>
      <c r="B677">
        <v>28187341</v>
      </c>
      <c r="C677">
        <v>28187335</v>
      </c>
      <c r="D677">
        <v>27431213</v>
      </c>
      <c r="E677">
        <v>1</v>
      </c>
      <c r="F677">
        <v>1</v>
      </c>
      <c r="G677">
        <v>1</v>
      </c>
      <c r="H677">
        <v>1</v>
      </c>
      <c r="I677" t="s">
        <v>830</v>
      </c>
      <c r="J677" t="s">
        <v>420</v>
      </c>
      <c r="K677" t="s">
        <v>831</v>
      </c>
      <c r="L677">
        <v>1191</v>
      </c>
      <c r="N677">
        <v>1013</v>
      </c>
      <c r="O677" t="s">
        <v>817</v>
      </c>
      <c r="P677" t="s">
        <v>817</v>
      </c>
      <c r="Q677">
        <v>1</v>
      </c>
      <c r="X677">
        <v>4.51</v>
      </c>
      <c r="Y677">
        <v>0</v>
      </c>
      <c r="Z677">
        <v>0</v>
      </c>
      <c r="AA677">
        <v>0</v>
      </c>
      <c r="AB677">
        <v>7.61</v>
      </c>
      <c r="AC677">
        <v>0</v>
      </c>
      <c r="AD677">
        <v>1</v>
      </c>
      <c r="AE677">
        <v>1</v>
      </c>
      <c r="AF677" t="s">
        <v>420</v>
      </c>
      <c r="AG677">
        <v>4.51</v>
      </c>
      <c r="AH677">
        <v>2</v>
      </c>
      <c r="AI677">
        <v>28187336</v>
      </c>
      <c r="AJ677">
        <v>649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</row>
    <row r="678" spans="1:44" x14ac:dyDescent="0.2">
      <c r="A678">
        <f>ROW(Source!A172)</f>
        <v>172</v>
      </c>
      <c r="B678">
        <v>28187342</v>
      </c>
      <c r="C678">
        <v>28187335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818</v>
      </c>
      <c r="J678" t="s">
        <v>420</v>
      </c>
      <c r="K678" t="s">
        <v>819</v>
      </c>
      <c r="L678">
        <v>1191</v>
      </c>
      <c r="N678">
        <v>1013</v>
      </c>
      <c r="O678" t="s">
        <v>817</v>
      </c>
      <c r="P678" t="s">
        <v>817</v>
      </c>
      <c r="Q678">
        <v>1</v>
      </c>
      <c r="X678">
        <v>0.09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1</v>
      </c>
      <c r="AE678">
        <v>2</v>
      </c>
      <c r="AF678" t="s">
        <v>420</v>
      </c>
      <c r="AG678">
        <v>0.09</v>
      </c>
      <c r="AH678">
        <v>2</v>
      </c>
      <c r="AI678">
        <v>28187337</v>
      </c>
      <c r="AJ678">
        <v>650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</row>
    <row r="679" spans="1:44" x14ac:dyDescent="0.2">
      <c r="A679">
        <f>ROW(Source!A172)</f>
        <v>172</v>
      </c>
      <c r="B679">
        <v>28187343</v>
      </c>
      <c r="C679">
        <v>28187335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832</v>
      </c>
      <c r="J679" t="s">
        <v>0</v>
      </c>
      <c r="K679" t="s">
        <v>1</v>
      </c>
      <c r="L679">
        <v>1368</v>
      </c>
      <c r="N679">
        <v>1011</v>
      </c>
      <c r="O679" t="s">
        <v>823</v>
      </c>
      <c r="P679" t="s">
        <v>823</v>
      </c>
      <c r="Q679">
        <v>1</v>
      </c>
      <c r="X679">
        <v>0.03</v>
      </c>
      <c r="Y679">
        <v>0</v>
      </c>
      <c r="Z679">
        <v>93.73</v>
      </c>
      <c r="AA679">
        <v>8.82</v>
      </c>
      <c r="AB679">
        <v>0</v>
      </c>
      <c r="AC679">
        <v>0</v>
      </c>
      <c r="AD679">
        <v>1</v>
      </c>
      <c r="AE679">
        <v>0</v>
      </c>
      <c r="AF679" t="s">
        <v>420</v>
      </c>
      <c r="AG679">
        <v>0.03</v>
      </c>
      <c r="AH679">
        <v>2</v>
      </c>
      <c r="AI679">
        <v>28187338</v>
      </c>
      <c r="AJ679">
        <v>651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</row>
    <row r="680" spans="1:44" x14ac:dyDescent="0.2">
      <c r="A680">
        <f>ROW(Source!A172)</f>
        <v>172</v>
      </c>
      <c r="B680">
        <v>28187344</v>
      </c>
      <c r="C680">
        <v>28187335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2</v>
      </c>
      <c r="J680" t="s">
        <v>3</v>
      </c>
      <c r="K680" t="s">
        <v>4</v>
      </c>
      <c r="L680">
        <v>1368</v>
      </c>
      <c r="N680">
        <v>1011</v>
      </c>
      <c r="O680" t="s">
        <v>823</v>
      </c>
      <c r="P680" t="s">
        <v>823</v>
      </c>
      <c r="Q680">
        <v>1</v>
      </c>
      <c r="X680">
        <v>0.06</v>
      </c>
      <c r="Y680">
        <v>0</v>
      </c>
      <c r="Z680">
        <v>102.48</v>
      </c>
      <c r="AA680">
        <v>11.84</v>
      </c>
      <c r="AB680">
        <v>0</v>
      </c>
      <c r="AC680">
        <v>0</v>
      </c>
      <c r="AD680">
        <v>1</v>
      </c>
      <c r="AE680">
        <v>0</v>
      </c>
      <c r="AF680" t="s">
        <v>420</v>
      </c>
      <c r="AG680">
        <v>0.06</v>
      </c>
      <c r="AH680">
        <v>2</v>
      </c>
      <c r="AI680">
        <v>28187339</v>
      </c>
      <c r="AJ680">
        <v>652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</row>
    <row r="681" spans="1:44" x14ac:dyDescent="0.2">
      <c r="A681">
        <f>ROW(Source!A172)</f>
        <v>172</v>
      </c>
      <c r="B681">
        <v>28187345</v>
      </c>
      <c r="C681">
        <v>28187335</v>
      </c>
      <c r="D681">
        <v>27262350</v>
      </c>
      <c r="E681">
        <v>1</v>
      </c>
      <c r="F681">
        <v>1</v>
      </c>
      <c r="G681">
        <v>1</v>
      </c>
      <c r="H681">
        <v>3</v>
      </c>
      <c r="I681" t="s">
        <v>5</v>
      </c>
      <c r="J681" t="s">
        <v>6</v>
      </c>
      <c r="K681" t="s">
        <v>7</v>
      </c>
      <c r="L681">
        <v>1348</v>
      </c>
      <c r="N681">
        <v>1009</v>
      </c>
      <c r="O681" t="s">
        <v>476</v>
      </c>
      <c r="P681" t="s">
        <v>476</v>
      </c>
      <c r="Q681">
        <v>1000</v>
      </c>
      <c r="X681">
        <v>0.104</v>
      </c>
      <c r="Y681">
        <v>10813.53</v>
      </c>
      <c r="Z681">
        <v>0</v>
      </c>
      <c r="AA681">
        <v>0</v>
      </c>
      <c r="AB681">
        <v>0</v>
      </c>
      <c r="AC681">
        <v>0</v>
      </c>
      <c r="AD681">
        <v>1</v>
      </c>
      <c r="AE681">
        <v>0</v>
      </c>
      <c r="AF681" t="s">
        <v>420</v>
      </c>
      <c r="AG681">
        <v>0.104</v>
      </c>
      <c r="AH681">
        <v>2</v>
      </c>
      <c r="AI681">
        <v>28187340</v>
      </c>
      <c r="AJ681">
        <v>653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</row>
    <row r="682" spans="1:44" x14ac:dyDescent="0.2">
      <c r="A682">
        <f>ROW(Source!A173)</f>
        <v>173</v>
      </c>
      <c r="B682">
        <v>28187341</v>
      </c>
      <c r="C682">
        <v>28187335</v>
      </c>
      <c r="D682">
        <v>27431213</v>
      </c>
      <c r="E682">
        <v>1</v>
      </c>
      <c r="F682">
        <v>1</v>
      </c>
      <c r="G682">
        <v>1</v>
      </c>
      <c r="H682">
        <v>1</v>
      </c>
      <c r="I682" t="s">
        <v>830</v>
      </c>
      <c r="J682" t="s">
        <v>420</v>
      </c>
      <c r="K682" t="s">
        <v>831</v>
      </c>
      <c r="L682">
        <v>1191</v>
      </c>
      <c r="N682">
        <v>1013</v>
      </c>
      <c r="O682" t="s">
        <v>817</v>
      </c>
      <c r="P682" t="s">
        <v>817</v>
      </c>
      <c r="Q682">
        <v>1</v>
      </c>
      <c r="X682">
        <v>4.51</v>
      </c>
      <c r="Y682">
        <v>0</v>
      </c>
      <c r="Z682">
        <v>0</v>
      </c>
      <c r="AA682">
        <v>0</v>
      </c>
      <c r="AB682">
        <v>7.61</v>
      </c>
      <c r="AC682">
        <v>0</v>
      </c>
      <c r="AD682">
        <v>1</v>
      </c>
      <c r="AE682">
        <v>1</v>
      </c>
      <c r="AF682" t="s">
        <v>420</v>
      </c>
      <c r="AG682">
        <v>4.51</v>
      </c>
      <c r="AH682">
        <v>2</v>
      </c>
      <c r="AI682">
        <v>28187336</v>
      </c>
      <c r="AJ682">
        <v>654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</row>
    <row r="683" spans="1:44" x14ac:dyDescent="0.2">
      <c r="A683">
        <f>ROW(Source!A173)</f>
        <v>173</v>
      </c>
      <c r="B683">
        <v>28187342</v>
      </c>
      <c r="C683">
        <v>28187335</v>
      </c>
      <c r="D683">
        <v>27430841</v>
      </c>
      <c r="E683">
        <v>1</v>
      </c>
      <c r="F683">
        <v>1</v>
      </c>
      <c r="G683">
        <v>1</v>
      </c>
      <c r="H683">
        <v>1</v>
      </c>
      <c r="I683" t="s">
        <v>818</v>
      </c>
      <c r="J683" t="s">
        <v>420</v>
      </c>
      <c r="K683" t="s">
        <v>819</v>
      </c>
      <c r="L683">
        <v>1191</v>
      </c>
      <c r="N683">
        <v>1013</v>
      </c>
      <c r="O683" t="s">
        <v>817</v>
      </c>
      <c r="P683" t="s">
        <v>817</v>
      </c>
      <c r="Q683">
        <v>1</v>
      </c>
      <c r="X683">
        <v>0.09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1</v>
      </c>
      <c r="AE683">
        <v>2</v>
      </c>
      <c r="AF683" t="s">
        <v>420</v>
      </c>
      <c r="AG683">
        <v>0.09</v>
      </c>
      <c r="AH683">
        <v>2</v>
      </c>
      <c r="AI683">
        <v>28187337</v>
      </c>
      <c r="AJ683">
        <v>655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</row>
    <row r="684" spans="1:44" x14ac:dyDescent="0.2">
      <c r="A684">
        <f>ROW(Source!A173)</f>
        <v>173</v>
      </c>
      <c r="B684">
        <v>28187343</v>
      </c>
      <c r="C684">
        <v>28187335</v>
      </c>
      <c r="D684">
        <v>27348210</v>
      </c>
      <c r="E684">
        <v>1</v>
      </c>
      <c r="F684">
        <v>1</v>
      </c>
      <c r="G684">
        <v>1</v>
      </c>
      <c r="H684">
        <v>2</v>
      </c>
      <c r="I684" t="s">
        <v>832</v>
      </c>
      <c r="J684" t="s">
        <v>0</v>
      </c>
      <c r="K684" t="s">
        <v>1</v>
      </c>
      <c r="L684">
        <v>1368</v>
      </c>
      <c r="N684">
        <v>1011</v>
      </c>
      <c r="O684" t="s">
        <v>823</v>
      </c>
      <c r="P684" t="s">
        <v>823</v>
      </c>
      <c r="Q684">
        <v>1</v>
      </c>
      <c r="X684">
        <v>0.03</v>
      </c>
      <c r="Y684">
        <v>0</v>
      </c>
      <c r="Z684">
        <v>93.73</v>
      </c>
      <c r="AA684">
        <v>8.82</v>
      </c>
      <c r="AB684">
        <v>0</v>
      </c>
      <c r="AC684">
        <v>0</v>
      </c>
      <c r="AD684">
        <v>1</v>
      </c>
      <c r="AE684">
        <v>0</v>
      </c>
      <c r="AF684" t="s">
        <v>420</v>
      </c>
      <c r="AG684">
        <v>0.03</v>
      </c>
      <c r="AH684">
        <v>2</v>
      </c>
      <c r="AI684">
        <v>28187338</v>
      </c>
      <c r="AJ684">
        <v>656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</row>
    <row r="685" spans="1:44" x14ac:dyDescent="0.2">
      <c r="A685">
        <f>ROW(Source!A173)</f>
        <v>173</v>
      </c>
      <c r="B685">
        <v>28187344</v>
      </c>
      <c r="C685">
        <v>28187335</v>
      </c>
      <c r="D685">
        <v>27349168</v>
      </c>
      <c r="E685">
        <v>1</v>
      </c>
      <c r="F685">
        <v>1</v>
      </c>
      <c r="G685">
        <v>1</v>
      </c>
      <c r="H685">
        <v>2</v>
      </c>
      <c r="I685" t="s">
        <v>2</v>
      </c>
      <c r="J685" t="s">
        <v>3</v>
      </c>
      <c r="K685" t="s">
        <v>4</v>
      </c>
      <c r="L685">
        <v>1368</v>
      </c>
      <c r="N685">
        <v>1011</v>
      </c>
      <c r="O685" t="s">
        <v>823</v>
      </c>
      <c r="P685" t="s">
        <v>823</v>
      </c>
      <c r="Q685">
        <v>1</v>
      </c>
      <c r="X685">
        <v>0.06</v>
      </c>
      <c r="Y685">
        <v>0</v>
      </c>
      <c r="Z685">
        <v>102.48</v>
      </c>
      <c r="AA685">
        <v>11.84</v>
      </c>
      <c r="AB685">
        <v>0</v>
      </c>
      <c r="AC685">
        <v>0</v>
      </c>
      <c r="AD685">
        <v>1</v>
      </c>
      <c r="AE685">
        <v>0</v>
      </c>
      <c r="AF685" t="s">
        <v>420</v>
      </c>
      <c r="AG685">
        <v>0.06</v>
      </c>
      <c r="AH685">
        <v>2</v>
      </c>
      <c r="AI685">
        <v>28187339</v>
      </c>
      <c r="AJ685">
        <v>657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</row>
    <row r="686" spans="1:44" x14ac:dyDescent="0.2">
      <c r="A686">
        <f>ROW(Source!A173)</f>
        <v>173</v>
      </c>
      <c r="B686">
        <v>28187345</v>
      </c>
      <c r="C686">
        <v>28187335</v>
      </c>
      <c r="D686">
        <v>27262350</v>
      </c>
      <c r="E686">
        <v>1</v>
      </c>
      <c r="F686">
        <v>1</v>
      </c>
      <c r="G686">
        <v>1</v>
      </c>
      <c r="H686">
        <v>3</v>
      </c>
      <c r="I686" t="s">
        <v>5</v>
      </c>
      <c r="J686" t="s">
        <v>6</v>
      </c>
      <c r="K686" t="s">
        <v>7</v>
      </c>
      <c r="L686">
        <v>1348</v>
      </c>
      <c r="N686">
        <v>1009</v>
      </c>
      <c r="O686" t="s">
        <v>476</v>
      </c>
      <c r="P686" t="s">
        <v>476</v>
      </c>
      <c r="Q686">
        <v>1000</v>
      </c>
      <c r="X686">
        <v>0.104</v>
      </c>
      <c r="Y686">
        <v>10813.53</v>
      </c>
      <c r="Z686">
        <v>0</v>
      </c>
      <c r="AA686">
        <v>0</v>
      </c>
      <c r="AB686">
        <v>0</v>
      </c>
      <c r="AC686">
        <v>0</v>
      </c>
      <c r="AD686">
        <v>1</v>
      </c>
      <c r="AE686">
        <v>0</v>
      </c>
      <c r="AF686" t="s">
        <v>420</v>
      </c>
      <c r="AG686">
        <v>0.104</v>
      </c>
      <c r="AH686">
        <v>2</v>
      </c>
      <c r="AI686">
        <v>28187340</v>
      </c>
      <c r="AJ686">
        <v>658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</row>
    <row r="687" spans="1:44" x14ac:dyDescent="0.2">
      <c r="A687">
        <f>ROW(Source!A174)</f>
        <v>174</v>
      </c>
      <c r="B687">
        <v>28187352</v>
      </c>
      <c r="C687">
        <v>28187346</v>
      </c>
      <c r="D687">
        <v>27431213</v>
      </c>
      <c r="E687">
        <v>1</v>
      </c>
      <c r="F687">
        <v>1</v>
      </c>
      <c r="G687">
        <v>1</v>
      </c>
      <c r="H687">
        <v>1</v>
      </c>
      <c r="I687" t="s">
        <v>830</v>
      </c>
      <c r="J687" t="s">
        <v>420</v>
      </c>
      <c r="K687" t="s">
        <v>831</v>
      </c>
      <c r="L687">
        <v>1191</v>
      </c>
      <c r="N687">
        <v>1013</v>
      </c>
      <c r="O687" t="s">
        <v>817</v>
      </c>
      <c r="P687" t="s">
        <v>817</v>
      </c>
      <c r="Q687">
        <v>1</v>
      </c>
      <c r="X687">
        <v>19.03</v>
      </c>
      <c r="Y687">
        <v>0</v>
      </c>
      <c r="Z687">
        <v>0</v>
      </c>
      <c r="AA687">
        <v>0</v>
      </c>
      <c r="AB687">
        <v>7.61</v>
      </c>
      <c r="AC687">
        <v>0</v>
      </c>
      <c r="AD687">
        <v>1</v>
      </c>
      <c r="AE687">
        <v>1</v>
      </c>
      <c r="AF687" t="s">
        <v>420</v>
      </c>
      <c r="AG687">
        <v>19.03</v>
      </c>
      <c r="AH687">
        <v>2</v>
      </c>
      <c r="AI687">
        <v>28187347</v>
      </c>
      <c r="AJ687">
        <v>659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</row>
    <row r="688" spans="1:44" x14ac:dyDescent="0.2">
      <c r="A688">
        <f>ROW(Source!A174)</f>
        <v>174</v>
      </c>
      <c r="B688">
        <v>28187353</v>
      </c>
      <c r="C688">
        <v>28187346</v>
      </c>
      <c r="D688">
        <v>27430841</v>
      </c>
      <c r="E688">
        <v>1</v>
      </c>
      <c r="F688">
        <v>1</v>
      </c>
      <c r="G688">
        <v>1</v>
      </c>
      <c r="H688">
        <v>1</v>
      </c>
      <c r="I688" t="s">
        <v>818</v>
      </c>
      <c r="J688" t="s">
        <v>420</v>
      </c>
      <c r="K688" t="s">
        <v>819</v>
      </c>
      <c r="L688">
        <v>1191</v>
      </c>
      <c r="N688">
        <v>1013</v>
      </c>
      <c r="O688" t="s">
        <v>817</v>
      </c>
      <c r="P688" t="s">
        <v>817</v>
      </c>
      <c r="Q688">
        <v>1</v>
      </c>
      <c r="X688">
        <v>0.09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1</v>
      </c>
      <c r="AE688">
        <v>2</v>
      </c>
      <c r="AF688" t="s">
        <v>420</v>
      </c>
      <c r="AG688">
        <v>0.09</v>
      </c>
      <c r="AH688">
        <v>2</v>
      </c>
      <c r="AI688">
        <v>28187348</v>
      </c>
      <c r="AJ688">
        <v>660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</row>
    <row r="689" spans="1:44" x14ac:dyDescent="0.2">
      <c r="A689">
        <f>ROW(Source!A174)</f>
        <v>174</v>
      </c>
      <c r="B689">
        <v>28187354</v>
      </c>
      <c r="C689">
        <v>28187346</v>
      </c>
      <c r="D689">
        <v>27348210</v>
      </c>
      <c r="E689">
        <v>1</v>
      </c>
      <c r="F689">
        <v>1</v>
      </c>
      <c r="G689">
        <v>1</v>
      </c>
      <c r="H689">
        <v>2</v>
      </c>
      <c r="I689" t="s">
        <v>832</v>
      </c>
      <c r="J689" t="s">
        <v>0</v>
      </c>
      <c r="K689" t="s">
        <v>1</v>
      </c>
      <c r="L689">
        <v>1368</v>
      </c>
      <c r="N689">
        <v>1011</v>
      </c>
      <c r="O689" t="s">
        <v>823</v>
      </c>
      <c r="P689" t="s">
        <v>823</v>
      </c>
      <c r="Q689">
        <v>1</v>
      </c>
      <c r="X689">
        <v>0.03</v>
      </c>
      <c r="Y689">
        <v>0</v>
      </c>
      <c r="Z689">
        <v>93.73</v>
      </c>
      <c r="AA689">
        <v>8.82</v>
      </c>
      <c r="AB689">
        <v>0</v>
      </c>
      <c r="AC689">
        <v>0</v>
      </c>
      <c r="AD689">
        <v>1</v>
      </c>
      <c r="AE689">
        <v>0</v>
      </c>
      <c r="AF689" t="s">
        <v>420</v>
      </c>
      <c r="AG689">
        <v>0.03</v>
      </c>
      <c r="AH689">
        <v>2</v>
      </c>
      <c r="AI689">
        <v>28187349</v>
      </c>
      <c r="AJ689">
        <v>661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</row>
    <row r="690" spans="1:44" x14ac:dyDescent="0.2">
      <c r="A690">
        <f>ROW(Source!A174)</f>
        <v>174</v>
      </c>
      <c r="B690">
        <v>28187355</v>
      </c>
      <c r="C690">
        <v>28187346</v>
      </c>
      <c r="D690">
        <v>27349168</v>
      </c>
      <c r="E690">
        <v>1</v>
      </c>
      <c r="F690">
        <v>1</v>
      </c>
      <c r="G690">
        <v>1</v>
      </c>
      <c r="H690">
        <v>2</v>
      </c>
      <c r="I690" t="s">
        <v>2</v>
      </c>
      <c r="J690" t="s">
        <v>3</v>
      </c>
      <c r="K690" t="s">
        <v>4</v>
      </c>
      <c r="L690">
        <v>1368</v>
      </c>
      <c r="N690">
        <v>1011</v>
      </c>
      <c r="O690" t="s">
        <v>823</v>
      </c>
      <c r="P690" t="s">
        <v>823</v>
      </c>
      <c r="Q690">
        <v>1</v>
      </c>
      <c r="X690">
        <v>0.06</v>
      </c>
      <c r="Y690">
        <v>0</v>
      </c>
      <c r="Z690">
        <v>102.48</v>
      </c>
      <c r="AA690">
        <v>11.84</v>
      </c>
      <c r="AB690">
        <v>0</v>
      </c>
      <c r="AC690">
        <v>0</v>
      </c>
      <c r="AD690">
        <v>1</v>
      </c>
      <c r="AE690">
        <v>0</v>
      </c>
      <c r="AF690" t="s">
        <v>420</v>
      </c>
      <c r="AG690">
        <v>0.06</v>
      </c>
      <c r="AH690">
        <v>2</v>
      </c>
      <c r="AI690">
        <v>28187350</v>
      </c>
      <c r="AJ690">
        <v>662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</row>
    <row r="691" spans="1:44" x14ac:dyDescent="0.2">
      <c r="A691">
        <f>ROW(Source!A174)</f>
        <v>174</v>
      </c>
      <c r="B691">
        <v>28187356</v>
      </c>
      <c r="C691">
        <v>28187346</v>
      </c>
      <c r="D691">
        <v>27262312</v>
      </c>
      <c r="E691">
        <v>1</v>
      </c>
      <c r="F691">
        <v>1</v>
      </c>
      <c r="G691">
        <v>1</v>
      </c>
      <c r="H691">
        <v>3</v>
      </c>
      <c r="I691" t="s">
        <v>8</v>
      </c>
      <c r="J691" t="s">
        <v>9</v>
      </c>
      <c r="K691" t="s">
        <v>10</v>
      </c>
      <c r="L691">
        <v>1348</v>
      </c>
      <c r="N691">
        <v>1009</v>
      </c>
      <c r="O691" t="s">
        <v>476</v>
      </c>
      <c r="P691" t="s">
        <v>476</v>
      </c>
      <c r="Q691">
        <v>1000</v>
      </c>
      <c r="X691">
        <v>0.105</v>
      </c>
      <c r="Y691">
        <v>83126.97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0</v>
      </c>
      <c r="AF691" t="s">
        <v>420</v>
      </c>
      <c r="AG691">
        <v>0.105</v>
      </c>
      <c r="AH691">
        <v>2</v>
      </c>
      <c r="AI691">
        <v>28187351</v>
      </c>
      <c r="AJ691">
        <v>663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</row>
    <row r="692" spans="1:44" x14ac:dyDescent="0.2">
      <c r="A692">
        <f>ROW(Source!A175)</f>
        <v>175</v>
      </c>
      <c r="B692">
        <v>28187352</v>
      </c>
      <c r="C692">
        <v>28187346</v>
      </c>
      <c r="D692">
        <v>27431213</v>
      </c>
      <c r="E692">
        <v>1</v>
      </c>
      <c r="F692">
        <v>1</v>
      </c>
      <c r="G692">
        <v>1</v>
      </c>
      <c r="H692">
        <v>1</v>
      </c>
      <c r="I692" t="s">
        <v>830</v>
      </c>
      <c r="J692" t="s">
        <v>420</v>
      </c>
      <c r="K692" t="s">
        <v>831</v>
      </c>
      <c r="L692">
        <v>1191</v>
      </c>
      <c r="N692">
        <v>1013</v>
      </c>
      <c r="O692" t="s">
        <v>817</v>
      </c>
      <c r="P692" t="s">
        <v>817</v>
      </c>
      <c r="Q692">
        <v>1</v>
      </c>
      <c r="X692">
        <v>19.03</v>
      </c>
      <c r="Y692">
        <v>0</v>
      </c>
      <c r="Z692">
        <v>0</v>
      </c>
      <c r="AA692">
        <v>0</v>
      </c>
      <c r="AB692">
        <v>7.61</v>
      </c>
      <c r="AC692">
        <v>0</v>
      </c>
      <c r="AD692">
        <v>1</v>
      </c>
      <c r="AE692">
        <v>1</v>
      </c>
      <c r="AF692" t="s">
        <v>420</v>
      </c>
      <c r="AG692">
        <v>19.03</v>
      </c>
      <c r="AH692">
        <v>2</v>
      </c>
      <c r="AI692">
        <v>28187347</v>
      </c>
      <c r="AJ692">
        <v>664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</row>
    <row r="693" spans="1:44" x14ac:dyDescent="0.2">
      <c r="A693">
        <f>ROW(Source!A175)</f>
        <v>175</v>
      </c>
      <c r="B693">
        <v>28187353</v>
      </c>
      <c r="C693">
        <v>28187346</v>
      </c>
      <c r="D693">
        <v>27430841</v>
      </c>
      <c r="E693">
        <v>1</v>
      </c>
      <c r="F693">
        <v>1</v>
      </c>
      <c r="G693">
        <v>1</v>
      </c>
      <c r="H693">
        <v>1</v>
      </c>
      <c r="I693" t="s">
        <v>818</v>
      </c>
      <c r="J693" t="s">
        <v>420</v>
      </c>
      <c r="K693" t="s">
        <v>819</v>
      </c>
      <c r="L693">
        <v>1191</v>
      </c>
      <c r="N693">
        <v>1013</v>
      </c>
      <c r="O693" t="s">
        <v>817</v>
      </c>
      <c r="P693" t="s">
        <v>817</v>
      </c>
      <c r="Q693">
        <v>1</v>
      </c>
      <c r="X693">
        <v>0.09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1</v>
      </c>
      <c r="AE693">
        <v>2</v>
      </c>
      <c r="AF693" t="s">
        <v>420</v>
      </c>
      <c r="AG693">
        <v>0.09</v>
      </c>
      <c r="AH693">
        <v>2</v>
      </c>
      <c r="AI693">
        <v>28187348</v>
      </c>
      <c r="AJ693">
        <v>665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</row>
    <row r="694" spans="1:44" x14ac:dyDescent="0.2">
      <c r="A694">
        <f>ROW(Source!A175)</f>
        <v>175</v>
      </c>
      <c r="B694">
        <v>28187354</v>
      </c>
      <c r="C694">
        <v>28187346</v>
      </c>
      <c r="D694">
        <v>27348210</v>
      </c>
      <c r="E694">
        <v>1</v>
      </c>
      <c r="F694">
        <v>1</v>
      </c>
      <c r="G694">
        <v>1</v>
      </c>
      <c r="H694">
        <v>2</v>
      </c>
      <c r="I694" t="s">
        <v>832</v>
      </c>
      <c r="J694" t="s">
        <v>0</v>
      </c>
      <c r="K694" t="s">
        <v>1</v>
      </c>
      <c r="L694">
        <v>1368</v>
      </c>
      <c r="N694">
        <v>1011</v>
      </c>
      <c r="O694" t="s">
        <v>823</v>
      </c>
      <c r="P694" t="s">
        <v>823</v>
      </c>
      <c r="Q694">
        <v>1</v>
      </c>
      <c r="X694">
        <v>0.03</v>
      </c>
      <c r="Y694">
        <v>0</v>
      </c>
      <c r="Z694">
        <v>93.73</v>
      </c>
      <c r="AA694">
        <v>8.82</v>
      </c>
      <c r="AB694">
        <v>0</v>
      </c>
      <c r="AC694">
        <v>0</v>
      </c>
      <c r="AD694">
        <v>1</v>
      </c>
      <c r="AE694">
        <v>0</v>
      </c>
      <c r="AF694" t="s">
        <v>420</v>
      </c>
      <c r="AG694">
        <v>0.03</v>
      </c>
      <c r="AH694">
        <v>2</v>
      </c>
      <c r="AI694">
        <v>28187349</v>
      </c>
      <c r="AJ694">
        <v>666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</row>
    <row r="695" spans="1:44" x14ac:dyDescent="0.2">
      <c r="A695">
        <f>ROW(Source!A175)</f>
        <v>175</v>
      </c>
      <c r="B695">
        <v>28187355</v>
      </c>
      <c r="C695">
        <v>28187346</v>
      </c>
      <c r="D695">
        <v>27349168</v>
      </c>
      <c r="E695">
        <v>1</v>
      </c>
      <c r="F695">
        <v>1</v>
      </c>
      <c r="G695">
        <v>1</v>
      </c>
      <c r="H695">
        <v>2</v>
      </c>
      <c r="I695" t="s">
        <v>2</v>
      </c>
      <c r="J695" t="s">
        <v>3</v>
      </c>
      <c r="K695" t="s">
        <v>4</v>
      </c>
      <c r="L695">
        <v>1368</v>
      </c>
      <c r="N695">
        <v>1011</v>
      </c>
      <c r="O695" t="s">
        <v>823</v>
      </c>
      <c r="P695" t="s">
        <v>823</v>
      </c>
      <c r="Q695">
        <v>1</v>
      </c>
      <c r="X695">
        <v>0.06</v>
      </c>
      <c r="Y695">
        <v>0</v>
      </c>
      <c r="Z695">
        <v>102.48</v>
      </c>
      <c r="AA695">
        <v>11.84</v>
      </c>
      <c r="AB695">
        <v>0</v>
      </c>
      <c r="AC695">
        <v>0</v>
      </c>
      <c r="AD695">
        <v>1</v>
      </c>
      <c r="AE695">
        <v>0</v>
      </c>
      <c r="AF695" t="s">
        <v>420</v>
      </c>
      <c r="AG695">
        <v>0.06</v>
      </c>
      <c r="AH695">
        <v>2</v>
      </c>
      <c r="AI695">
        <v>28187350</v>
      </c>
      <c r="AJ695">
        <v>667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</row>
    <row r="696" spans="1:44" x14ac:dyDescent="0.2">
      <c r="A696">
        <f>ROW(Source!A175)</f>
        <v>175</v>
      </c>
      <c r="B696">
        <v>28187356</v>
      </c>
      <c r="C696">
        <v>28187346</v>
      </c>
      <c r="D696">
        <v>27262312</v>
      </c>
      <c r="E696">
        <v>1</v>
      </c>
      <c r="F696">
        <v>1</v>
      </c>
      <c r="G696">
        <v>1</v>
      </c>
      <c r="H696">
        <v>3</v>
      </c>
      <c r="I696" t="s">
        <v>8</v>
      </c>
      <c r="J696" t="s">
        <v>9</v>
      </c>
      <c r="K696" t="s">
        <v>10</v>
      </c>
      <c r="L696">
        <v>1348</v>
      </c>
      <c r="N696">
        <v>1009</v>
      </c>
      <c r="O696" t="s">
        <v>476</v>
      </c>
      <c r="P696" t="s">
        <v>476</v>
      </c>
      <c r="Q696">
        <v>1000</v>
      </c>
      <c r="X696">
        <v>0.105</v>
      </c>
      <c r="Y696">
        <v>83126.97</v>
      </c>
      <c r="Z696">
        <v>0</v>
      </c>
      <c r="AA696">
        <v>0</v>
      </c>
      <c r="AB696">
        <v>0</v>
      </c>
      <c r="AC696">
        <v>0</v>
      </c>
      <c r="AD696">
        <v>1</v>
      </c>
      <c r="AE696">
        <v>0</v>
      </c>
      <c r="AF696" t="s">
        <v>420</v>
      </c>
      <c r="AG696">
        <v>0.105</v>
      </c>
      <c r="AH696">
        <v>2</v>
      </c>
      <c r="AI696">
        <v>28187351</v>
      </c>
      <c r="AJ696">
        <v>668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</row>
    <row r="697" spans="1:44" x14ac:dyDescent="0.2">
      <c r="A697">
        <f>ROW(Source!A176)</f>
        <v>176</v>
      </c>
      <c r="B697">
        <v>28187366</v>
      </c>
      <c r="C697">
        <v>28187357</v>
      </c>
      <c r="D697">
        <v>27441493</v>
      </c>
      <c r="E697">
        <v>1</v>
      </c>
      <c r="F697">
        <v>1</v>
      </c>
      <c r="G697">
        <v>1</v>
      </c>
      <c r="H697">
        <v>1</v>
      </c>
      <c r="I697" t="s">
        <v>191</v>
      </c>
      <c r="J697" t="s">
        <v>420</v>
      </c>
      <c r="K697" t="s">
        <v>192</v>
      </c>
      <c r="L697">
        <v>1191</v>
      </c>
      <c r="N697">
        <v>1013</v>
      </c>
      <c r="O697" t="s">
        <v>817</v>
      </c>
      <c r="P697" t="s">
        <v>817</v>
      </c>
      <c r="Q697">
        <v>1</v>
      </c>
      <c r="X697">
        <v>142.80000000000001</v>
      </c>
      <c r="Y697">
        <v>0</v>
      </c>
      <c r="Z697">
        <v>0</v>
      </c>
      <c r="AA697">
        <v>0</v>
      </c>
      <c r="AB697">
        <v>8.98</v>
      </c>
      <c r="AC697">
        <v>0</v>
      </c>
      <c r="AD697">
        <v>1</v>
      </c>
      <c r="AE697">
        <v>1</v>
      </c>
      <c r="AF697" t="s">
        <v>420</v>
      </c>
      <c r="AG697">
        <v>142.80000000000001</v>
      </c>
      <c r="AH697">
        <v>2</v>
      </c>
      <c r="AI697">
        <v>28187358</v>
      </c>
      <c r="AJ697">
        <v>669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</row>
    <row r="698" spans="1:44" x14ac:dyDescent="0.2">
      <c r="A698">
        <f>ROW(Source!A176)</f>
        <v>176</v>
      </c>
      <c r="B698">
        <v>28187367</v>
      </c>
      <c r="C698">
        <v>28187357</v>
      </c>
      <c r="D698">
        <v>27430841</v>
      </c>
      <c r="E698">
        <v>1</v>
      </c>
      <c r="F698">
        <v>1</v>
      </c>
      <c r="G698">
        <v>1</v>
      </c>
      <c r="H698">
        <v>1</v>
      </c>
      <c r="I698" t="s">
        <v>818</v>
      </c>
      <c r="J698" t="s">
        <v>420</v>
      </c>
      <c r="K698" t="s">
        <v>819</v>
      </c>
      <c r="L698">
        <v>1191</v>
      </c>
      <c r="N698">
        <v>1013</v>
      </c>
      <c r="O698" t="s">
        <v>817</v>
      </c>
      <c r="P698" t="s">
        <v>817</v>
      </c>
      <c r="Q698">
        <v>1</v>
      </c>
      <c r="X698">
        <v>7.31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1</v>
      </c>
      <c r="AE698">
        <v>2</v>
      </c>
      <c r="AF698" t="s">
        <v>420</v>
      </c>
      <c r="AG698">
        <v>7.31</v>
      </c>
      <c r="AH698">
        <v>2</v>
      </c>
      <c r="AI698">
        <v>28187359</v>
      </c>
      <c r="AJ698">
        <v>670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</row>
    <row r="699" spans="1:44" x14ac:dyDescent="0.2">
      <c r="A699">
        <f>ROW(Source!A176)</f>
        <v>176</v>
      </c>
      <c r="B699">
        <v>28187368</v>
      </c>
      <c r="C699">
        <v>28187357</v>
      </c>
      <c r="D699">
        <v>27348210</v>
      </c>
      <c r="E699">
        <v>1</v>
      </c>
      <c r="F699">
        <v>1</v>
      </c>
      <c r="G699">
        <v>1</v>
      </c>
      <c r="H699">
        <v>2</v>
      </c>
      <c r="I699" t="s">
        <v>832</v>
      </c>
      <c r="J699" t="s">
        <v>0</v>
      </c>
      <c r="K699" t="s">
        <v>1</v>
      </c>
      <c r="L699">
        <v>1368</v>
      </c>
      <c r="N699">
        <v>1011</v>
      </c>
      <c r="O699" t="s">
        <v>823</v>
      </c>
      <c r="P699" t="s">
        <v>823</v>
      </c>
      <c r="Q699">
        <v>1</v>
      </c>
      <c r="X699">
        <v>5.67</v>
      </c>
      <c r="Y699">
        <v>0</v>
      </c>
      <c r="Z699">
        <v>93.73</v>
      </c>
      <c r="AA699">
        <v>8.82</v>
      </c>
      <c r="AB699">
        <v>0</v>
      </c>
      <c r="AC699">
        <v>0</v>
      </c>
      <c r="AD699">
        <v>1</v>
      </c>
      <c r="AE699">
        <v>0</v>
      </c>
      <c r="AF699" t="s">
        <v>420</v>
      </c>
      <c r="AG699">
        <v>5.67</v>
      </c>
      <c r="AH699">
        <v>2</v>
      </c>
      <c r="AI699">
        <v>28187360</v>
      </c>
      <c r="AJ699">
        <v>671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</row>
    <row r="700" spans="1:44" x14ac:dyDescent="0.2">
      <c r="A700">
        <f>ROW(Source!A176)</f>
        <v>176</v>
      </c>
      <c r="B700">
        <v>28187369</v>
      </c>
      <c r="C700">
        <v>28187357</v>
      </c>
      <c r="D700">
        <v>27349168</v>
      </c>
      <c r="E700">
        <v>1</v>
      </c>
      <c r="F700">
        <v>1</v>
      </c>
      <c r="G700">
        <v>1</v>
      </c>
      <c r="H700">
        <v>2</v>
      </c>
      <c r="I700" t="s">
        <v>2</v>
      </c>
      <c r="J700" t="s">
        <v>3</v>
      </c>
      <c r="K700" t="s">
        <v>4</v>
      </c>
      <c r="L700">
        <v>1368</v>
      </c>
      <c r="N700">
        <v>1011</v>
      </c>
      <c r="O700" t="s">
        <v>823</v>
      </c>
      <c r="P700" t="s">
        <v>823</v>
      </c>
      <c r="Q700">
        <v>1</v>
      </c>
      <c r="X700">
        <v>1.64</v>
      </c>
      <c r="Y700">
        <v>0</v>
      </c>
      <c r="Z700">
        <v>102.48</v>
      </c>
      <c r="AA700">
        <v>11.84</v>
      </c>
      <c r="AB700">
        <v>0</v>
      </c>
      <c r="AC700">
        <v>0</v>
      </c>
      <c r="AD700">
        <v>1</v>
      </c>
      <c r="AE700">
        <v>0</v>
      </c>
      <c r="AF700" t="s">
        <v>420</v>
      </c>
      <c r="AG700">
        <v>1.64</v>
      </c>
      <c r="AH700">
        <v>2</v>
      </c>
      <c r="AI700">
        <v>28187361</v>
      </c>
      <c r="AJ700">
        <v>672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</row>
    <row r="701" spans="1:44" x14ac:dyDescent="0.2">
      <c r="A701">
        <f>ROW(Source!A176)</f>
        <v>176</v>
      </c>
      <c r="B701">
        <v>28187370</v>
      </c>
      <c r="C701">
        <v>28187357</v>
      </c>
      <c r="D701">
        <v>27267504</v>
      </c>
      <c r="E701">
        <v>1</v>
      </c>
      <c r="F701">
        <v>1</v>
      </c>
      <c r="G701">
        <v>1</v>
      </c>
      <c r="H701">
        <v>3</v>
      </c>
      <c r="I701" t="s">
        <v>347</v>
      </c>
      <c r="J701" t="s">
        <v>348</v>
      </c>
      <c r="K701" t="s">
        <v>349</v>
      </c>
      <c r="L701">
        <v>1348</v>
      </c>
      <c r="N701">
        <v>1009</v>
      </c>
      <c r="O701" t="s">
        <v>476</v>
      </c>
      <c r="P701" t="s">
        <v>476</v>
      </c>
      <c r="Q701">
        <v>1000</v>
      </c>
      <c r="X701">
        <v>0.05</v>
      </c>
      <c r="Y701">
        <v>7979.73</v>
      </c>
      <c r="Z701">
        <v>0</v>
      </c>
      <c r="AA701">
        <v>0</v>
      </c>
      <c r="AB701">
        <v>0</v>
      </c>
      <c r="AC701">
        <v>0</v>
      </c>
      <c r="AD701">
        <v>1</v>
      </c>
      <c r="AE701">
        <v>0</v>
      </c>
      <c r="AF701" t="s">
        <v>420</v>
      </c>
      <c r="AG701">
        <v>0.05</v>
      </c>
      <c r="AH701">
        <v>2</v>
      </c>
      <c r="AI701">
        <v>28187362</v>
      </c>
      <c r="AJ701">
        <v>673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</row>
    <row r="702" spans="1:44" x14ac:dyDescent="0.2">
      <c r="A702">
        <f>ROW(Source!A176)</f>
        <v>176</v>
      </c>
      <c r="B702">
        <v>28187371</v>
      </c>
      <c r="C702">
        <v>28187357</v>
      </c>
      <c r="D702">
        <v>27294885</v>
      </c>
      <c r="E702">
        <v>1</v>
      </c>
      <c r="F702">
        <v>1</v>
      </c>
      <c r="G702">
        <v>1</v>
      </c>
      <c r="H702">
        <v>3</v>
      </c>
      <c r="I702" t="s">
        <v>350</v>
      </c>
      <c r="J702" t="s">
        <v>351</v>
      </c>
      <c r="K702" t="s">
        <v>352</v>
      </c>
      <c r="L702">
        <v>1339</v>
      </c>
      <c r="N702">
        <v>1007</v>
      </c>
      <c r="O702" t="s">
        <v>444</v>
      </c>
      <c r="P702" t="s">
        <v>444</v>
      </c>
      <c r="Q702">
        <v>1</v>
      </c>
      <c r="X702">
        <v>0.99</v>
      </c>
      <c r="Y702">
        <v>859.42</v>
      </c>
      <c r="Z702">
        <v>0</v>
      </c>
      <c r="AA702">
        <v>0</v>
      </c>
      <c r="AB702">
        <v>0</v>
      </c>
      <c r="AC702">
        <v>0</v>
      </c>
      <c r="AD702">
        <v>1</v>
      </c>
      <c r="AE702">
        <v>0</v>
      </c>
      <c r="AF702" t="s">
        <v>420</v>
      </c>
      <c r="AG702">
        <v>0.99</v>
      </c>
      <c r="AH702">
        <v>2</v>
      </c>
      <c r="AI702">
        <v>28187363</v>
      </c>
      <c r="AJ702">
        <v>674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</row>
    <row r="703" spans="1:44" x14ac:dyDescent="0.2">
      <c r="A703">
        <f>ROW(Source!A176)</f>
        <v>176</v>
      </c>
      <c r="B703">
        <v>28187372</v>
      </c>
      <c r="C703">
        <v>28187357</v>
      </c>
      <c r="D703">
        <v>27295015</v>
      </c>
      <c r="E703">
        <v>1</v>
      </c>
      <c r="F703">
        <v>1</v>
      </c>
      <c r="G703">
        <v>1</v>
      </c>
      <c r="H703">
        <v>3</v>
      </c>
      <c r="I703" t="s">
        <v>353</v>
      </c>
      <c r="J703" t="s">
        <v>354</v>
      </c>
      <c r="K703" t="s">
        <v>355</v>
      </c>
      <c r="L703">
        <v>1339</v>
      </c>
      <c r="N703">
        <v>1007</v>
      </c>
      <c r="O703" t="s">
        <v>444</v>
      </c>
      <c r="P703" t="s">
        <v>444</v>
      </c>
      <c r="Q703">
        <v>1</v>
      </c>
      <c r="X703">
        <v>2.39</v>
      </c>
      <c r="Y703">
        <v>1655.86</v>
      </c>
      <c r="Z703">
        <v>0</v>
      </c>
      <c r="AA703">
        <v>0</v>
      </c>
      <c r="AB703">
        <v>0</v>
      </c>
      <c r="AC703">
        <v>0</v>
      </c>
      <c r="AD703">
        <v>1</v>
      </c>
      <c r="AE703">
        <v>0</v>
      </c>
      <c r="AF703" t="s">
        <v>420</v>
      </c>
      <c r="AG703">
        <v>2.39</v>
      </c>
      <c r="AH703">
        <v>2</v>
      </c>
      <c r="AI703">
        <v>28187364</v>
      </c>
      <c r="AJ703">
        <v>675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</row>
    <row r="704" spans="1:44" x14ac:dyDescent="0.2">
      <c r="A704">
        <f>ROW(Source!A176)</f>
        <v>176</v>
      </c>
      <c r="B704">
        <v>28187373</v>
      </c>
      <c r="C704">
        <v>28187357</v>
      </c>
      <c r="D704">
        <v>27295203</v>
      </c>
      <c r="E704">
        <v>1</v>
      </c>
      <c r="F704">
        <v>1</v>
      </c>
      <c r="G704">
        <v>1</v>
      </c>
      <c r="H704">
        <v>3</v>
      </c>
      <c r="I704" t="s">
        <v>356</v>
      </c>
      <c r="J704" t="s">
        <v>357</v>
      </c>
      <c r="K704" t="s">
        <v>358</v>
      </c>
      <c r="L704">
        <v>1339</v>
      </c>
      <c r="N704">
        <v>1007</v>
      </c>
      <c r="O704" t="s">
        <v>444</v>
      </c>
      <c r="P704" t="s">
        <v>444</v>
      </c>
      <c r="Q704">
        <v>1</v>
      </c>
      <c r="X704">
        <v>1.98</v>
      </c>
      <c r="Y704">
        <v>1495.58</v>
      </c>
      <c r="Z704">
        <v>0</v>
      </c>
      <c r="AA704">
        <v>0</v>
      </c>
      <c r="AB704">
        <v>0</v>
      </c>
      <c r="AC704">
        <v>0</v>
      </c>
      <c r="AD704">
        <v>1</v>
      </c>
      <c r="AE704">
        <v>0</v>
      </c>
      <c r="AF704" t="s">
        <v>420</v>
      </c>
      <c r="AG704">
        <v>1.98</v>
      </c>
      <c r="AH704">
        <v>2</v>
      </c>
      <c r="AI704">
        <v>28187365</v>
      </c>
      <c r="AJ704">
        <v>676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</row>
    <row r="705" spans="1:44" x14ac:dyDescent="0.2">
      <c r="A705">
        <f>ROW(Source!A177)</f>
        <v>177</v>
      </c>
      <c r="B705">
        <v>28187366</v>
      </c>
      <c r="C705">
        <v>28187357</v>
      </c>
      <c r="D705">
        <v>27441493</v>
      </c>
      <c r="E705">
        <v>1</v>
      </c>
      <c r="F705">
        <v>1</v>
      </c>
      <c r="G705">
        <v>1</v>
      </c>
      <c r="H705">
        <v>1</v>
      </c>
      <c r="I705" t="s">
        <v>191</v>
      </c>
      <c r="J705" t="s">
        <v>420</v>
      </c>
      <c r="K705" t="s">
        <v>192</v>
      </c>
      <c r="L705">
        <v>1191</v>
      </c>
      <c r="N705">
        <v>1013</v>
      </c>
      <c r="O705" t="s">
        <v>817</v>
      </c>
      <c r="P705" t="s">
        <v>817</v>
      </c>
      <c r="Q705">
        <v>1</v>
      </c>
      <c r="X705">
        <v>142.80000000000001</v>
      </c>
      <c r="Y705">
        <v>0</v>
      </c>
      <c r="Z705">
        <v>0</v>
      </c>
      <c r="AA705">
        <v>0</v>
      </c>
      <c r="AB705">
        <v>8.98</v>
      </c>
      <c r="AC705">
        <v>0</v>
      </c>
      <c r="AD705">
        <v>1</v>
      </c>
      <c r="AE705">
        <v>1</v>
      </c>
      <c r="AF705" t="s">
        <v>420</v>
      </c>
      <c r="AG705">
        <v>142.80000000000001</v>
      </c>
      <c r="AH705">
        <v>2</v>
      </c>
      <c r="AI705">
        <v>28187358</v>
      </c>
      <c r="AJ705">
        <v>677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</row>
    <row r="706" spans="1:44" x14ac:dyDescent="0.2">
      <c r="A706">
        <f>ROW(Source!A177)</f>
        <v>177</v>
      </c>
      <c r="B706">
        <v>28187367</v>
      </c>
      <c r="C706">
        <v>28187357</v>
      </c>
      <c r="D706">
        <v>27430841</v>
      </c>
      <c r="E706">
        <v>1</v>
      </c>
      <c r="F706">
        <v>1</v>
      </c>
      <c r="G706">
        <v>1</v>
      </c>
      <c r="H706">
        <v>1</v>
      </c>
      <c r="I706" t="s">
        <v>818</v>
      </c>
      <c r="J706" t="s">
        <v>420</v>
      </c>
      <c r="K706" t="s">
        <v>819</v>
      </c>
      <c r="L706">
        <v>1191</v>
      </c>
      <c r="N706">
        <v>1013</v>
      </c>
      <c r="O706" t="s">
        <v>817</v>
      </c>
      <c r="P706" t="s">
        <v>817</v>
      </c>
      <c r="Q706">
        <v>1</v>
      </c>
      <c r="X706">
        <v>7.31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1</v>
      </c>
      <c r="AE706">
        <v>2</v>
      </c>
      <c r="AF706" t="s">
        <v>420</v>
      </c>
      <c r="AG706">
        <v>7.31</v>
      </c>
      <c r="AH706">
        <v>2</v>
      </c>
      <c r="AI706">
        <v>28187359</v>
      </c>
      <c r="AJ706">
        <v>678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</row>
    <row r="707" spans="1:44" x14ac:dyDescent="0.2">
      <c r="A707">
        <f>ROW(Source!A177)</f>
        <v>177</v>
      </c>
      <c r="B707">
        <v>28187368</v>
      </c>
      <c r="C707">
        <v>28187357</v>
      </c>
      <c r="D707">
        <v>27348210</v>
      </c>
      <c r="E707">
        <v>1</v>
      </c>
      <c r="F707">
        <v>1</v>
      </c>
      <c r="G707">
        <v>1</v>
      </c>
      <c r="H707">
        <v>2</v>
      </c>
      <c r="I707" t="s">
        <v>832</v>
      </c>
      <c r="J707" t="s">
        <v>0</v>
      </c>
      <c r="K707" t="s">
        <v>1</v>
      </c>
      <c r="L707">
        <v>1368</v>
      </c>
      <c r="N707">
        <v>1011</v>
      </c>
      <c r="O707" t="s">
        <v>823</v>
      </c>
      <c r="P707" t="s">
        <v>823</v>
      </c>
      <c r="Q707">
        <v>1</v>
      </c>
      <c r="X707">
        <v>5.67</v>
      </c>
      <c r="Y707">
        <v>0</v>
      </c>
      <c r="Z707">
        <v>93.73</v>
      </c>
      <c r="AA707">
        <v>8.82</v>
      </c>
      <c r="AB707">
        <v>0</v>
      </c>
      <c r="AC707">
        <v>0</v>
      </c>
      <c r="AD707">
        <v>1</v>
      </c>
      <c r="AE707">
        <v>0</v>
      </c>
      <c r="AF707" t="s">
        <v>420</v>
      </c>
      <c r="AG707">
        <v>5.67</v>
      </c>
      <c r="AH707">
        <v>2</v>
      </c>
      <c r="AI707">
        <v>28187360</v>
      </c>
      <c r="AJ707">
        <v>679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</row>
    <row r="708" spans="1:44" x14ac:dyDescent="0.2">
      <c r="A708">
        <f>ROW(Source!A177)</f>
        <v>177</v>
      </c>
      <c r="B708">
        <v>28187369</v>
      </c>
      <c r="C708">
        <v>28187357</v>
      </c>
      <c r="D708">
        <v>27349168</v>
      </c>
      <c r="E708">
        <v>1</v>
      </c>
      <c r="F708">
        <v>1</v>
      </c>
      <c r="G708">
        <v>1</v>
      </c>
      <c r="H708">
        <v>2</v>
      </c>
      <c r="I708" t="s">
        <v>2</v>
      </c>
      <c r="J708" t="s">
        <v>3</v>
      </c>
      <c r="K708" t="s">
        <v>4</v>
      </c>
      <c r="L708">
        <v>1368</v>
      </c>
      <c r="N708">
        <v>1011</v>
      </c>
      <c r="O708" t="s">
        <v>823</v>
      </c>
      <c r="P708" t="s">
        <v>823</v>
      </c>
      <c r="Q708">
        <v>1</v>
      </c>
      <c r="X708">
        <v>1.64</v>
      </c>
      <c r="Y708">
        <v>0</v>
      </c>
      <c r="Z708">
        <v>102.48</v>
      </c>
      <c r="AA708">
        <v>11.84</v>
      </c>
      <c r="AB708">
        <v>0</v>
      </c>
      <c r="AC708">
        <v>0</v>
      </c>
      <c r="AD708">
        <v>1</v>
      </c>
      <c r="AE708">
        <v>0</v>
      </c>
      <c r="AF708" t="s">
        <v>420</v>
      </c>
      <c r="AG708">
        <v>1.64</v>
      </c>
      <c r="AH708">
        <v>2</v>
      </c>
      <c r="AI708">
        <v>28187361</v>
      </c>
      <c r="AJ708">
        <v>680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</row>
    <row r="709" spans="1:44" x14ac:dyDescent="0.2">
      <c r="A709">
        <f>ROW(Source!A177)</f>
        <v>177</v>
      </c>
      <c r="B709">
        <v>28187370</v>
      </c>
      <c r="C709">
        <v>28187357</v>
      </c>
      <c r="D709">
        <v>27267504</v>
      </c>
      <c r="E709">
        <v>1</v>
      </c>
      <c r="F709">
        <v>1</v>
      </c>
      <c r="G709">
        <v>1</v>
      </c>
      <c r="H709">
        <v>3</v>
      </c>
      <c r="I709" t="s">
        <v>347</v>
      </c>
      <c r="J709" t="s">
        <v>348</v>
      </c>
      <c r="K709" t="s">
        <v>349</v>
      </c>
      <c r="L709">
        <v>1348</v>
      </c>
      <c r="N709">
        <v>1009</v>
      </c>
      <c r="O709" t="s">
        <v>476</v>
      </c>
      <c r="P709" t="s">
        <v>476</v>
      </c>
      <c r="Q709">
        <v>1000</v>
      </c>
      <c r="X709">
        <v>0.05</v>
      </c>
      <c r="Y709">
        <v>7979.73</v>
      </c>
      <c r="Z709">
        <v>0</v>
      </c>
      <c r="AA709">
        <v>0</v>
      </c>
      <c r="AB709">
        <v>0</v>
      </c>
      <c r="AC709">
        <v>0</v>
      </c>
      <c r="AD709">
        <v>1</v>
      </c>
      <c r="AE709">
        <v>0</v>
      </c>
      <c r="AF709" t="s">
        <v>420</v>
      </c>
      <c r="AG709">
        <v>0.05</v>
      </c>
      <c r="AH709">
        <v>2</v>
      </c>
      <c r="AI709">
        <v>28187362</v>
      </c>
      <c r="AJ709">
        <v>681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</row>
    <row r="710" spans="1:44" x14ac:dyDescent="0.2">
      <c r="A710">
        <f>ROW(Source!A177)</f>
        <v>177</v>
      </c>
      <c r="B710">
        <v>28187371</v>
      </c>
      <c r="C710">
        <v>28187357</v>
      </c>
      <c r="D710">
        <v>27294885</v>
      </c>
      <c r="E710">
        <v>1</v>
      </c>
      <c r="F710">
        <v>1</v>
      </c>
      <c r="G710">
        <v>1</v>
      </c>
      <c r="H710">
        <v>3</v>
      </c>
      <c r="I710" t="s">
        <v>350</v>
      </c>
      <c r="J710" t="s">
        <v>351</v>
      </c>
      <c r="K710" t="s">
        <v>352</v>
      </c>
      <c r="L710">
        <v>1339</v>
      </c>
      <c r="N710">
        <v>1007</v>
      </c>
      <c r="O710" t="s">
        <v>444</v>
      </c>
      <c r="P710" t="s">
        <v>444</v>
      </c>
      <c r="Q710">
        <v>1</v>
      </c>
      <c r="X710">
        <v>0.99</v>
      </c>
      <c r="Y710">
        <v>859.42</v>
      </c>
      <c r="Z710">
        <v>0</v>
      </c>
      <c r="AA710">
        <v>0</v>
      </c>
      <c r="AB710">
        <v>0</v>
      </c>
      <c r="AC710">
        <v>0</v>
      </c>
      <c r="AD710">
        <v>1</v>
      </c>
      <c r="AE710">
        <v>0</v>
      </c>
      <c r="AF710" t="s">
        <v>420</v>
      </c>
      <c r="AG710">
        <v>0.99</v>
      </c>
      <c r="AH710">
        <v>2</v>
      </c>
      <c r="AI710">
        <v>28187363</v>
      </c>
      <c r="AJ710">
        <v>682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</row>
    <row r="711" spans="1:44" x14ac:dyDescent="0.2">
      <c r="A711">
        <f>ROW(Source!A177)</f>
        <v>177</v>
      </c>
      <c r="B711">
        <v>28187372</v>
      </c>
      <c r="C711">
        <v>28187357</v>
      </c>
      <c r="D711">
        <v>27295015</v>
      </c>
      <c r="E711">
        <v>1</v>
      </c>
      <c r="F711">
        <v>1</v>
      </c>
      <c r="G711">
        <v>1</v>
      </c>
      <c r="H711">
        <v>3</v>
      </c>
      <c r="I711" t="s">
        <v>353</v>
      </c>
      <c r="J711" t="s">
        <v>354</v>
      </c>
      <c r="K711" t="s">
        <v>355</v>
      </c>
      <c r="L711">
        <v>1339</v>
      </c>
      <c r="N711">
        <v>1007</v>
      </c>
      <c r="O711" t="s">
        <v>444</v>
      </c>
      <c r="P711" t="s">
        <v>444</v>
      </c>
      <c r="Q711">
        <v>1</v>
      </c>
      <c r="X711">
        <v>2.39</v>
      </c>
      <c r="Y711">
        <v>1655.86</v>
      </c>
      <c r="Z711">
        <v>0</v>
      </c>
      <c r="AA711">
        <v>0</v>
      </c>
      <c r="AB711">
        <v>0</v>
      </c>
      <c r="AC711">
        <v>0</v>
      </c>
      <c r="AD711">
        <v>1</v>
      </c>
      <c r="AE711">
        <v>0</v>
      </c>
      <c r="AF711" t="s">
        <v>420</v>
      </c>
      <c r="AG711">
        <v>2.39</v>
      </c>
      <c r="AH711">
        <v>2</v>
      </c>
      <c r="AI711">
        <v>28187364</v>
      </c>
      <c r="AJ711">
        <v>683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</row>
    <row r="712" spans="1:44" x14ac:dyDescent="0.2">
      <c r="A712">
        <f>ROW(Source!A177)</f>
        <v>177</v>
      </c>
      <c r="B712">
        <v>28187373</v>
      </c>
      <c r="C712">
        <v>28187357</v>
      </c>
      <c r="D712">
        <v>27295203</v>
      </c>
      <c r="E712">
        <v>1</v>
      </c>
      <c r="F712">
        <v>1</v>
      </c>
      <c r="G712">
        <v>1</v>
      </c>
      <c r="H712">
        <v>3</v>
      </c>
      <c r="I712" t="s">
        <v>356</v>
      </c>
      <c r="J712" t="s">
        <v>357</v>
      </c>
      <c r="K712" t="s">
        <v>358</v>
      </c>
      <c r="L712">
        <v>1339</v>
      </c>
      <c r="N712">
        <v>1007</v>
      </c>
      <c r="O712" t="s">
        <v>444</v>
      </c>
      <c r="P712" t="s">
        <v>444</v>
      </c>
      <c r="Q712">
        <v>1</v>
      </c>
      <c r="X712">
        <v>1.98</v>
      </c>
      <c r="Y712">
        <v>1495.58</v>
      </c>
      <c r="Z712">
        <v>0</v>
      </c>
      <c r="AA712">
        <v>0</v>
      </c>
      <c r="AB712">
        <v>0</v>
      </c>
      <c r="AC712">
        <v>0</v>
      </c>
      <c r="AD712">
        <v>1</v>
      </c>
      <c r="AE712">
        <v>0</v>
      </c>
      <c r="AF712" t="s">
        <v>420</v>
      </c>
      <c r="AG712">
        <v>1.98</v>
      </c>
      <c r="AH712">
        <v>2</v>
      </c>
      <c r="AI712">
        <v>28187365</v>
      </c>
      <c r="AJ712">
        <v>684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</row>
    <row r="713" spans="1:44" x14ac:dyDescent="0.2">
      <c r="A713">
        <f>ROW(Source!A254)</f>
        <v>254</v>
      </c>
      <c r="B713">
        <v>28187394</v>
      </c>
      <c r="C713">
        <v>28187378</v>
      </c>
      <c r="D713">
        <v>27434086</v>
      </c>
      <c r="E713">
        <v>1</v>
      </c>
      <c r="F713">
        <v>1</v>
      </c>
      <c r="G713">
        <v>1</v>
      </c>
      <c r="H713">
        <v>1</v>
      </c>
      <c r="I713" t="s">
        <v>359</v>
      </c>
      <c r="J713" t="s">
        <v>420</v>
      </c>
      <c r="K713" t="s">
        <v>360</v>
      </c>
      <c r="L713">
        <v>1191</v>
      </c>
      <c r="N713">
        <v>1013</v>
      </c>
      <c r="O713" t="s">
        <v>817</v>
      </c>
      <c r="P713" t="s">
        <v>817</v>
      </c>
      <c r="Q713">
        <v>1</v>
      </c>
      <c r="X713">
        <v>9.31</v>
      </c>
      <c r="Y713">
        <v>0</v>
      </c>
      <c r="Z713">
        <v>0</v>
      </c>
      <c r="AA713">
        <v>0</v>
      </c>
      <c r="AB713">
        <v>7.09</v>
      </c>
      <c r="AC713">
        <v>0</v>
      </c>
      <c r="AD713">
        <v>1</v>
      </c>
      <c r="AE713">
        <v>1</v>
      </c>
      <c r="AF713" t="s">
        <v>420</v>
      </c>
      <c r="AG713">
        <v>9.31</v>
      </c>
      <c r="AH713">
        <v>2</v>
      </c>
      <c r="AI713">
        <v>28187379</v>
      </c>
      <c r="AJ713">
        <v>685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</row>
    <row r="714" spans="1:44" x14ac:dyDescent="0.2">
      <c r="A714">
        <f>ROW(Source!A254)</f>
        <v>254</v>
      </c>
      <c r="B714">
        <v>28187395</v>
      </c>
      <c r="C714">
        <v>28187378</v>
      </c>
      <c r="D714">
        <v>27430841</v>
      </c>
      <c r="E714">
        <v>1</v>
      </c>
      <c r="F714">
        <v>1</v>
      </c>
      <c r="G714">
        <v>1</v>
      </c>
      <c r="H714">
        <v>1</v>
      </c>
      <c r="I714" t="s">
        <v>818</v>
      </c>
      <c r="J714" t="s">
        <v>420</v>
      </c>
      <c r="K714" t="s">
        <v>819</v>
      </c>
      <c r="L714">
        <v>1191</v>
      </c>
      <c r="N714">
        <v>1013</v>
      </c>
      <c r="O714" t="s">
        <v>817</v>
      </c>
      <c r="P714" t="s">
        <v>817</v>
      </c>
      <c r="Q714">
        <v>1</v>
      </c>
      <c r="X714">
        <v>0.52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1</v>
      </c>
      <c r="AE714">
        <v>2</v>
      </c>
      <c r="AF714" t="s">
        <v>420</v>
      </c>
      <c r="AG714">
        <v>0.52</v>
      </c>
      <c r="AH714">
        <v>2</v>
      </c>
      <c r="AI714">
        <v>28187380</v>
      </c>
      <c r="AJ714">
        <v>686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</row>
    <row r="715" spans="1:44" x14ac:dyDescent="0.2">
      <c r="A715">
        <f>ROW(Source!A254)</f>
        <v>254</v>
      </c>
      <c r="B715">
        <v>28187396</v>
      </c>
      <c r="C715">
        <v>28187378</v>
      </c>
      <c r="D715">
        <v>27348001</v>
      </c>
      <c r="E715">
        <v>1</v>
      </c>
      <c r="F715">
        <v>1</v>
      </c>
      <c r="G715">
        <v>1</v>
      </c>
      <c r="H715">
        <v>2</v>
      </c>
      <c r="I715" t="s">
        <v>70</v>
      </c>
      <c r="J715" t="s">
        <v>71</v>
      </c>
      <c r="K715" t="s">
        <v>72</v>
      </c>
      <c r="L715">
        <v>1368</v>
      </c>
      <c r="N715">
        <v>1011</v>
      </c>
      <c r="O715" t="s">
        <v>823</v>
      </c>
      <c r="P715" t="s">
        <v>823</v>
      </c>
      <c r="Q715">
        <v>1</v>
      </c>
      <c r="X715">
        <v>0.31</v>
      </c>
      <c r="Y715">
        <v>0</v>
      </c>
      <c r="Z715">
        <v>112.77</v>
      </c>
      <c r="AA715">
        <v>11.84</v>
      </c>
      <c r="AB715">
        <v>0</v>
      </c>
      <c r="AC715">
        <v>0</v>
      </c>
      <c r="AD715">
        <v>1</v>
      </c>
      <c r="AE715">
        <v>0</v>
      </c>
      <c r="AF715" t="s">
        <v>420</v>
      </c>
      <c r="AG715">
        <v>0.31</v>
      </c>
      <c r="AH715">
        <v>2</v>
      </c>
      <c r="AI715">
        <v>28187381</v>
      </c>
      <c r="AJ715">
        <v>687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</row>
    <row r="716" spans="1:44" x14ac:dyDescent="0.2">
      <c r="A716">
        <f>ROW(Source!A254)</f>
        <v>254</v>
      </c>
      <c r="B716">
        <v>28187397</v>
      </c>
      <c r="C716">
        <v>28187378</v>
      </c>
      <c r="D716">
        <v>27348371</v>
      </c>
      <c r="E716">
        <v>1</v>
      </c>
      <c r="F716">
        <v>1</v>
      </c>
      <c r="G716">
        <v>1</v>
      </c>
      <c r="H716">
        <v>2</v>
      </c>
      <c r="I716" t="s">
        <v>361</v>
      </c>
      <c r="J716" t="s">
        <v>362</v>
      </c>
      <c r="K716" t="s">
        <v>363</v>
      </c>
      <c r="L716">
        <v>1368</v>
      </c>
      <c r="N716">
        <v>1011</v>
      </c>
      <c r="O716" t="s">
        <v>823</v>
      </c>
      <c r="P716" t="s">
        <v>823</v>
      </c>
      <c r="Q716">
        <v>1</v>
      </c>
      <c r="X716">
        <v>0.46</v>
      </c>
      <c r="Y716">
        <v>0</v>
      </c>
      <c r="Z716">
        <v>0.53</v>
      </c>
      <c r="AA716">
        <v>0</v>
      </c>
      <c r="AB716">
        <v>0</v>
      </c>
      <c r="AC716">
        <v>0</v>
      </c>
      <c r="AD716">
        <v>1</v>
      </c>
      <c r="AE716">
        <v>0</v>
      </c>
      <c r="AF716" t="s">
        <v>420</v>
      </c>
      <c r="AG716">
        <v>0.46</v>
      </c>
      <c r="AH716">
        <v>2</v>
      </c>
      <c r="AI716">
        <v>28187382</v>
      </c>
      <c r="AJ716">
        <v>688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</row>
    <row r="717" spans="1:44" x14ac:dyDescent="0.2">
      <c r="A717">
        <f>ROW(Source!A254)</f>
        <v>254</v>
      </c>
      <c r="B717">
        <v>28187398</v>
      </c>
      <c r="C717">
        <v>28187378</v>
      </c>
      <c r="D717">
        <v>27349166</v>
      </c>
      <c r="E717">
        <v>1</v>
      </c>
      <c r="F717">
        <v>1</v>
      </c>
      <c r="G717">
        <v>1</v>
      </c>
      <c r="H717">
        <v>2</v>
      </c>
      <c r="I717" t="s">
        <v>84</v>
      </c>
      <c r="J717" t="s">
        <v>85</v>
      </c>
      <c r="K717" t="s">
        <v>86</v>
      </c>
      <c r="L717">
        <v>1368</v>
      </c>
      <c r="N717">
        <v>1011</v>
      </c>
      <c r="O717" t="s">
        <v>823</v>
      </c>
      <c r="P717" t="s">
        <v>823</v>
      </c>
      <c r="Q717">
        <v>1</v>
      </c>
      <c r="X717">
        <v>0.21</v>
      </c>
      <c r="Y717">
        <v>0</v>
      </c>
      <c r="Z717">
        <v>86.79</v>
      </c>
      <c r="AA717">
        <v>10.130000000000001</v>
      </c>
      <c r="AB717">
        <v>0</v>
      </c>
      <c r="AC717">
        <v>0</v>
      </c>
      <c r="AD717">
        <v>1</v>
      </c>
      <c r="AE717">
        <v>0</v>
      </c>
      <c r="AF717" t="s">
        <v>420</v>
      </c>
      <c r="AG717">
        <v>0.21</v>
      </c>
      <c r="AH717">
        <v>2</v>
      </c>
      <c r="AI717">
        <v>28187383</v>
      </c>
      <c r="AJ717">
        <v>689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</row>
    <row r="718" spans="1:44" x14ac:dyDescent="0.2">
      <c r="A718">
        <f>ROW(Source!A254)</f>
        <v>254</v>
      </c>
      <c r="B718">
        <v>28187399</v>
      </c>
      <c r="C718">
        <v>28187378</v>
      </c>
      <c r="D718">
        <v>27349486</v>
      </c>
      <c r="E718">
        <v>1</v>
      </c>
      <c r="F718">
        <v>1</v>
      </c>
      <c r="G718">
        <v>1</v>
      </c>
      <c r="H718">
        <v>2</v>
      </c>
      <c r="I718" t="s">
        <v>31</v>
      </c>
      <c r="J718" t="s">
        <v>32</v>
      </c>
      <c r="K718" t="s">
        <v>33</v>
      </c>
      <c r="L718">
        <v>1368</v>
      </c>
      <c r="N718">
        <v>1011</v>
      </c>
      <c r="O718" t="s">
        <v>823</v>
      </c>
      <c r="P718" t="s">
        <v>823</v>
      </c>
      <c r="Q718">
        <v>1</v>
      </c>
      <c r="X718">
        <v>0.1</v>
      </c>
      <c r="Y718">
        <v>0</v>
      </c>
      <c r="Z718">
        <v>32.76</v>
      </c>
      <c r="AA718">
        <v>0</v>
      </c>
      <c r="AB718">
        <v>0</v>
      </c>
      <c r="AC718">
        <v>0</v>
      </c>
      <c r="AD718">
        <v>1</v>
      </c>
      <c r="AE718">
        <v>0</v>
      </c>
      <c r="AF718" t="s">
        <v>420</v>
      </c>
      <c r="AG718">
        <v>0.1</v>
      </c>
      <c r="AH718">
        <v>2</v>
      </c>
      <c r="AI718">
        <v>28187384</v>
      </c>
      <c r="AJ718">
        <v>690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</row>
    <row r="719" spans="1:44" x14ac:dyDescent="0.2">
      <c r="A719">
        <f>ROW(Source!A254)</f>
        <v>254</v>
      </c>
      <c r="B719">
        <v>28187400</v>
      </c>
      <c r="C719">
        <v>28187378</v>
      </c>
      <c r="D719">
        <v>27350019</v>
      </c>
      <c r="E719">
        <v>1</v>
      </c>
      <c r="F719">
        <v>1</v>
      </c>
      <c r="G719">
        <v>1</v>
      </c>
      <c r="H719">
        <v>2</v>
      </c>
      <c r="I719" t="s">
        <v>827</v>
      </c>
      <c r="J719" t="s">
        <v>828</v>
      </c>
      <c r="K719" t="s">
        <v>829</v>
      </c>
      <c r="L719">
        <v>1368</v>
      </c>
      <c r="N719">
        <v>1011</v>
      </c>
      <c r="O719" t="s">
        <v>823</v>
      </c>
      <c r="P719" t="s">
        <v>823</v>
      </c>
      <c r="Q719">
        <v>1</v>
      </c>
      <c r="X719">
        <v>0.1</v>
      </c>
      <c r="Y719">
        <v>0</v>
      </c>
      <c r="Z719">
        <v>1.53</v>
      </c>
      <c r="AA719">
        <v>0</v>
      </c>
      <c r="AB719">
        <v>0</v>
      </c>
      <c r="AC719">
        <v>0</v>
      </c>
      <c r="AD719">
        <v>1</v>
      </c>
      <c r="AE719">
        <v>0</v>
      </c>
      <c r="AF719" t="s">
        <v>420</v>
      </c>
      <c r="AG719">
        <v>0.1</v>
      </c>
      <c r="AH719">
        <v>2</v>
      </c>
      <c r="AI719">
        <v>28187385</v>
      </c>
      <c r="AJ719">
        <v>691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</row>
    <row r="720" spans="1:44" x14ac:dyDescent="0.2">
      <c r="A720">
        <f>ROW(Source!A254)</f>
        <v>254</v>
      </c>
      <c r="B720">
        <v>28187401</v>
      </c>
      <c r="C720">
        <v>28187378</v>
      </c>
      <c r="D720">
        <v>27264507</v>
      </c>
      <c r="E720">
        <v>1</v>
      </c>
      <c r="F720">
        <v>1</v>
      </c>
      <c r="G720">
        <v>1</v>
      </c>
      <c r="H720">
        <v>3</v>
      </c>
      <c r="I720" t="s">
        <v>165</v>
      </c>
      <c r="J720" t="s">
        <v>166</v>
      </c>
      <c r="K720" t="s">
        <v>167</v>
      </c>
      <c r="L720">
        <v>1339</v>
      </c>
      <c r="N720">
        <v>1007</v>
      </c>
      <c r="O720" t="s">
        <v>444</v>
      </c>
      <c r="P720" t="s">
        <v>444</v>
      </c>
      <c r="Q720">
        <v>1</v>
      </c>
      <c r="X720">
        <v>0.10199999999999999</v>
      </c>
      <c r="Y720">
        <v>2.44</v>
      </c>
      <c r="Z720">
        <v>0</v>
      </c>
      <c r="AA720">
        <v>0</v>
      </c>
      <c r="AB720">
        <v>0</v>
      </c>
      <c r="AC720">
        <v>0</v>
      </c>
      <c r="AD720">
        <v>1</v>
      </c>
      <c r="AE720">
        <v>0</v>
      </c>
      <c r="AF720" t="s">
        <v>420</v>
      </c>
      <c r="AG720">
        <v>0.10199999999999999</v>
      </c>
      <c r="AH720">
        <v>2</v>
      </c>
      <c r="AI720">
        <v>28187386</v>
      </c>
      <c r="AJ720">
        <v>692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</row>
    <row r="721" spans="1:44" x14ac:dyDescent="0.2">
      <c r="A721">
        <f>ROW(Source!A254)</f>
        <v>254</v>
      </c>
      <c r="B721">
        <v>28187402</v>
      </c>
      <c r="C721">
        <v>28187378</v>
      </c>
      <c r="D721">
        <v>27267500</v>
      </c>
      <c r="E721">
        <v>1</v>
      </c>
      <c r="F721">
        <v>1</v>
      </c>
      <c r="G721">
        <v>1</v>
      </c>
      <c r="H721">
        <v>3</v>
      </c>
      <c r="I721" t="s">
        <v>96</v>
      </c>
      <c r="J721" t="s">
        <v>97</v>
      </c>
      <c r="K721" t="s">
        <v>98</v>
      </c>
      <c r="L721">
        <v>1348</v>
      </c>
      <c r="N721">
        <v>1009</v>
      </c>
      <c r="O721" t="s">
        <v>476</v>
      </c>
      <c r="P721" t="s">
        <v>476</v>
      </c>
      <c r="Q721">
        <v>1000</v>
      </c>
      <c r="X721">
        <v>4.4000000000000002E-4</v>
      </c>
      <c r="Y721">
        <v>7671.42</v>
      </c>
      <c r="Z721">
        <v>0</v>
      </c>
      <c r="AA721">
        <v>0</v>
      </c>
      <c r="AB721">
        <v>0</v>
      </c>
      <c r="AC721">
        <v>0</v>
      </c>
      <c r="AD721">
        <v>1</v>
      </c>
      <c r="AE721">
        <v>0</v>
      </c>
      <c r="AF721" t="s">
        <v>420</v>
      </c>
      <c r="AG721">
        <v>4.4000000000000002E-4</v>
      </c>
      <c r="AH721">
        <v>2</v>
      </c>
      <c r="AI721">
        <v>28187387</v>
      </c>
      <c r="AJ721">
        <v>693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</row>
    <row r="722" spans="1:44" x14ac:dyDescent="0.2">
      <c r="A722">
        <f>ROW(Source!A254)</f>
        <v>254</v>
      </c>
      <c r="B722">
        <v>28187403</v>
      </c>
      <c r="C722">
        <v>28187378</v>
      </c>
      <c r="D722">
        <v>27268492</v>
      </c>
      <c r="E722">
        <v>1</v>
      </c>
      <c r="F722">
        <v>1</v>
      </c>
      <c r="G722">
        <v>1</v>
      </c>
      <c r="H722">
        <v>3</v>
      </c>
      <c r="I722" t="s">
        <v>364</v>
      </c>
      <c r="J722" t="s">
        <v>365</v>
      </c>
      <c r="K722" t="s">
        <v>366</v>
      </c>
      <c r="L722">
        <v>1327</v>
      </c>
      <c r="N722">
        <v>1005</v>
      </c>
      <c r="O722" t="s">
        <v>214</v>
      </c>
      <c r="P722" t="s">
        <v>214</v>
      </c>
      <c r="Q722">
        <v>1</v>
      </c>
      <c r="X722">
        <v>2.0299999999999998</v>
      </c>
      <c r="Y722">
        <v>11.37</v>
      </c>
      <c r="Z722">
        <v>0</v>
      </c>
      <c r="AA722">
        <v>0</v>
      </c>
      <c r="AB722">
        <v>0</v>
      </c>
      <c r="AC722">
        <v>0</v>
      </c>
      <c r="AD722">
        <v>1</v>
      </c>
      <c r="AE722">
        <v>0</v>
      </c>
      <c r="AF722" t="s">
        <v>420</v>
      </c>
      <c r="AG722">
        <v>2.0299999999999998</v>
      </c>
      <c r="AH722">
        <v>2</v>
      </c>
      <c r="AI722">
        <v>28187388</v>
      </c>
      <c r="AJ722">
        <v>694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</row>
    <row r="723" spans="1:44" x14ac:dyDescent="0.2">
      <c r="A723">
        <f>ROW(Source!A254)</f>
        <v>254</v>
      </c>
      <c r="B723">
        <v>28187404</v>
      </c>
      <c r="C723">
        <v>28187378</v>
      </c>
      <c r="D723">
        <v>27269536</v>
      </c>
      <c r="E723">
        <v>1</v>
      </c>
      <c r="F723">
        <v>1</v>
      </c>
      <c r="G723">
        <v>1</v>
      </c>
      <c r="H723">
        <v>3</v>
      </c>
      <c r="I723" t="s">
        <v>367</v>
      </c>
      <c r="J723" t="s">
        <v>368</v>
      </c>
      <c r="K723" t="s">
        <v>369</v>
      </c>
      <c r="L723">
        <v>1348</v>
      </c>
      <c r="N723">
        <v>1009</v>
      </c>
      <c r="O723" t="s">
        <v>476</v>
      </c>
      <c r="P723" t="s">
        <v>476</v>
      </c>
      <c r="Q723">
        <v>1000</v>
      </c>
      <c r="X723">
        <v>6.4000000000000005E-4</v>
      </c>
      <c r="Y723">
        <v>1878.74</v>
      </c>
      <c r="Z723">
        <v>0</v>
      </c>
      <c r="AA723">
        <v>0</v>
      </c>
      <c r="AB723">
        <v>0</v>
      </c>
      <c r="AC723">
        <v>0</v>
      </c>
      <c r="AD723">
        <v>1</v>
      </c>
      <c r="AE723">
        <v>0</v>
      </c>
      <c r="AF723" t="s">
        <v>420</v>
      </c>
      <c r="AG723">
        <v>6.4000000000000005E-4</v>
      </c>
      <c r="AH723">
        <v>2</v>
      </c>
      <c r="AI723">
        <v>28187389</v>
      </c>
      <c r="AJ723">
        <v>695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</row>
    <row r="724" spans="1:44" x14ac:dyDescent="0.2">
      <c r="A724">
        <f>ROW(Source!A254)</f>
        <v>254</v>
      </c>
      <c r="B724">
        <v>28187405</v>
      </c>
      <c r="C724">
        <v>28187378</v>
      </c>
      <c r="D724">
        <v>27259988</v>
      </c>
      <c r="E724">
        <v>21</v>
      </c>
      <c r="F724">
        <v>1</v>
      </c>
      <c r="G724">
        <v>1</v>
      </c>
      <c r="H724">
        <v>3</v>
      </c>
      <c r="I724" t="s">
        <v>411</v>
      </c>
      <c r="J724" t="s">
        <v>420</v>
      </c>
      <c r="K724" t="s">
        <v>412</v>
      </c>
      <c r="L724">
        <v>1339</v>
      </c>
      <c r="N724">
        <v>1007</v>
      </c>
      <c r="O724" t="s">
        <v>444</v>
      </c>
      <c r="P724" t="s">
        <v>444</v>
      </c>
      <c r="Q724">
        <v>1</v>
      </c>
      <c r="X724">
        <v>1.02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 t="s">
        <v>420</v>
      </c>
      <c r="AG724">
        <v>1.02</v>
      </c>
      <c r="AH724">
        <v>3</v>
      </c>
      <c r="AI724">
        <v>-1</v>
      </c>
      <c r="AJ724" t="s">
        <v>420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</row>
    <row r="725" spans="1:44" x14ac:dyDescent="0.2">
      <c r="A725">
        <f>ROW(Source!A254)</f>
        <v>254</v>
      </c>
      <c r="B725">
        <v>28187406</v>
      </c>
      <c r="C725">
        <v>28187378</v>
      </c>
      <c r="D725">
        <v>27290308</v>
      </c>
      <c r="E725">
        <v>1</v>
      </c>
      <c r="F725">
        <v>1</v>
      </c>
      <c r="G725">
        <v>1</v>
      </c>
      <c r="H725">
        <v>3</v>
      </c>
      <c r="I725" t="s">
        <v>370</v>
      </c>
      <c r="J725" t="s">
        <v>371</v>
      </c>
      <c r="K725" t="s">
        <v>372</v>
      </c>
      <c r="L725">
        <v>1348</v>
      </c>
      <c r="N725">
        <v>1009</v>
      </c>
      <c r="O725" t="s">
        <v>476</v>
      </c>
      <c r="P725" t="s">
        <v>476</v>
      </c>
      <c r="Q725">
        <v>1000</v>
      </c>
      <c r="X725">
        <v>1.2999999999999999E-3</v>
      </c>
      <c r="Y725">
        <v>9180.59</v>
      </c>
      <c r="Z725">
        <v>0</v>
      </c>
      <c r="AA725">
        <v>0</v>
      </c>
      <c r="AB725">
        <v>0</v>
      </c>
      <c r="AC725">
        <v>0</v>
      </c>
      <c r="AD725">
        <v>1</v>
      </c>
      <c r="AE725">
        <v>0</v>
      </c>
      <c r="AF725" t="s">
        <v>420</v>
      </c>
      <c r="AG725">
        <v>1.2999999999999999E-3</v>
      </c>
      <c r="AH725">
        <v>2</v>
      </c>
      <c r="AI725">
        <v>28187390</v>
      </c>
      <c r="AJ725">
        <v>696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</row>
    <row r="726" spans="1:44" x14ac:dyDescent="0.2">
      <c r="A726">
        <f>ROW(Source!A254)</f>
        <v>254</v>
      </c>
      <c r="B726">
        <v>28187407</v>
      </c>
      <c r="C726">
        <v>28187378</v>
      </c>
      <c r="D726">
        <v>27259940</v>
      </c>
      <c r="E726">
        <v>21</v>
      </c>
      <c r="F726">
        <v>1</v>
      </c>
      <c r="G726">
        <v>1</v>
      </c>
      <c r="H726">
        <v>3</v>
      </c>
      <c r="I726" t="s">
        <v>413</v>
      </c>
      <c r="J726" t="s">
        <v>420</v>
      </c>
      <c r="K726" t="s">
        <v>414</v>
      </c>
      <c r="L726">
        <v>1348</v>
      </c>
      <c r="N726">
        <v>1009</v>
      </c>
      <c r="O726" t="s">
        <v>476</v>
      </c>
      <c r="P726" t="s">
        <v>476</v>
      </c>
      <c r="Q726">
        <v>1000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1</v>
      </c>
      <c r="AD726">
        <v>0</v>
      </c>
      <c r="AE726">
        <v>0</v>
      </c>
      <c r="AF726" t="s">
        <v>420</v>
      </c>
      <c r="AG726">
        <v>0</v>
      </c>
      <c r="AH726">
        <v>3</v>
      </c>
      <c r="AI726">
        <v>-1</v>
      </c>
      <c r="AJ726" t="s">
        <v>420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</row>
    <row r="727" spans="1:44" x14ac:dyDescent="0.2">
      <c r="A727">
        <f>ROW(Source!A254)</f>
        <v>254</v>
      </c>
      <c r="B727">
        <v>28187408</v>
      </c>
      <c r="C727">
        <v>28187378</v>
      </c>
      <c r="D727">
        <v>27294921</v>
      </c>
      <c r="E727">
        <v>1</v>
      </c>
      <c r="F727">
        <v>1</v>
      </c>
      <c r="G727">
        <v>1</v>
      </c>
      <c r="H727">
        <v>3</v>
      </c>
      <c r="I727" t="s">
        <v>373</v>
      </c>
      <c r="J727" t="s">
        <v>374</v>
      </c>
      <c r="K727" t="s">
        <v>375</v>
      </c>
      <c r="L727">
        <v>1339</v>
      </c>
      <c r="N727">
        <v>1007</v>
      </c>
      <c r="O727" t="s">
        <v>444</v>
      </c>
      <c r="P727" t="s">
        <v>444</v>
      </c>
      <c r="Q727">
        <v>1</v>
      </c>
      <c r="X727">
        <v>0.01</v>
      </c>
      <c r="Y727">
        <v>810.21</v>
      </c>
      <c r="Z727">
        <v>0</v>
      </c>
      <c r="AA727">
        <v>0</v>
      </c>
      <c r="AB727">
        <v>0</v>
      </c>
      <c r="AC727">
        <v>0</v>
      </c>
      <c r="AD727">
        <v>1</v>
      </c>
      <c r="AE727">
        <v>0</v>
      </c>
      <c r="AF727" t="s">
        <v>420</v>
      </c>
      <c r="AG727">
        <v>0.01</v>
      </c>
      <c r="AH727">
        <v>2</v>
      </c>
      <c r="AI727">
        <v>28187391</v>
      </c>
      <c r="AJ727">
        <v>697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</row>
    <row r="728" spans="1:44" x14ac:dyDescent="0.2">
      <c r="A728">
        <f>ROW(Source!A254)</f>
        <v>254</v>
      </c>
      <c r="B728">
        <v>28187409</v>
      </c>
      <c r="C728">
        <v>28187378</v>
      </c>
      <c r="D728">
        <v>27295210</v>
      </c>
      <c r="E728">
        <v>1</v>
      </c>
      <c r="F728">
        <v>1</v>
      </c>
      <c r="G728">
        <v>1</v>
      </c>
      <c r="H728">
        <v>3</v>
      </c>
      <c r="I728" t="s">
        <v>376</v>
      </c>
      <c r="J728" t="s">
        <v>377</v>
      </c>
      <c r="K728" t="s">
        <v>378</v>
      </c>
      <c r="L728">
        <v>1339</v>
      </c>
      <c r="N728">
        <v>1007</v>
      </c>
      <c r="O728" t="s">
        <v>444</v>
      </c>
      <c r="P728" t="s">
        <v>444</v>
      </c>
      <c r="Q728">
        <v>1</v>
      </c>
      <c r="X728">
        <v>0.01</v>
      </c>
      <c r="Y728">
        <v>1710.46</v>
      </c>
      <c r="Z728">
        <v>0</v>
      </c>
      <c r="AA728">
        <v>0</v>
      </c>
      <c r="AB728">
        <v>0</v>
      </c>
      <c r="AC728">
        <v>0</v>
      </c>
      <c r="AD728">
        <v>1</v>
      </c>
      <c r="AE728">
        <v>0</v>
      </c>
      <c r="AF728" t="s">
        <v>420</v>
      </c>
      <c r="AG728">
        <v>0.01</v>
      </c>
      <c r="AH728">
        <v>2</v>
      </c>
      <c r="AI728">
        <v>28187392</v>
      </c>
      <c r="AJ728">
        <v>698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</row>
    <row r="729" spans="1:44" x14ac:dyDescent="0.2">
      <c r="A729">
        <f>ROW(Source!A254)</f>
        <v>254</v>
      </c>
      <c r="B729">
        <v>28187410</v>
      </c>
      <c r="C729">
        <v>28187378</v>
      </c>
      <c r="D729">
        <v>27296440</v>
      </c>
      <c r="E729">
        <v>1</v>
      </c>
      <c r="F729">
        <v>1</v>
      </c>
      <c r="G729">
        <v>1</v>
      </c>
      <c r="H729">
        <v>3</v>
      </c>
      <c r="I729" t="s">
        <v>379</v>
      </c>
      <c r="J729" t="s">
        <v>380</v>
      </c>
      <c r="K729" t="s">
        <v>381</v>
      </c>
      <c r="L729">
        <v>1327</v>
      </c>
      <c r="N729">
        <v>1005</v>
      </c>
      <c r="O729" t="s">
        <v>214</v>
      </c>
      <c r="P729" t="s">
        <v>214</v>
      </c>
      <c r="Q729">
        <v>1</v>
      </c>
      <c r="X729">
        <v>1.02</v>
      </c>
      <c r="Y729">
        <v>45.79</v>
      </c>
      <c r="Z729">
        <v>0</v>
      </c>
      <c r="AA729">
        <v>0</v>
      </c>
      <c r="AB729">
        <v>0</v>
      </c>
      <c r="AC729">
        <v>0</v>
      </c>
      <c r="AD729">
        <v>1</v>
      </c>
      <c r="AE729">
        <v>0</v>
      </c>
      <c r="AF729" t="s">
        <v>420</v>
      </c>
      <c r="AG729">
        <v>1.02</v>
      </c>
      <c r="AH729">
        <v>2</v>
      </c>
      <c r="AI729">
        <v>28187393</v>
      </c>
      <c r="AJ729">
        <v>699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</row>
    <row r="730" spans="1:44" x14ac:dyDescent="0.2">
      <c r="A730">
        <f>ROW(Source!A255)</f>
        <v>255</v>
      </c>
      <c r="B730">
        <v>28187394</v>
      </c>
      <c r="C730">
        <v>28187378</v>
      </c>
      <c r="D730">
        <v>27434086</v>
      </c>
      <c r="E730">
        <v>1</v>
      </c>
      <c r="F730">
        <v>1</v>
      </c>
      <c r="G730">
        <v>1</v>
      </c>
      <c r="H730">
        <v>1</v>
      </c>
      <c r="I730" t="s">
        <v>359</v>
      </c>
      <c r="J730" t="s">
        <v>420</v>
      </c>
      <c r="K730" t="s">
        <v>360</v>
      </c>
      <c r="L730">
        <v>1191</v>
      </c>
      <c r="N730">
        <v>1013</v>
      </c>
      <c r="O730" t="s">
        <v>817</v>
      </c>
      <c r="P730" t="s">
        <v>817</v>
      </c>
      <c r="Q730">
        <v>1</v>
      </c>
      <c r="X730">
        <v>9.31</v>
      </c>
      <c r="Y730">
        <v>0</v>
      </c>
      <c r="Z730">
        <v>0</v>
      </c>
      <c r="AA730">
        <v>0</v>
      </c>
      <c r="AB730">
        <v>7.09</v>
      </c>
      <c r="AC730">
        <v>0</v>
      </c>
      <c r="AD730">
        <v>1</v>
      </c>
      <c r="AE730">
        <v>1</v>
      </c>
      <c r="AF730" t="s">
        <v>420</v>
      </c>
      <c r="AG730">
        <v>9.31</v>
      </c>
      <c r="AH730">
        <v>2</v>
      </c>
      <c r="AI730">
        <v>28187379</v>
      </c>
      <c r="AJ730">
        <v>700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</row>
    <row r="731" spans="1:44" x14ac:dyDescent="0.2">
      <c r="A731">
        <f>ROW(Source!A255)</f>
        <v>255</v>
      </c>
      <c r="B731">
        <v>28187395</v>
      </c>
      <c r="C731">
        <v>28187378</v>
      </c>
      <c r="D731">
        <v>27430841</v>
      </c>
      <c r="E731">
        <v>1</v>
      </c>
      <c r="F731">
        <v>1</v>
      </c>
      <c r="G731">
        <v>1</v>
      </c>
      <c r="H731">
        <v>1</v>
      </c>
      <c r="I731" t="s">
        <v>818</v>
      </c>
      <c r="J731" t="s">
        <v>420</v>
      </c>
      <c r="K731" t="s">
        <v>819</v>
      </c>
      <c r="L731">
        <v>1191</v>
      </c>
      <c r="N731">
        <v>1013</v>
      </c>
      <c r="O731" t="s">
        <v>817</v>
      </c>
      <c r="P731" t="s">
        <v>817</v>
      </c>
      <c r="Q731">
        <v>1</v>
      </c>
      <c r="X731">
        <v>0.52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1</v>
      </c>
      <c r="AE731">
        <v>2</v>
      </c>
      <c r="AF731" t="s">
        <v>420</v>
      </c>
      <c r="AG731">
        <v>0.52</v>
      </c>
      <c r="AH731">
        <v>2</v>
      </c>
      <c r="AI731">
        <v>28187380</v>
      </c>
      <c r="AJ731">
        <v>701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</row>
    <row r="732" spans="1:44" x14ac:dyDescent="0.2">
      <c r="A732">
        <f>ROW(Source!A255)</f>
        <v>255</v>
      </c>
      <c r="B732">
        <v>28187396</v>
      </c>
      <c r="C732">
        <v>28187378</v>
      </c>
      <c r="D732">
        <v>27348001</v>
      </c>
      <c r="E732">
        <v>1</v>
      </c>
      <c r="F732">
        <v>1</v>
      </c>
      <c r="G732">
        <v>1</v>
      </c>
      <c r="H732">
        <v>2</v>
      </c>
      <c r="I732" t="s">
        <v>70</v>
      </c>
      <c r="J732" t="s">
        <v>71</v>
      </c>
      <c r="K732" t="s">
        <v>72</v>
      </c>
      <c r="L732">
        <v>1368</v>
      </c>
      <c r="N732">
        <v>1011</v>
      </c>
      <c r="O732" t="s">
        <v>823</v>
      </c>
      <c r="P732" t="s">
        <v>823</v>
      </c>
      <c r="Q732">
        <v>1</v>
      </c>
      <c r="X732">
        <v>0.31</v>
      </c>
      <c r="Y732">
        <v>0</v>
      </c>
      <c r="Z732">
        <v>112.77</v>
      </c>
      <c r="AA732">
        <v>11.84</v>
      </c>
      <c r="AB732">
        <v>0</v>
      </c>
      <c r="AC732">
        <v>0</v>
      </c>
      <c r="AD732">
        <v>1</v>
      </c>
      <c r="AE732">
        <v>0</v>
      </c>
      <c r="AF732" t="s">
        <v>420</v>
      </c>
      <c r="AG732">
        <v>0.31</v>
      </c>
      <c r="AH732">
        <v>2</v>
      </c>
      <c r="AI732">
        <v>28187381</v>
      </c>
      <c r="AJ732">
        <v>702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</row>
    <row r="733" spans="1:44" x14ac:dyDescent="0.2">
      <c r="A733">
        <f>ROW(Source!A255)</f>
        <v>255</v>
      </c>
      <c r="B733">
        <v>28187397</v>
      </c>
      <c r="C733">
        <v>28187378</v>
      </c>
      <c r="D733">
        <v>27348371</v>
      </c>
      <c r="E733">
        <v>1</v>
      </c>
      <c r="F733">
        <v>1</v>
      </c>
      <c r="G733">
        <v>1</v>
      </c>
      <c r="H733">
        <v>2</v>
      </c>
      <c r="I733" t="s">
        <v>361</v>
      </c>
      <c r="J733" t="s">
        <v>362</v>
      </c>
      <c r="K733" t="s">
        <v>363</v>
      </c>
      <c r="L733">
        <v>1368</v>
      </c>
      <c r="N733">
        <v>1011</v>
      </c>
      <c r="O733" t="s">
        <v>823</v>
      </c>
      <c r="P733" t="s">
        <v>823</v>
      </c>
      <c r="Q733">
        <v>1</v>
      </c>
      <c r="X733">
        <v>0.46</v>
      </c>
      <c r="Y733">
        <v>0</v>
      </c>
      <c r="Z733">
        <v>0.53</v>
      </c>
      <c r="AA733">
        <v>0</v>
      </c>
      <c r="AB733">
        <v>0</v>
      </c>
      <c r="AC733">
        <v>0</v>
      </c>
      <c r="AD733">
        <v>1</v>
      </c>
      <c r="AE733">
        <v>0</v>
      </c>
      <c r="AF733" t="s">
        <v>420</v>
      </c>
      <c r="AG733">
        <v>0.46</v>
      </c>
      <c r="AH733">
        <v>2</v>
      </c>
      <c r="AI733">
        <v>28187382</v>
      </c>
      <c r="AJ733">
        <v>703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</row>
    <row r="734" spans="1:44" x14ac:dyDescent="0.2">
      <c r="A734">
        <f>ROW(Source!A255)</f>
        <v>255</v>
      </c>
      <c r="B734">
        <v>28187398</v>
      </c>
      <c r="C734">
        <v>28187378</v>
      </c>
      <c r="D734">
        <v>27349166</v>
      </c>
      <c r="E734">
        <v>1</v>
      </c>
      <c r="F734">
        <v>1</v>
      </c>
      <c r="G734">
        <v>1</v>
      </c>
      <c r="H734">
        <v>2</v>
      </c>
      <c r="I734" t="s">
        <v>84</v>
      </c>
      <c r="J734" t="s">
        <v>85</v>
      </c>
      <c r="K734" t="s">
        <v>86</v>
      </c>
      <c r="L734">
        <v>1368</v>
      </c>
      <c r="N734">
        <v>1011</v>
      </c>
      <c r="O734" t="s">
        <v>823</v>
      </c>
      <c r="P734" t="s">
        <v>823</v>
      </c>
      <c r="Q734">
        <v>1</v>
      </c>
      <c r="X734">
        <v>0.21</v>
      </c>
      <c r="Y734">
        <v>0</v>
      </c>
      <c r="Z734">
        <v>86.79</v>
      </c>
      <c r="AA734">
        <v>10.130000000000001</v>
      </c>
      <c r="AB734">
        <v>0</v>
      </c>
      <c r="AC734">
        <v>0</v>
      </c>
      <c r="AD734">
        <v>1</v>
      </c>
      <c r="AE734">
        <v>0</v>
      </c>
      <c r="AF734" t="s">
        <v>420</v>
      </c>
      <c r="AG734">
        <v>0.21</v>
      </c>
      <c r="AH734">
        <v>2</v>
      </c>
      <c r="AI734">
        <v>28187383</v>
      </c>
      <c r="AJ734">
        <v>704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</row>
    <row r="735" spans="1:44" x14ac:dyDescent="0.2">
      <c r="A735">
        <f>ROW(Source!A255)</f>
        <v>255</v>
      </c>
      <c r="B735">
        <v>28187399</v>
      </c>
      <c r="C735">
        <v>28187378</v>
      </c>
      <c r="D735">
        <v>27349486</v>
      </c>
      <c r="E735">
        <v>1</v>
      </c>
      <c r="F735">
        <v>1</v>
      </c>
      <c r="G735">
        <v>1</v>
      </c>
      <c r="H735">
        <v>2</v>
      </c>
      <c r="I735" t="s">
        <v>31</v>
      </c>
      <c r="J735" t="s">
        <v>32</v>
      </c>
      <c r="K735" t="s">
        <v>33</v>
      </c>
      <c r="L735">
        <v>1368</v>
      </c>
      <c r="N735">
        <v>1011</v>
      </c>
      <c r="O735" t="s">
        <v>823</v>
      </c>
      <c r="P735" t="s">
        <v>823</v>
      </c>
      <c r="Q735">
        <v>1</v>
      </c>
      <c r="X735">
        <v>0.1</v>
      </c>
      <c r="Y735">
        <v>0</v>
      </c>
      <c r="Z735">
        <v>32.76</v>
      </c>
      <c r="AA735">
        <v>0</v>
      </c>
      <c r="AB735">
        <v>0</v>
      </c>
      <c r="AC735">
        <v>0</v>
      </c>
      <c r="AD735">
        <v>1</v>
      </c>
      <c r="AE735">
        <v>0</v>
      </c>
      <c r="AF735" t="s">
        <v>420</v>
      </c>
      <c r="AG735">
        <v>0.1</v>
      </c>
      <c r="AH735">
        <v>2</v>
      </c>
      <c r="AI735">
        <v>28187384</v>
      </c>
      <c r="AJ735">
        <v>705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</row>
    <row r="736" spans="1:44" x14ac:dyDescent="0.2">
      <c r="A736">
        <f>ROW(Source!A255)</f>
        <v>255</v>
      </c>
      <c r="B736">
        <v>28187400</v>
      </c>
      <c r="C736">
        <v>28187378</v>
      </c>
      <c r="D736">
        <v>27350019</v>
      </c>
      <c r="E736">
        <v>1</v>
      </c>
      <c r="F736">
        <v>1</v>
      </c>
      <c r="G736">
        <v>1</v>
      </c>
      <c r="H736">
        <v>2</v>
      </c>
      <c r="I736" t="s">
        <v>827</v>
      </c>
      <c r="J736" t="s">
        <v>828</v>
      </c>
      <c r="K736" t="s">
        <v>829</v>
      </c>
      <c r="L736">
        <v>1368</v>
      </c>
      <c r="N736">
        <v>1011</v>
      </c>
      <c r="O736" t="s">
        <v>823</v>
      </c>
      <c r="P736" t="s">
        <v>823</v>
      </c>
      <c r="Q736">
        <v>1</v>
      </c>
      <c r="X736">
        <v>0.1</v>
      </c>
      <c r="Y736">
        <v>0</v>
      </c>
      <c r="Z736">
        <v>1.53</v>
      </c>
      <c r="AA736">
        <v>0</v>
      </c>
      <c r="AB736">
        <v>0</v>
      </c>
      <c r="AC736">
        <v>0</v>
      </c>
      <c r="AD736">
        <v>1</v>
      </c>
      <c r="AE736">
        <v>0</v>
      </c>
      <c r="AF736" t="s">
        <v>420</v>
      </c>
      <c r="AG736">
        <v>0.1</v>
      </c>
      <c r="AH736">
        <v>2</v>
      </c>
      <c r="AI736">
        <v>28187385</v>
      </c>
      <c r="AJ736">
        <v>706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</row>
    <row r="737" spans="1:44" x14ac:dyDescent="0.2">
      <c r="A737">
        <f>ROW(Source!A255)</f>
        <v>255</v>
      </c>
      <c r="B737">
        <v>28187401</v>
      </c>
      <c r="C737">
        <v>28187378</v>
      </c>
      <c r="D737">
        <v>27264507</v>
      </c>
      <c r="E737">
        <v>1</v>
      </c>
      <c r="F737">
        <v>1</v>
      </c>
      <c r="G737">
        <v>1</v>
      </c>
      <c r="H737">
        <v>3</v>
      </c>
      <c r="I737" t="s">
        <v>165</v>
      </c>
      <c r="J737" t="s">
        <v>166</v>
      </c>
      <c r="K737" t="s">
        <v>167</v>
      </c>
      <c r="L737">
        <v>1339</v>
      </c>
      <c r="N737">
        <v>1007</v>
      </c>
      <c r="O737" t="s">
        <v>444</v>
      </c>
      <c r="P737" t="s">
        <v>444</v>
      </c>
      <c r="Q737">
        <v>1</v>
      </c>
      <c r="X737">
        <v>0.10199999999999999</v>
      </c>
      <c r="Y737">
        <v>2.44</v>
      </c>
      <c r="Z737">
        <v>0</v>
      </c>
      <c r="AA737">
        <v>0</v>
      </c>
      <c r="AB737">
        <v>0</v>
      </c>
      <c r="AC737">
        <v>0</v>
      </c>
      <c r="AD737">
        <v>1</v>
      </c>
      <c r="AE737">
        <v>0</v>
      </c>
      <c r="AF737" t="s">
        <v>420</v>
      </c>
      <c r="AG737">
        <v>0.10199999999999999</v>
      </c>
      <c r="AH737">
        <v>2</v>
      </c>
      <c r="AI737">
        <v>28187386</v>
      </c>
      <c r="AJ737">
        <v>707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</row>
    <row r="738" spans="1:44" x14ac:dyDescent="0.2">
      <c r="A738">
        <f>ROW(Source!A255)</f>
        <v>255</v>
      </c>
      <c r="B738">
        <v>28187402</v>
      </c>
      <c r="C738">
        <v>28187378</v>
      </c>
      <c r="D738">
        <v>27267500</v>
      </c>
      <c r="E738">
        <v>1</v>
      </c>
      <c r="F738">
        <v>1</v>
      </c>
      <c r="G738">
        <v>1</v>
      </c>
      <c r="H738">
        <v>3</v>
      </c>
      <c r="I738" t="s">
        <v>96</v>
      </c>
      <c r="J738" t="s">
        <v>97</v>
      </c>
      <c r="K738" t="s">
        <v>98</v>
      </c>
      <c r="L738">
        <v>1348</v>
      </c>
      <c r="N738">
        <v>1009</v>
      </c>
      <c r="O738" t="s">
        <v>476</v>
      </c>
      <c r="P738" t="s">
        <v>476</v>
      </c>
      <c r="Q738">
        <v>1000</v>
      </c>
      <c r="X738">
        <v>4.4000000000000002E-4</v>
      </c>
      <c r="Y738">
        <v>7671.42</v>
      </c>
      <c r="Z738">
        <v>0</v>
      </c>
      <c r="AA738">
        <v>0</v>
      </c>
      <c r="AB738">
        <v>0</v>
      </c>
      <c r="AC738">
        <v>0</v>
      </c>
      <c r="AD738">
        <v>1</v>
      </c>
      <c r="AE738">
        <v>0</v>
      </c>
      <c r="AF738" t="s">
        <v>420</v>
      </c>
      <c r="AG738">
        <v>4.4000000000000002E-4</v>
      </c>
      <c r="AH738">
        <v>2</v>
      </c>
      <c r="AI738">
        <v>28187387</v>
      </c>
      <c r="AJ738">
        <v>708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</row>
    <row r="739" spans="1:44" x14ac:dyDescent="0.2">
      <c r="A739">
        <f>ROW(Source!A255)</f>
        <v>255</v>
      </c>
      <c r="B739">
        <v>28187403</v>
      </c>
      <c r="C739">
        <v>28187378</v>
      </c>
      <c r="D739">
        <v>27268492</v>
      </c>
      <c r="E739">
        <v>1</v>
      </c>
      <c r="F739">
        <v>1</v>
      </c>
      <c r="G739">
        <v>1</v>
      </c>
      <c r="H739">
        <v>3</v>
      </c>
      <c r="I739" t="s">
        <v>364</v>
      </c>
      <c r="J739" t="s">
        <v>365</v>
      </c>
      <c r="K739" t="s">
        <v>366</v>
      </c>
      <c r="L739">
        <v>1327</v>
      </c>
      <c r="N739">
        <v>1005</v>
      </c>
      <c r="O739" t="s">
        <v>214</v>
      </c>
      <c r="P739" t="s">
        <v>214</v>
      </c>
      <c r="Q739">
        <v>1</v>
      </c>
      <c r="X739">
        <v>2.0299999999999998</v>
      </c>
      <c r="Y739">
        <v>11.37</v>
      </c>
      <c r="Z739">
        <v>0</v>
      </c>
      <c r="AA739">
        <v>0</v>
      </c>
      <c r="AB739">
        <v>0</v>
      </c>
      <c r="AC739">
        <v>0</v>
      </c>
      <c r="AD739">
        <v>1</v>
      </c>
      <c r="AE739">
        <v>0</v>
      </c>
      <c r="AF739" t="s">
        <v>420</v>
      </c>
      <c r="AG739">
        <v>2.0299999999999998</v>
      </c>
      <c r="AH739">
        <v>2</v>
      </c>
      <c r="AI739">
        <v>28187388</v>
      </c>
      <c r="AJ739">
        <v>709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</row>
    <row r="740" spans="1:44" x14ac:dyDescent="0.2">
      <c r="A740">
        <f>ROW(Source!A255)</f>
        <v>255</v>
      </c>
      <c r="B740">
        <v>28187404</v>
      </c>
      <c r="C740">
        <v>28187378</v>
      </c>
      <c r="D740">
        <v>27269536</v>
      </c>
      <c r="E740">
        <v>1</v>
      </c>
      <c r="F740">
        <v>1</v>
      </c>
      <c r="G740">
        <v>1</v>
      </c>
      <c r="H740">
        <v>3</v>
      </c>
      <c r="I740" t="s">
        <v>367</v>
      </c>
      <c r="J740" t="s">
        <v>368</v>
      </c>
      <c r="K740" t="s">
        <v>369</v>
      </c>
      <c r="L740">
        <v>1348</v>
      </c>
      <c r="N740">
        <v>1009</v>
      </c>
      <c r="O740" t="s">
        <v>476</v>
      </c>
      <c r="P740" t="s">
        <v>476</v>
      </c>
      <c r="Q740">
        <v>1000</v>
      </c>
      <c r="X740">
        <v>6.4000000000000005E-4</v>
      </c>
      <c r="Y740">
        <v>1878.74</v>
      </c>
      <c r="Z740">
        <v>0</v>
      </c>
      <c r="AA740">
        <v>0</v>
      </c>
      <c r="AB740">
        <v>0</v>
      </c>
      <c r="AC740">
        <v>0</v>
      </c>
      <c r="AD740">
        <v>1</v>
      </c>
      <c r="AE740">
        <v>0</v>
      </c>
      <c r="AF740" t="s">
        <v>420</v>
      </c>
      <c r="AG740">
        <v>6.4000000000000005E-4</v>
      </c>
      <c r="AH740">
        <v>2</v>
      </c>
      <c r="AI740">
        <v>28187389</v>
      </c>
      <c r="AJ740">
        <v>710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</row>
    <row r="741" spans="1:44" x14ac:dyDescent="0.2">
      <c r="A741">
        <f>ROW(Source!A255)</f>
        <v>255</v>
      </c>
      <c r="B741">
        <v>28187405</v>
      </c>
      <c r="C741">
        <v>28187378</v>
      </c>
      <c r="D741">
        <v>27259988</v>
      </c>
      <c r="E741">
        <v>21</v>
      </c>
      <c r="F741">
        <v>1</v>
      </c>
      <c r="G741">
        <v>1</v>
      </c>
      <c r="H741">
        <v>3</v>
      </c>
      <c r="I741" t="s">
        <v>411</v>
      </c>
      <c r="J741" t="s">
        <v>420</v>
      </c>
      <c r="K741" t="s">
        <v>412</v>
      </c>
      <c r="L741">
        <v>1339</v>
      </c>
      <c r="N741">
        <v>1007</v>
      </c>
      <c r="O741" t="s">
        <v>444</v>
      </c>
      <c r="P741" t="s">
        <v>444</v>
      </c>
      <c r="Q741">
        <v>1</v>
      </c>
      <c r="X741">
        <v>1.02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 t="s">
        <v>420</v>
      </c>
      <c r="AG741">
        <v>1.02</v>
      </c>
      <c r="AH741">
        <v>3</v>
      </c>
      <c r="AI741">
        <v>-1</v>
      </c>
      <c r="AJ741" t="s">
        <v>420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</row>
    <row r="742" spans="1:44" x14ac:dyDescent="0.2">
      <c r="A742">
        <f>ROW(Source!A255)</f>
        <v>255</v>
      </c>
      <c r="B742">
        <v>28187406</v>
      </c>
      <c r="C742">
        <v>28187378</v>
      </c>
      <c r="D742">
        <v>27290308</v>
      </c>
      <c r="E742">
        <v>1</v>
      </c>
      <c r="F742">
        <v>1</v>
      </c>
      <c r="G742">
        <v>1</v>
      </c>
      <c r="H742">
        <v>3</v>
      </c>
      <c r="I742" t="s">
        <v>370</v>
      </c>
      <c r="J742" t="s">
        <v>371</v>
      </c>
      <c r="K742" t="s">
        <v>372</v>
      </c>
      <c r="L742">
        <v>1348</v>
      </c>
      <c r="N742">
        <v>1009</v>
      </c>
      <c r="O742" t="s">
        <v>476</v>
      </c>
      <c r="P742" t="s">
        <v>476</v>
      </c>
      <c r="Q742">
        <v>1000</v>
      </c>
      <c r="X742">
        <v>1.2999999999999999E-3</v>
      </c>
      <c r="Y742">
        <v>9180.59</v>
      </c>
      <c r="Z742">
        <v>0</v>
      </c>
      <c r="AA742">
        <v>0</v>
      </c>
      <c r="AB742">
        <v>0</v>
      </c>
      <c r="AC742">
        <v>0</v>
      </c>
      <c r="AD742">
        <v>1</v>
      </c>
      <c r="AE742">
        <v>0</v>
      </c>
      <c r="AF742" t="s">
        <v>420</v>
      </c>
      <c r="AG742">
        <v>1.2999999999999999E-3</v>
      </c>
      <c r="AH742">
        <v>2</v>
      </c>
      <c r="AI742">
        <v>28187390</v>
      </c>
      <c r="AJ742">
        <v>711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</row>
    <row r="743" spans="1:44" x14ac:dyDescent="0.2">
      <c r="A743">
        <f>ROW(Source!A255)</f>
        <v>255</v>
      </c>
      <c r="B743">
        <v>28187407</v>
      </c>
      <c r="C743">
        <v>28187378</v>
      </c>
      <c r="D743">
        <v>27259940</v>
      </c>
      <c r="E743">
        <v>21</v>
      </c>
      <c r="F743">
        <v>1</v>
      </c>
      <c r="G743">
        <v>1</v>
      </c>
      <c r="H743">
        <v>3</v>
      </c>
      <c r="I743" t="s">
        <v>413</v>
      </c>
      <c r="J743" t="s">
        <v>420</v>
      </c>
      <c r="K743" t="s">
        <v>414</v>
      </c>
      <c r="L743">
        <v>1348</v>
      </c>
      <c r="N743">
        <v>1009</v>
      </c>
      <c r="O743" t="s">
        <v>476</v>
      </c>
      <c r="P743" t="s">
        <v>476</v>
      </c>
      <c r="Q743">
        <v>1000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1</v>
      </c>
      <c r="AD743">
        <v>0</v>
      </c>
      <c r="AE743">
        <v>0</v>
      </c>
      <c r="AF743" t="s">
        <v>420</v>
      </c>
      <c r="AG743">
        <v>0</v>
      </c>
      <c r="AH743">
        <v>3</v>
      </c>
      <c r="AI743">
        <v>-1</v>
      </c>
      <c r="AJ743" t="s">
        <v>420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</row>
    <row r="744" spans="1:44" x14ac:dyDescent="0.2">
      <c r="A744">
        <f>ROW(Source!A255)</f>
        <v>255</v>
      </c>
      <c r="B744">
        <v>28187408</v>
      </c>
      <c r="C744">
        <v>28187378</v>
      </c>
      <c r="D744">
        <v>27294921</v>
      </c>
      <c r="E744">
        <v>1</v>
      </c>
      <c r="F744">
        <v>1</v>
      </c>
      <c r="G744">
        <v>1</v>
      </c>
      <c r="H744">
        <v>3</v>
      </c>
      <c r="I744" t="s">
        <v>373</v>
      </c>
      <c r="J744" t="s">
        <v>374</v>
      </c>
      <c r="K744" t="s">
        <v>375</v>
      </c>
      <c r="L744">
        <v>1339</v>
      </c>
      <c r="N744">
        <v>1007</v>
      </c>
      <c r="O744" t="s">
        <v>444</v>
      </c>
      <c r="P744" t="s">
        <v>444</v>
      </c>
      <c r="Q744">
        <v>1</v>
      </c>
      <c r="X744">
        <v>0.01</v>
      </c>
      <c r="Y744">
        <v>810.21</v>
      </c>
      <c r="Z744">
        <v>0</v>
      </c>
      <c r="AA744">
        <v>0</v>
      </c>
      <c r="AB744">
        <v>0</v>
      </c>
      <c r="AC744">
        <v>0</v>
      </c>
      <c r="AD744">
        <v>1</v>
      </c>
      <c r="AE744">
        <v>0</v>
      </c>
      <c r="AF744" t="s">
        <v>420</v>
      </c>
      <c r="AG744">
        <v>0.01</v>
      </c>
      <c r="AH744">
        <v>2</v>
      </c>
      <c r="AI744">
        <v>28187391</v>
      </c>
      <c r="AJ744">
        <v>712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</row>
    <row r="745" spans="1:44" x14ac:dyDescent="0.2">
      <c r="A745">
        <f>ROW(Source!A255)</f>
        <v>255</v>
      </c>
      <c r="B745">
        <v>28187409</v>
      </c>
      <c r="C745">
        <v>28187378</v>
      </c>
      <c r="D745">
        <v>27295210</v>
      </c>
      <c r="E745">
        <v>1</v>
      </c>
      <c r="F745">
        <v>1</v>
      </c>
      <c r="G745">
        <v>1</v>
      </c>
      <c r="H745">
        <v>3</v>
      </c>
      <c r="I745" t="s">
        <v>376</v>
      </c>
      <c r="J745" t="s">
        <v>377</v>
      </c>
      <c r="K745" t="s">
        <v>378</v>
      </c>
      <c r="L745">
        <v>1339</v>
      </c>
      <c r="N745">
        <v>1007</v>
      </c>
      <c r="O745" t="s">
        <v>444</v>
      </c>
      <c r="P745" t="s">
        <v>444</v>
      </c>
      <c r="Q745">
        <v>1</v>
      </c>
      <c r="X745">
        <v>0.01</v>
      </c>
      <c r="Y745">
        <v>1710.46</v>
      </c>
      <c r="Z745">
        <v>0</v>
      </c>
      <c r="AA745">
        <v>0</v>
      </c>
      <c r="AB745">
        <v>0</v>
      </c>
      <c r="AC745">
        <v>0</v>
      </c>
      <c r="AD745">
        <v>1</v>
      </c>
      <c r="AE745">
        <v>0</v>
      </c>
      <c r="AF745" t="s">
        <v>420</v>
      </c>
      <c r="AG745">
        <v>0.01</v>
      </c>
      <c r="AH745">
        <v>2</v>
      </c>
      <c r="AI745">
        <v>28187392</v>
      </c>
      <c r="AJ745">
        <v>713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</row>
    <row r="746" spans="1:44" x14ac:dyDescent="0.2">
      <c r="A746">
        <f>ROW(Source!A255)</f>
        <v>255</v>
      </c>
      <c r="B746">
        <v>28187410</v>
      </c>
      <c r="C746">
        <v>28187378</v>
      </c>
      <c r="D746">
        <v>27296440</v>
      </c>
      <c r="E746">
        <v>1</v>
      </c>
      <c r="F746">
        <v>1</v>
      </c>
      <c r="G746">
        <v>1</v>
      </c>
      <c r="H746">
        <v>3</v>
      </c>
      <c r="I746" t="s">
        <v>379</v>
      </c>
      <c r="J746" t="s">
        <v>380</v>
      </c>
      <c r="K746" t="s">
        <v>381</v>
      </c>
      <c r="L746">
        <v>1327</v>
      </c>
      <c r="N746">
        <v>1005</v>
      </c>
      <c r="O746" t="s">
        <v>214</v>
      </c>
      <c r="P746" t="s">
        <v>214</v>
      </c>
      <c r="Q746">
        <v>1</v>
      </c>
      <c r="X746">
        <v>1.02</v>
      </c>
      <c r="Y746">
        <v>45.79</v>
      </c>
      <c r="Z746">
        <v>0</v>
      </c>
      <c r="AA746">
        <v>0</v>
      </c>
      <c r="AB746">
        <v>0</v>
      </c>
      <c r="AC746">
        <v>0</v>
      </c>
      <c r="AD746">
        <v>1</v>
      </c>
      <c r="AE746">
        <v>0</v>
      </c>
      <c r="AF746" t="s">
        <v>420</v>
      </c>
      <c r="AG746">
        <v>1.02</v>
      </c>
      <c r="AH746">
        <v>2</v>
      </c>
      <c r="AI746">
        <v>28187393</v>
      </c>
      <c r="AJ746">
        <v>714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</row>
    <row r="747" spans="1:44" x14ac:dyDescent="0.2">
      <c r="A747">
        <f>ROW(Source!A260)</f>
        <v>260</v>
      </c>
      <c r="B747">
        <v>28187420</v>
      </c>
      <c r="C747">
        <v>28187413</v>
      </c>
      <c r="D747">
        <v>27430943</v>
      </c>
      <c r="E747">
        <v>1</v>
      </c>
      <c r="F747">
        <v>1</v>
      </c>
      <c r="G747">
        <v>1</v>
      </c>
      <c r="H747">
        <v>1</v>
      </c>
      <c r="I747" t="s">
        <v>382</v>
      </c>
      <c r="J747" t="s">
        <v>420</v>
      </c>
      <c r="K747" t="s">
        <v>383</v>
      </c>
      <c r="L747">
        <v>1191</v>
      </c>
      <c r="N747">
        <v>1013</v>
      </c>
      <c r="O747" t="s">
        <v>817</v>
      </c>
      <c r="P747" t="s">
        <v>817</v>
      </c>
      <c r="Q747">
        <v>1</v>
      </c>
      <c r="X747">
        <v>40.590000000000003</v>
      </c>
      <c r="Y747">
        <v>0</v>
      </c>
      <c r="Z747">
        <v>0</v>
      </c>
      <c r="AA747">
        <v>0</v>
      </c>
      <c r="AB747">
        <v>7.91</v>
      </c>
      <c r="AC747">
        <v>0</v>
      </c>
      <c r="AD747">
        <v>1</v>
      </c>
      <c r="AE747">
        <v>1</v>
      </c>
      <c r="AF747" t="s">
        <v>420</v>
      </c>
      <c r="AG747">
        <v>40.590000000000003</v>
      </c>
      <c r="AH747">
        <v>2</v>
      </c>
      <c r="AI747">
        <v>28187414</v>
      </c>
      <c r="AJ747">
        <v>715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</row>
    <row r="748" spans="1:44" x14ac:dyDescent="0.2">
      <c r="A748">
        <f>ROW(Source!A260)</f>
        <v>260</v>
      </c>
      <c r="B748">
        <v>28187421</v>
      </c>
      <c r="C748">
        <v>28187413</v>
      </c>
      <c r="D748">
        <v>27430841</v>
      </c>
      <c r="E748">
        <v>1</v>
      </c>
      <c r="F748">
        <v>1</v>
      </c>
      <c r="G748">
        <v>1</v>
      </c>
      <c r="H748">
        <v>1</v>
      </c>
      <c r="I748" t="s">
        <v>818</v>
      </c>
      <c r="J748" t="s">
        <v>420</v>
      </c>
      <c r="K748" t="s">
        <v>819</v>
      </c>
      <c r="L748">
        <v>1191</v>
      </c>
      <c r="N748">
        <v>1013</v>
      </c>
      <c r="O748" t="s">
        <v>817</v>
      </c>
      <c r="P748" t="s">
        <v>817</v>
      </c>
      <c r="Q748">
        <v>1</v>
      </c>
      <c r="X748">
        <v>0.04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1</v>
      </c>
      <c r="AE748">
        <v>2</v>
      </c>
      <c r="AF748" t="s">
        <v>420</v>
      </c>
      <c r="AG748">
        <v>0.04</v>
      </c>
      <c r="AH748">
        <v>2</v>
      </c>
      <c r="AI748">
        <v>28187415</v>
      </c>
      <c r="AJ748">
        <v>716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</row>
    <row r="749" spans="1:44" x14ac:dyDescent="0.2">
      <c r="A749">
        <f>ROW(Source!A260)</f>
        <v>260</v>
      </c>
      <c r="B749">
        <v>28187422</v>
      </c>
      <c r="C749">
        <v>28187413</v>
      </c>
      <c r="D749">
        <v>27348273</v>
      </c>
      <c r="E749">
        <v>1</v>
      </c>
      <c r="F749">
        <v>1</v>
      </c>
      <c r="G749">
        <v>1</v>
      </c>
      <c r="H749">
        <v>2</v>
      </c>
      <c r="I749" t="s">
        <v>384</v>
      </c>
      <c r="J749" t="s">
        <v>385</v>
      </c>
      <c r="K749" t="s">
        <v>386</v>
      </c>
      <c r="L749">
        <v>1368</v>
      </c>
      <c r="N749">
        <v>1011</v>
      </c>
      <c r="O749" t="s">
        <v>823</v>
      </c>
      <c r="P749" t="s">
        <v>823</v>
      </c>
      <c r="Q749">
        <v>1</v>
      </c>
      <c r="X749">
        <v>0.01</v>
      </c>
      <c r="Y749">
        <v>0</v>
      </c>
      <c r="Z749">
        <v>29.78</v>
      </c>
      <c r="AA749">
        <v>11.84</v>
      </c>
      <c r="AB749">
        <v>0</v>
      </c>
      <c r="AC749">
        <v>0</v>
      </c>
      <c r="AD749">
        <v>1</v>
      </c>
      <c r="AE749">
        <v>0</v>
      </c>
      <c r="AF749" t="s">
        <v>420</v>
      </c>
      <c r="AG749">
        <v>0.01</v>
      </c>
      <c r="AH749">
        <v>2</v>
      </c>
      <c r="AI749">
        <v>28187416</v>
      </c>
      <c r="AJ749">
        <v>717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</row>
    <row r="750" spans="1:44" x14ac:dyDescent="0.2">
      <c r="A750">
        <f>ROW(Source!A260)</f>
        <v>260</v>
      </c>
      <c r="B750">
        <v>28187423</v>
      </c>
      <c r="C750">
        <v>28187413</v>
      </c>
      <c r="D750">
        <v>27349166</v>
      </c>
      <c r="E750">
        <v>1</v>
      </c>
      <c r="F750">
        <v>1</v>
      </c>
      <c r="G750">
        <v>1</v>
      </c>
      <c r="H750">
        <v>2</v>
      </c>
      <c r="I750" t="s">
        <v>84</v>
      </c>
      <c r="J750" t="s">
        <v>85</v>
      </c>
      <c r="K750" t="s">
        <v>86</v>
      </c>
      <c r="L750">
        <v>1368</v>
      </c>
      <c r="N750">
        <v>1011</v>
      </c>
      <c r="O750" t="s">
        <v>823</v>
      </c>
      <c r="P750" t="s">
        <v>823</v>
      </c>
      <c r="Q750">
        <v>1</v>
      </c>
      <c r="X750">
        <v>0.03</v>
      </c>
      <c r="Y750">
        <v>0</v>
      </c>
      <c r="Z750">
        <v>86.79</v>
      </c>
      <c r="AA750">
        <v>10.130000000000001</v>
      </c>
      <c r="AB750">
        <v>0</v>
      </c>
      <c r="AC750">
        <v>0</v>
      </c>
      <c r="AD750">
        <v>1</v>
      </c>
      <c r="AE750">
        <v>0</v>
      </c>
      <c r="AF750" t="s">
        <v>420</v>
      </c>
      <c r="AG750">
        <v>0.03</v>
      </c>
      <c r="AH750">
        <v>2</v>
      </c>
      <c r="AI750">
        <v>28187417</v>
      </c>
      <c r="AJ750">
        <v>718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</row>
    <row r="751" spans="1:44" x14ac:dyDescent="0.2">
      <c r="A751">
        <f>ROW(Source!A260)</f>
        <v>260</v>
      </c>
      <c r="B751">
        <v>28187424</v>
      </c>
      <c r="C751">
        <v>28187413</v>
      </c>
      <c r="D751">
        <v>27268482</v>
      </c>
      <c r="E751">
        <v>1</v>
      </c>
      <c r="F751">
        <v>1</v>
      </c>
      <c r="G751">
        <v>1</v>
      </c>
      <c r="H751">
        <v>3</v>
      </c>
      <c r="I751" t="s">
        <v>387</v>
      </c>
      <c r="J751" t="s">
        <v>388</v>
      </c>
      <c r="K751" t="s">
        <v>389</v>
      </c>
      <c r="L751">
        <v>1346</v>
      </c>
      <c r="N751">
        <v>1009</v>
      </c>
      <c r="O751" t="s">
        <v>40</v>
      </c>
      <c r="P751" t="s">
        <v>40</v>
      </c>
      <c r="Q751">
        <v>1</v>
      </c>
      <c r="X751">
        <v>0.3</v>
      </c>
      <c r="Y751">
        <v>1.74</v>
      </c>
      <c r="Z751">
        <v>0</v>
      </c>
      <c r="AA751">
        <v>0</v>
      </c>
      <c r="AB751">
        <v>0</v>
      </c>
      <c r="AC751">
        <v>0</v>
      </c>
      <c r="AD751">
        <v>1</v>
      </c>
      <c r="AE751">
        <v>0</v>
      </c>
      <c r="AF751" t="s">
        <v>420</v>
      </c>
      <c r="AG751">
        <v>0.3</v>
      </c>
      <c r="AH751">
        <v>2</v>
      </c>
      <c r="AI751">
        <v>28187418</v>
      </c>
      <c r="AJ751">
        <v>719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</row>
    <row r="752" spans="1:44" x14ac:dyDescent="0.2">
      <c r="A752">
        <f>ROW(Source!A260)</f>
        <v>260</v>
      </c>
      <c r="B752">
        <v>28187425</v>
      </c>
      <c r="C752">
        <v>28187413</v>
      </c>
      <c r="D752">
        <v>27259813</v>
      </c>
      <c r="E752">
        <v>21</v>
      </c>
      <c r="F752">
        <v>1</v>
      </c>
      <c r="G752">
        <v>1</v>
      </c>
      <c r="H752">
        <v>3</v>
      </c>
      <c r="I752" t="s">
        <v>415</v>
      </c>
      <c r="J752" t="s">
        <v>420</v>
      </c>
      <c r="K752" t="s">
        <v>416</v>
      </c>
      <c r="L752">
        <v>1348</v>
      </c>
      <c r="N752">
        <v>1009</v>
      </c>
      <c r="O752" t="s">
        <v>476</v>
      </c>
      <c r="P752" t="s">
        <v>476</v>
      </c>
      <c r="Q752">
        <v>1000</v>
      </c>
      <c r="X752">
        <v>2.46E-2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 t="s">
        <v>420</v>
      </c>
      <c r="AG752">
        <v>2.46E-2</v>
      </c>
      <c r="AH752">
        <v>3</v>
      </c>
      <c r="AI752">
        <v>-1</v>
      </c>
      <c r="AJ752" t="s">
        <v>420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</row>
    <row r="753" spans="1:44" x14ac:dyDescent="0.2">
      <c r="A753">
        <f>ROW(Source!A260)</f>
        <v>260</v>
      </c>
      <c r="B753">
        <v>28187426</v>
      </c>
      <c r="C753">
        <v>28187413</v>
      </c>
      <c r="D753">
        <v>27303923</v>
      </c>
      <c r="E753">
        <v>1</v>
      </c>
      <c r="F753">
        <v>1</v>
      </c>
      <c r="G753">
        <v>1</v>
      </c>
      <c r="H753">
        <v>3</v>
      </c>
      <c r="I753" t="s">
        <v>390</v>
      </c>
      <c r="J753" t="s">
        <v>391</v>
      </c>
      <c r="K753" t="s">
        <v>392</v>
      </c>
      <c r="L753">
        <v>1346</v>
      </c>
      <c r="N753">
        <v>1009</v>
      </c>
      <c r="O753" t="s">
        <v>40</v>
      </c>
      <c r="P753" t="s">
        <v>40</v>
      </c>
      <c r="Q753">
        <v>1</v>
      </c>
      <c r="X753">
        <v>2.7</v>
      </c>
      <c r="Y753">
        <v>26.7</v>
      </c>
      <c r="Z753">
        <v>0</v>
      </c>
      <c r="AA753">
        <v>0</v>
      </c>
      <c r="AB753">
        <v>0</v>
      </c>
      <c r="AC753">
        <v>0</v>
      </c>
      <c r="AD753">
        <v>1</v>
      </c>
      <c r="AE753">
        <v>0</v>
      </c>
      <c r="AF753" t="s">
        <v>420</v>
      </c>
      <c r="AG753">
        <v>2.7</v>
      </c>
      <c r="AH753">
        <v>2</v>
      </c>
      <c r="AI753">
        <v>28187419</v>
      </c>
      <c r="AJ753">
        <v>720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</row>
    <row r="754" spans="1:44" x14ac:dyDescent="0.2">
      <c r="A754">
        <f>ROW(Source!A261)</f>
        <v>261</v>
      </c>
      <c r="B754">
        <v>28187420</v>
      </c>
      <c r="C754">
        <v>28187413</v>
      </c>
      <c r="D754">
        <v>27430943</v>
      </c>
      <c r="E754">
        <v>1</v>
      </c>
      <c r="F754">
        <v>1</v>
      </c>
      <c r="G754">
        <v>1</v>
      </c>
      <c r="H754">
        <v>1</v>
      </c>
      <c r="I754" t="s">
        <v>382</v>
      </c>
      <c r="J754" t="s">
        <v>420</v>
      </c>
      <c r="K754" t="s">
        <v>383</v>
      </c>
      <c r="L754">
        <v>1191</v>
      </c>
      <c r="N754">
        <v>1013</v>
      </c>
      <c r="O754" t="s">
        <v>817</v>
      </c>
      <c r="P754" t="s">
        <v>817</v>
      </c>
      <c r="Q754">
        <v>1</v>
      </c>
      <c r="X754">
        <v>40.590000000000003</v>
      </c>
      <c r="Y754">
        <v>0</v>
      </c>
      <c r="Z754">
        <v>0</v>
      </c>
      <c r="AA754">
        <v>0</v>
      </c>
      <c r="AB754">
        <v>7.91</v>
      </c>
      <c r="AC754">
        <v>0</v>
      </c>
      <c r="AD754">
        <v>1</v>
      </c>
      <c r="AE754">
        <v>1</v>
      </c>
      <c r="AF754" t="s">
        <v>420</v>
      </c>
      <c r="AG754">
        <v>40.590000000000003</v>
      </c>
      <c r="AH754">
        <v>2</v>
      </c>
      <c r="AI754">
        <v>28187414</v>
      </c>
      <c r="AJ754">
        <v>721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</row>
    <row r="755" spans="1:44" x14ac:dyDescent="0.2">
      <c r="A755">
        <f>ROW(Source!A261)</f>
        <v>261</v>
      </c>
      <c r="B755">
        <v>28187421</v>
      </c>
      <c r="C755">
        <v>28187413</v>
      </c>
      <c r="D755">
        <v>27430841</v>
      </c>
      <c r="E755">
        <v>1</v>
      </c>
      <c r="F755">
        <v>1</v>
      </c>
      <c r="G755">
        <v>1</v>
      </c>
      <c r="H755">
        <v>1</v>
      </c>
      <c r="I755" t="s">
        <v>818</v>
      </c>
      <c r="J755" t="s">
        <v>420</v>
      </c>
      <c r="K755" t="s">
        <v>819</v>
      </c>
      <c r="L755">
        <v>1191</v>
      </c>
      <c r="N755">
        <v>1013</v>
      </c>
      <c r="O755" t="s">
        <v>817</v>
      </c>
      <c r="P755" t="s">
        <v>817</v>
      </c>
      <c r="Q755">
        <v>1</v>
      </c>
      <c r="X755">
        <v>0.04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1</v>
      </c>
      <c r="AE755">
        <v>2</v>
      </c>
      <c r="AF755" t="s">
        <v>420</v>
      </c>
      <c r="AG755">
        <v>0.04</v>
      </c>
      <c r="AH755">
        <v>2</v>
      </c>
      <c r="AI755">
        <v>28187415</v>
      </c>
      <c r="AJ755">
        <v>722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</row>
    <row r="756" spans="1:44" x14ac:dyDescent="0.2">
      <c r="A756">
        <f>ROW(Source!A261)</f>
        <v>261</v>
      </c>
      <c r="B756">
        <v>28187422</v>
      </c>
      <c r="C756">
        <v>28187413</v>
      </c>
      <c r="D756">
        <v>27348273</v>
      </c>
      <c r="E756">
        <v>1</v>
      </c>
      <c r="F756">
        <v>1</v>
      </c>
      <c r="G756">
        <v>1</v>
      </c>
      <c r="H756">
        <v>2</v>
      </c>
      <c r="I756" t="s">
        <v>384</v>
      </c>
      <c r="J756" t="s">
        <v>385</v>
      </c>
      <c r="K756" t="s">
        <v>386</v>
      </c>
      <c r="L756">
        <v>1368</v>
      </c>
      <c r="N756">
        <v>1011</v>
      </c>
      <c r="O756" t="s">
        <v>823</v>
      </c>
      <c r="P756" t="s">
        <v>823</v>
      </c>
      <c r="Q756">
        <v>1</v>
      </c>
      <c r="X756">
        <v>0.01</v>
      </c>
      <c r="Y756">
        <v>0</v>
      </c>
      <c r="Z756">
        <v>29.78</v>
      </c>
      <c r="AA756">
        <v>11.84</v>
      </c>
      <c r="AB756">
        <v>0</v>
      </c>
      <c r="AC756">
        <v>0</v>
      </c>
      <c r="AD756">
        <v>1</v>
      </c>
      <c r="AE756">
        <v>0</v>
      </c>
      <c r="AF756" t="s">
        <v>420</v>
      </c>
      <c r="AG756">
        <v>0.01</v>
      </c>
      <c r="AH756">
        <v>2</v>
      </c>
      <c r="AI756">
        <v>28187416</v>
      </c>
      <c r="AJ756">
        <v>723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</row>
    <row r="757" spans="1:44" x14ac:dyDescent="0.2">
      <c r="A757">
        <f>ROW(Source!A261)</f>
        <v>261</v>
      </c>
      <c r="B757">
        <v>28187423</v>
      </c>
      <c r="C757">
        <v>28187413</v>
      </c>
      <c r="D757">
        <v>27349166</v>
      </c>
      <c r="E757">
        <v>1</v>
      </c>
      <c r="F757">
        <v>1</v>
      </c>
      <c r="G757">
        <v>1</v>
      </c>
      <c r="H757">
        <v>2</v>
      </c>
      <c r="I757" t="s">
        <v>84</v>
      </c>
      <c r="J757" t="s">
        <v>85</v>
      </c>
      <c r="K757" t="s">
        <v>86</v>
      </c>
      <c r="L757">
        <v>1368</v>
      </c>
      <c r="N757">
        <v>1011</v>
      </c>
      <c r="O757" t="s">
        <v>823</v>
      </c>
      <c r="P757" t="s">
        <v>823</v>
      </c>
      <c r="Q757">
        <v>1</v>
      </c>
      <c r="X757">
        <v>0.03</v>
      </c>
      <c r="Y757">
        <v>0</v>
      </c>
      <c r="Z757">
        <v>86.79</v>
      </c>
      <c r="AA757">
        <v>10.130000000000001</v>
      </c>
      <c r="AB757">
        <v>0</v>
      </c>
      <c r="AC757">
        <v>0</v>
      </c>
      <c r="AD757">
        <v>1</v>
      </c>
      <c r="AE757">
        <v>0</v>
      </c>
      <c r="AF757" t="s">
        <v>420</v>
      </c>
      <c r="AG757">
        <v>0.03</v>
      </c>
      <c r="AH757">
        <v>2</v>
      </c>
      <c r="AI757">
        <v>28187417</v>
      </c>
      <c r="AJ757">
        <v>724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</row>
    <row r="758" spans="1:44" x14ac:dyDescent="0.2">
      <c r="A758">
        <f>ROW(Source!A261)</f>
        <v>261</v>
      </c>
      <c r="B758">
        <v>28187424</v>
      </c>
      <c r="C758">
        <v>28187413</v>
      </c>
      <c r="D758">
        <v>27268482</v>
      </c>
      <c r="E758">
        <v>1</v>
      </c>
      <c r="F758">
        <v>1</v>
      </c>
      <c r="G758">
        <v>1</v>
      </c>
      <c r="H758">
        <v>3</v>
      </c>
      <c r="I758" t="s">
        <v>387</v>
      </c>
      <c r="J758" t="s">
        <v>388</v>
      </c>
      <c r="K758" t="s">
        <v>389</v>
      </c>
      <c r="L758">
        <v>1346</v>
      </c>
      <c r="N758">
        <v>1009</v>
      </c>
      <c r="O758" t="s">
        <v>40</v>
      </c>
      <c r="P758" t="s">
        <v>40</v>
      </c>
      <c r="Q758">
        <v>1</v>
      </c>
      <c r="X758">
        <v>0.3</v>
      </c>
      <c r="Y758">
        <v>1.74</v>
      </c>
      <c r="Z758">
        <v>0</v>
      </c>
      <c r="AA758">
        <v>0</v>
      </c>
      <c r="AB758">
        <v>0</v>
      </c>
      <c r="AC758">
        <v>0</v>
      </c>
      <c r="AD758">
        <v>1</v>
      </c>
      <c r="AE758">
        <v>0</v>
      </c>
      <c r="AF758" t="s">
        <v>420</v>
      </c>
      <c r="AG758">
        <v>0.3</v>
      </c>
      <c r="AH758">
        <v>2</v>
      </c>
      <c r="AI758">
        <v>28187418</v>
      </c>
      <c r="AJ758">
        <v>725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</row>
    <row r="759" spans="1:44" x14ac:dyDescent="0.2">
      <c r="A759">
        <f>ROW(Source!A261)</f>
        <v>261</v>
      </c>
      <c r="B759">
        <v>28187425</v>
      </c>
      <c r="C759">
        <v>28187413</v>
      </c>
      <c r="D759">
        <v>27259813</v>
      </c>
      <c r="E759">
        <v>21</v>
      </c>
      <c r="F759">
        <v>1</v>
      </c>
      <c r="G759">
        <v>1</v>
      </c>
      <c r="H759">
        <v>3</v>
      </c>
      <c r="I759" t="s">
        <v>415</v>
      </c>
      <c r="J759" t="s">
        <v>420</v>
      </c>
      <c r="K759" t="s">
        <v>416</v>
      </c>
      <c r="L759">
        <v>1348</v>
      </c>
      <c r="N759">
        <v>1009</v>
      </c>
      <c r="O759" t="s">
        <v>476</v>
      </c>
      <c r="P759" t="s">
        <v>476</v>
      </c>
      <c r="Q759">
        <v>1000</v>
      </c>
      <c r="X759">
        <v>2.46E-2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 t="s">
        <v>420</v>
      </c>
      <c r="AG759">
        <v>2.46E-2</v>
      </c>
      <c r="AH759">
        <v>3</v>
      </c>
      <c r="AI759">
        <v>-1</v>
      </c>
      <c r="AJ759" t="s">
        <v>420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</row>
    <row r="760" spans="1:44" x14ac:dyDescent="0.2">
      <c r="A760">
        <f>ROW(Source!A261)</f>
        <v>261</v>
      </c>
      <c r="B760">
        <v>28187426</v>
      </c>
      <c r="C760">
        <v>28187413</v>
      </c>
      <c r="D760">
        <v>27303923</v>
      </c>
      <c r="E760">
        <v>1</v>
      </c>
      <c r="F760">
        <v>1</v>
      </c>
      <c r="G760">
        <v>1</v>
      </c>
      <c r="H760">
        <v>3</v>
      </c>
      <c r="I760" t="s">
        <v>390</v>
      </c>
      <c r="J760" t="s">
        <v>391</v>
      </c>
      <c r="K760" t="s">
        <v>392</v>
      </c>
      <c r="L760">
        <v>1346</v>
      </c>
      <c r="N760">
        <v>1009</v>
      </c>
      <c r="O760" t="s">
        <v>40</v>
      </c>
      <c r="P760" t="s">
        <v>40</v>
      </c>
      <c r="Q760">
        <v>1</v>
      </c>
      <c r="X760">
        <v>2.7</v>
      </c>
      <c r="Y760">
        <v>26.7</v>
      </c>
      <c r="Z760">
        <v>0</v>
      </c>
      <c r="AA760">
        <v>0</v>
      </c>
      <c r="AB760">
        <v>0</v>
      </c>
      <c r="AC760">
        <v>0</v>
      </c>
      <c r="AD760">
        <v>1</v>
      </c>
      <c r="AE760">
        <v>0</v>
      </c>
      <c r="AF760" t="s">
        <v>420</v>
      </c>
      <c r="AG760">
        <v>2.7</v>
      </c>
      <c r="AH760">
        <v>2</v>
      </c>
      <c r="AI760">
        <v>28187419</v>
      </c>
      <c r="AJ760">
        <v>726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</row>
    <row r="761" spans="1:44" x14ac:dyDescent="0.2">
      <c r="A761">
        <f>ROW(Source!A328)</f>
        <v>328</v>
      </c>
      <c r="B761">
        <v>28187432</v>
      </c>
      <c r="C761">
        <v>28187429</v>
      </c>
      <c r="D761">
        <v>27885867</v>
      </c>
      <c r="E761">
        <v>1</v>
      </c>
      <c r="F761">
        <v>1</v>
      </c>
      <c r="G761">
        <v>1</v>
      </c>
      <c r="H761">
        <v>1</v>
      </c>
      <c r="I761" t="s">
        <v>393</v>
      </c>
      <c r="J761" t="s">
        <v>420</v>
      </c>
      <c r="K761" t="s">
        <v>394</v>
      </c>
      <c r="L761">
        <v>1191</v>
      </c>
      <c r="N761">
        <v>1013</v>
      </c>
      <c r="O761" t="s">
        <v>817</v>
      </c>
      <c r="P761" t="s">
        <v>817</v>
      </c>
      <c r="Q761">
        <v>1</v>
      </c>
      <c r="X761">
        <v>462.91</v>
      </c>
      <c r="Y761">
        <v>0</v>
      </c>
      <c r="Z761">
        <v>0</v>
      </c>
      <c r="AA761">
        <v>0</v>
      </c>
      <c r="AB761">
        <v>12.58</v>
      </c>
      <c r="AC761">
        <v>0</v>
      </c>
      <c r="AD761">
        <v>1</v>
      </c>
      <c r="AE761">
        <v>1</v>
      </c>
      <c r="AF761" t="s">
        <v>725</v>
      </c>
      <c r="AG761">
        <v>370.32800000000003</v>
      </c>
      <c r="AH761">
        <v>2</v>
      </c>
      <c r="AI761">
        <v>28187430</v>
      </c>
      <c r="AJ761">
        <v>727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</row>
    <row r="762" spans="1:44" x14ac:dyDescent="0.2">
      <c r="A762">
        <f>ROW(Source!A328)</f>
        <v>328</v>
      </c>
      <c r="B762">
        <v>28187433</v>
      </c>
      <c r="C762">
        <v>28187429</v>
      </c>
      <c r="D762">
        <v>27885869</v>
      </c>
      <c r="E762">
        <v>1</v>
      </c>
      <c r="F762">
        <v>1</v>
      </c>
      <c r="G762">
        <v>1</v>
      </c>
      <c r="H762">
        <v>1</v>
      </c>
      <c r="I762" t="s">
        <v>395</v>
      </c>
      <c r="J762" t="s">
        <v>420</v>
      </c>
      <c r="K762" t="s">
        <v>396</v>
      </c>
      <c r="L762">
        <v>1191</v>
      </c>
      <c r="N762">
        <v>1013</v>
      </c>
      <c r="O762" t="s">
        <v>817</v>
      </c>
      <c r="P762" t="s">
        <v>817</v>
      </c>
      <c r="Q762">
        <v>1</v>
      </c>
      <c r="X762">
        <v>198.39</v>
      </c>
      <c r="Y762">
        <v>0</v>
      </c>
      <c r="Z762">
        <v>0</v>
      </c>
      <c r="AA762">
        <v>0</v>
      </c>
      <c r="AB762">
        <v>11.33</v>
      </c>
      <c r="AC762">
        <v>0</v>
      </c>
      <c r="AD762">
        <v>1</v>
      </c>
      <c r="AE762">
        <v>1</v>
      </c>
      <c r="AF762" t="s">
        <v>725</v>
      </c>
      <c r="AG762">
        <v>158.71199999999999</v>
      </c>
      <c r="AH762">
        <v>2</v>
      </c>
      <c r="AI762">
        <v>28187431</v>
      </c>
      <c r="AJ762">
        <v>728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</row>
    <row r="763" spans="1:44" x14ac:dyDescent="0.2">
      <c r="A763">
        <f>ROW(Source!A329)</f>
        <v>329</v>
      </c>
      <c r="B763">
        <v>28187432</v>
      </c>
      <c r="C763">
        <v>28187429</v>
      </c>
      <c r="D763">
        <v>27885867</v>
      </c>
      <c r="E763">
        <v>1</v>
      </c>
      <c r="F763">
        <v>1</v>
      </c>
      <c r="G763">
        <v>1</v>
      </c>
      <c r="H763">
        <v>1</v>
      </c>
      <c r="I763" t="s">
        <v>393</v>
      </c>
      <c r="J763" t="s">
        <v>420</v>
      </c>
      <c r="K763" t="s">
        <v>394</v>
      </c>
      <c r="L763">
        <v>1191</v>
      </c>
      <c r="N763">
        <v>1013</v>
      </c>
      <c r="O763" t="s">
        <v>817</v>
      </c>
      <c r="P763" t="s">
        <v>817</v>
      </c>
      <c r="Q763">
        <v>1</v>
      </c>
      <c r="X763">
        <v>462.91</v>
      </c>
      <c r="Y763">
        <v>0</v>
      </c>
      <c r="Z763">
        <v>0</v>
      </c>
      <c r="AA763">
        <v>0</v>
      </c>
      <c r="AB763">
        <v>12.58</v>
      </c>
      <c r="AC763">
        <v>0</v>
      </c>
      <c r="AD763">
        <v>1</v>
      </c>
      <c r="AE763">
        <v>1</v>
      </c>
      <c r="AF763" t="s">
        <v>725</v>
      </c>
      <c r="AG763">
        <v>370.32800000000003</v>
      </c>
      <c r="AH763">
        <v>2</v>
      </c>
      <c r="AI763">
        <v>28187430</v>
      </c>
      <c r="AJ763">
        <v>729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</row>
    <row r="764" spans="1:44" x14ac:dyDescent="0.2">
      <c r="A764">
        <f>ROW(Source!A329)</f>
        <v>329</v>
      </c>
      <c r="B764">
        <v>28187433</v>
      </c>
      <c r="C764">
        <v>28187429</v>
      </c>
      <c r="D764">
        <v>27885869</v>
      </c>
      <c r="E764">
        <v>1</v>
      </c>
      <c r="F764">
        <v>1</v>
      </c>
      <c r="G764">
        <v>1</v>
      </c>
      <c r="H764">
        <v>1</v>
      </c>
      <c r="I764" t="s">
        <v>395</v>
      </c>
      <c r="J764" t="s">
        <v>420</v>
      </c>
      <c r="K764" t="s">
        <v>396</v>
      </c>
      <c r="L764">
        <v>1191</v>
      </c>
      <c r="N764">
        <v>1013</v>
      </c>
      <c r="O764" t="s">
        <v>817</v>
      </c>
      <c r="P764" t="s">
        <v>817</v>
      </c>
      <c r="Q764">
        <v>1</v>
      </c>
      <c r="X764">
        <v>198.39</v>
      </c>
      <c r="Y764">
        <v>0</v>
      </c>
      <c r="Z764">
        <v>0</v>
      </c>
      <c r="AA764">
        <v>0</v>
      </c>
      <c r="AB764">
        <v>11.33</v>
      </c>
      <c r="AC764">
        <v>0</v>
      </c>
      <c r="AD764">
        <v>1</v>
      </c>
      <c r="AE764">
        <v>1</v>
      </c>
      <c r="AF764" t="s">
        <v>725</v>
      </c>
      <c r="AG764">
        <v>158.71199999999999</v>
      </c>
      <c r="AH764">
        <v>2</v>
      </c>
      <c r="AI764">
        <v>28187431</v>
      </c>
      <c r="AJ764">
        <v>730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Смета 11 граф</vt:lpstr>
      <vt:lpstr>Дефектная ведомость</vt:lpstr>
      <vt:lpstr>Ведомость объемов работ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'Ведомость объемов работ'!Заголовки_для_печати</vt:lpstr>
      <vt:lpstr>'Дефектная ведомость'!Заголовки_для_печати</vt:lpstr>
      <vt:lpstr>'Расчет стоимости ресурсов'!Заголовки_для_печати</vt:lpstr>
      <vt:lpstr>'Смета 11 граф'!Заголовки_для_печати</vt:lpstr>
      <vt:lpstr>'Ведомость объемов работ'!Область_печати</vt:lpstr>
      <vt:lpstr>'Дефектная ведомость'!Область_печати</vt:lpstr>
      <vt:lpstr>'Расчет стоимости ресурсов'!Область_печати</vt:lpstr>
      <vt:lpstr>'Смета 11 граф'!Область_печати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user56</cp:lastModifiedBy>
  <cp:lastPrinted>2019-06-18T10:32:01Z</cp:lastPrinted>
  <dcterms:created xsi:type="dcterms:W3CDTF">2019-06-18T08:35:29Z</dcterms:created>
  <dcterms:modified xsi:type="dcterms:W3CDTF">2019-07-11T06:05:39Z</dcterms:modified>
</cp:coreProperties>
</file>