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7555" windowHeight="11790"/>
  </bookViews>
  <sheets>
    <sheet name="Смета 9 граф" sheetId="1" r:id="rId1"/>
  </sheets>
  <externalReferences>
    <externalReference r:id="rId2"/>
  </externalReferences>
  <definedNames>
    <definedName name="_xlnm.Print_Titles" localSheetId="0">'Смета 9 граф'!$23:$23</definedName>
    <definedName name="_xlnm.Print_Area" localSheetId="0">'Смета 9 граф'!$A$1:$I$618</definedName>
  </definedNames>
  <calcPr calcId="144525"/>
</workbook>
</file>

<file path=xl/calcChain.xml><?xml version="1.0" encoding="utf-8"?>
<calcChain xmlns="http://schemas.openxmlformats.org/spreadsheetml/2006/main">
  <c r="A11" i="1" l="1"/>
  <c r="A14" i="1"/>
  <c r="AE16" i="1"/>
  <c r="A19" i="1"/>
  <c r="C24" i="1"/>
  <c r="A26" i="1"/>
  <c r="A27" i="1"/>
  <c r="C27" i="1"/>
  <c r="D27" i="1"/>
  <c r="E27" i="1"/>
  <c r="F27" i="1"/>
  <c r="H27" i="1"/>
  <c r="S27" i="1"/>
  <c r="T27" i="1"/>
  <c r="I31" i="1" s="1"/>
  <c r="U27" i="1"/>
  <c r="V27" i="1"/>
  <c r="F28" i="1"/>
  <c r="G28" i="1"/>
  <c r="R28" i="1" s="1"/>
  <c r="H28" i="1"/>
  <c r="I28" i="1"/>
  <c r="F29" i="1"/>
  <c r="G29" i="1"/>
  <c r="H29" i="1"/>
  <c r="I29" i="1"/>
  <c r="F30" i="1"/>
  <c r="G30" i="1"/>
  <c r="H30" i="1"/>
  <c r="I30" i="1"/>
  <c r="R30" i="1"/>
  <c r="F31" i="1"/>
  <c r="G31" i="1"/>
  <c r="F34" i="1" s="1"/>
  <c r="O34" i="1" s="1"/>
  <c r="F32" i="1"/>
  <c r="G32" i="1"/>
  <c r="I32" i="1"/>
  <c r="E33" i="1"/>
  <c r="G33" i="1"/>
  <c r="A35" i="1"/>
  <c r="C35" i="1"/>
  <c r="D35" i="1"/>
  <c r="E35" i="1"/>
  <c r="F35" i="1"/>
  <c r="H35" i="1"/>
  <c r="S35" i="1"/>
  <c r="T35" i="1"/>
  <c r="I39" i="1" s="1"/>
  <c r="U35" i="1"/>
  <c r="V35" i="1"/>
  <c r="F36" i="1"/>
  <c r="G36" i="1"/>
  <c r="R36" i="1" s="1"/>
  <c r="H36" i="1"/>
  <c r="I36" i="1"/>
  <c r="F37" i="1"/>
  <c r="G37" i="1"/>
  <c r="H37" i="1"/>
  <c r="I37" i="1"/>
  <c r="F38" i="1"/>
  <c r="G38" i="1"/>
  <c r="H38" i="1"/>
  <c r="I38" i="1"/>
  <c r="R38" i="1"/>
  <c r="F39" i="1"/>
  <c r="G39" i="1"/>
  <c r="F42" i="1" s="1"/>
  <c r="O42" i="1" s="1"/>
  <c r="F40" i="1"/>
  <c r="G40" i="1"/>
  <c r="I40" i="1"/>
  <c r="E41" i="1"/>
  <c r="G41" i="1"/>
  <c r="A43" i="1"/>
  <c r="C43" i="1"/>
  <c r="D43" i="1"/>
  <c r="E43" i="1"/>
  <c r="F43" i="1"/>
  <c r="H43" i="1"/>
  <c r="S43" i="1"/>
  <c r="T43" i="1"/>
  <c r="I49" i="1" s="1"/>
  <c r="H52" i="1" s="1"/>
  <c r="P52" i="1" s="1"/>
  <c r="U43" i="1"/>
  <c r="V43" i="1"/>
  <c r="I50" i="1" s="1"/>
  <c r="C44" i="1"/>
  <c r="F46" i="1"/>
  <c r="G46" i="1"/>
  <c r="H46" i="1"/>
  <c r="I46" i="1"/>
  <c r="R46" i="1"/>
  <c r="F47" i="1"/>
  <c r="G47" i="1"/>
  <c r="H47" i="1"/>
  <c r="I47" i="1"/>
  <c r="F48" i="1"/>
  <c r="G48" i="1"/>
  <c r="R48" i="1" s="1"/>
  <c r="H48" i="1"/>
  <c r="I48" i="1"/>
  <c r="F49" i="1"/>
  <c r="G49" i="1"/>
  <c r="F50" i="1"/>
  <c r="G50" i="1"/>
  <c r="E51" i="1"/>
  <c r="G51" i="1"/>
  <c r="F52" i="1"/>
  <c r="O52" i="1" s="1"/>
  <c r="A53" i="1"/>
  <c r="C53" i="1"/>
  <c r="D53" i="1"/>
  <c r="E53" i="1"/>
  <c r="F53" i="1"/>
  <c r="H53" i="1"/>
  <c r="S53" i="1"/>
  <c r="G59" i="1" s="1"/>
  <c r="F62" i="1" s="1"/>
  <c r="O62" i="1" s="1"/>
  <c r="T53" i="1"/>
  <c r="U53" i="1"/>
  <c r="G60" i="1" s="1"/>
  <c r="V53" i="1"/>
  <c r="C54" i="1"/>
  <c r="F56" i="1"/>
  <c r="G56" i="1"/>
  <c r="R56" i="1" s="1"/>
  <c r="H56" i="1"/>
  <c r="I56" i="1"/>
  <c r="F57" i="1"/>
  <c r="G57" i="1"/>
  <c r="H57" i="1"/>
  <c r="I57" i="1"/>
  <c r="F58" i="1"/>
  <c r="G58" i="1"/>
  <c r="H58" i="1"/>
  <c r="I58" i="1"/>
  <c r="R58" i="1"/>
  <c r="F59" i="1"/>
  <c r="I59" i="1"/>
  <c r="F60" i="1"/>
  <c r="I60" i="1"/>
  <c r="E61" i="1"/>
  <c r="G61" i="1"/>
  <c r="H62" i="1"/>
  <c r="P62" i="1" s="1"/>
  <c r="A63" i="1"/>
  <c r="C63" i="1"/>
  <c r="D63" i="1"/>
  <c r="E63" i="1"/>
  <c r="F63" i="1"/>
  <c r="H63" i="1"/>
  <c r="S63" i="1"/>
  <c r="T63" i="1"/>
  <c r="U63" i="1"/>
  <c r="V63" i="1"/>
  <c r="I70" i="1" s="1"/>
  <c r="C64" i="1"/>
  <c r="F66" i="1"/>
  <c r="G66" i="1"/>
  <c r="H66" i="1"/>
  <c r="I66" i="1"/>
  <c r="R66" i="1"/>
  <c r="F67" i="1"/>
  <c r="G67" i="1"/>
  <c r="H67" i="1"/>
  <c r="I67" i="1"/>
  <c r="F68" i="1"/>
  <c r="G68" i="1"/>
  <c r="R68" i="1" s="1"/>
  <c r="H68" i="1"/>
  <c r="I68" i="1"/>
  <c r="F69" i="1"/>
  <c r="G69" i="1"/>
  <c r="I69" i="1"/>
  <c r="F70" i="1"/>
  <c r="G70" i="1"/>
  <c r="F72" i="1" s="1"/>
  <c r="O72" i="1" s="1"/>
  <c r="E71" i="1"/>
  <c r="G71" i="1"/>
  <c r="A73" i="1"/>
  <c r="C73" i="1"/>
  <c r="D73" i="1"/>
  <c r="E73" i="1"/>
  <c r="F73" i="1"/>
  <c r="H73" i="1"/>
  <c r="S73" i="1"/>
  <c r="G80" i="1" s="1"/>
  <c r="T73" i="1"/>
  <c r="U73" i="1"/>
  <c r="V73" i="1"/>
  <c r="I81" i="1" s="1"/>
  <c r="C74" i="1"/>
  <c r="C75" i="1"/>
  <c r="F77" i="1"/>
  <c r="G77" i="1"/>
  <c r="H77" i="1"/>
  <c r="I77" i="1"/>
  <c r="R77" i="1"/>
  <c r="F78" i="1"/>
  <c r="G78" i="1"/>
  <c r="H78" i="1"/>
  <c r="I78" i="1"/>
  <c r="F79" i="1"/>
  <c r="G79" i="1"/>
  <c r="R79" i="1" s="1"/>
  <c r="H79" i="1"/>
  <c r="I79" i="1"/>
  <c r="F80" i="1"/>
  <c r="I80" i="1"/>
  <c r="F81" i="1"/>
  <c r="G81" i="1"/>
  <c r="F83" i="1" s="1"/>
  <c r="O83" i="1" s="1"/>
  <c r="E82" i="1"/>
  <c r="G82" i="1"/>
  <c r="A84" i="1"/>
  <c r="C84" i="1"/>
  <c r="D84" i="1"/>
  <c r="E84" i="1"/>
  <c r="F84" i="1"/>
  <c r="H84" i="1"/>
  <c r="S84" i="1"/>
  <c r="G91" i="1" s="1"/>
  <c r="F94" i="1" s="1"/>
  <c r="O94" i="1" s="1"/>
  <c r="T84" i="1"/>
  <c r="U84" i="1"/>
  <c r="V84" i="1"/>
  <c r="C85" i="1"/>
  <c r="C86" i="1"/>
  <c r="F88" i="1"/>
  <c r="G88" i="1"/>
  <c r="H88" i="1"/>
  <c r="I88" i="1"/>
  <c r="R88" i="1"/>
  <c r="F89" i="1"/>
  <c r="G89" i="1"/>
  <c r="H89" i="1"/>
  <c r="I89" i="1"/>
  <c r="F90" i="1"/>
  <c r="G90" i="1"/>
  <c r="R90" i="1" s="1"/>
  <c r="H90" i="1"/>
  <c r="I90" i="1"/>
  <c r="F91" i="1"/>
  <c r="I91" i="1"/>
  <c r="H94" i="1" s="1"/>
  <c r="P94" i="1" s="1"/>
  <c r="F92" i="1"/>
  <c r="G92" i="1"/>
  <c r="I92" i="1"/>
  <c r="E93" i="1"/>
  <c r="G93" i="1"/>
  <c r="A95" i="1"/>
  <c r="C95" i="1"/>
  <c r="D95" i="1"/>
  <c r="E95" i="1"/>
  <c r="F95" i="1"/>
  <c r="H95" i="1"/>
  <c r="S95" i="1"/>
  <c r="T95" i="1"/>
  <c r="U95" i="1"/>
  <c r="G102" i="1" s="1"/>
  <c r="V95" i="1"/>
  <c r="C96" i="1"/>
  <c r="F98" i="1"/>
  <c r="G98" i="1"/>
  <c r="R98" i="1" s="1"/>
  <c r="H98" i="1"/>
  <c r="I98" i="1"/>
  <c r="F99" i="1"/>
  <c r="G99" i="1"/>
  <c r="H99" i="1"/>
  <c r="I99" i="1"/>
  <c r="F100" i="1"/>
  <c r="G100" i="1"/>
  <c r="H100" i="1"/>
  <c r="I100" i="1"/>
  <c r="R100" i="1"/>
  <c r="F101" i="1"/>
  <c r="G101" i="1"/>
  <c r="F104" i="1" s="1"/>
  <c r="O104" i="1" s="1"/>
  <c r="I101" i="1"/>
  <c r="F102" i="1"/>
  <c r="I102" i="1"/>
  <c r="H104" i="1" s="1"/>
  <c r="P104" i="1" s="1"/>
  <c r="E103" i="1"/>
  <c r="G103" i="1"/>
  <c r="A105" i="1"/>
  <c r="C105" i="1"/>
  <c r="D105" i="1"/>
  <c r="E105" i="1"/>
  <c r="F105" i="1"/>
  <c r="H105" i="1"/>
  <c r="S105" i="1"/>
  <c r="T105" i="1"/>
  <c r="I112" i="1" s="1"/>
  <c r="U105" i="1"/>
  <c r="G113" i="1" s="1"/>
  <c r="V105" i="1"/>
  <c r="C106" i="1"/>
  <c r="C107" i="1"/>
  <c r="F109" i="1"/>
  <c r="G109" i="1"/>
  <c r="R109" i="1" s="1"/>
  <c r="H109" i="1"/>
  <c r="I109" i="1"/>
  <c r="F110" i="1"/>
  <c r="G110" i="1"/>
  <c r="H110" i="1"/>
  <c r="I110" i="1"/>
  <c r="F111" i="1"/>
  <c r="G111" i="1"/>
  <c r="H111" i="1"/>
  <c r="I111" i="1"/>
  <c r="R111" i="1"/>
  <c r="F112" i="1"/>
  <c r="G112" i="1"/>
  <c r="F113" i="1"/>
  <c r="I113" i="1"/>
  <c r="H115" i="1" s="1"/>
  <c r="P115" i="1" s="1"/>
  <c r="E114" i="1"/>
  <c r="G114" i="1"/>
  <c r="A116" i="1"/>
  <c r="C116" i="1"/>
  <c r="D116" i="1"/>
  <c r="E116" i="1"/>
  <c r="F116" i="1"/>
  <c r="H116" i="1"/>
  <c r="S116" i="1"/>
  <c r="T116" i="1"/>
  <c r="I122" i="1" s="1"/>
  <c r="H125" i="1" s="1"/>
  <c r="P125" i="1" s="1"/>
  <c r="U116" i="1"/>
  <c r="V116" i="1"/>
  <c r="I123" i="1" s="1"/>
  <c r="C117" i="1"/>
  <c r="C118" i="1"/>
  <c r="F120" i="1"/>
  <c r="G120" i="1"/>
  <c r="R120" i="1" s="1"/>
  <c r="H120" i="1"/>
  <c r="I120" i="1"/>
  <c r="F121" i="1"/>
  <c r="G121" i="1"/>
  <c r="H121" i="1"/>
  <c r="I121" i="1"/>
  <c r="F122" i="1"/>
  <c r="G122" i="1"/>
  <c r="F123" i="1"/>
  <c r="G123" i="1"/>
  <c r="E124" i="1"/>
  <c r="G124" i="1"/>
  <c r="F125" i="1"/>
  <c r="O125" i="1" s="1"/>
  <c r="A126" i="1"/>
  <c r="C126" i="1"/>
  <c r="D126" i="1"/>
  <c r="E126" i="1"/>
  <c r="F126" i="1"/>
  <c r="H126" i="1"/>
  <c r="S126" i="1"/>
  <c r="T126" i="1"/>
  <c r="U126" i="1"/>
  <c r="G133" i="1" s="1"/>
  <c r="V126" i="1"/>
  <c r="C127" i="1"/>
  <c r="C128" i="1"/>
  <c r="F130" i="1"/>
  <c r="G130" i="1"/>
  <c r="H130" i="1"/>
  <c r="I130" i="1"/>
  <c r="R130" i="1"/>
  <c r="F131" i="1"/>
  <c r="G131" i="1"/>
  <c r="H131" i="1"/>
  <c r="I131" i="1"/>
  <c r="F132" i="1"/>
  <c r="G132" i="1"/>
  <c r="F135" i="1" s="1"/>
  <c r="O135" i="1" s="1"/>
  <c r="I132" i="1"/>
  <c r="F133" i="1"/>
  <c r="I133" i="1"/>
  <c r="H135" i="1" s="1"/>
  <c r="P135" i="1" s="1"/>
  <c r="E134" i="1"/>
  <c r="G134" i="1"/>
  <c r="A137" i="1"/>
  <c r="A141" i="1"/>
  <c r="A142" i="1"/>
  <c r="C142" i="1"/>
  <c r="D142" i="1"/>
  <c r="E142" i="1"/>
  <c r="F142" i="1"/>
  <c r="H142" i="1"/>
  <c r="S142" i="1"/>
  <c r="T142" i="1"/>
  <c r="U142" i="1"/>
  <c r="V142" i="1"/>
  <c r="I149" i="1" s="1"/>
  <c r="C143" i="1"/>
  <c r="F145" i="1"/>
  <c r="G145" i="1"/>
  <c r="H145" i="1"/>
  <c r="I145" i="1"/>
  <c r="R145" i="1"/>
  <c r="F146" i="1"/>
  <c r="G146" i="1"/>
  <c r="H146" i="1"/>
  <c r="I146" i="1"/>
  <c r="F147" i="1"/>
  <c r="G147" i="1"/>
  <c r="R147" i="1" s="1"/>
  <c r="H147" i="1"/>
  <c r="I147" i="1"/>
  <c r="F148" i="1"/>
  <c r="G148" i="1"/>
  <c r="I148" i="1"/>
  <c r="F149" i="1"/>
  <c r="G149" i="1"/>
  <c r="F151" i="1" s="1"/>
  <c r="O151" i="1" s="1"/>
  <c r="E150" i="1"/>
  <c r="G150" i="1"/>
  <c r="A152" i="1"/>
  <c r="C152" i="1"/>
  <c r="D152" i="1"/>
  <c r="E152" i="1"/>
  <c r="F152" i="1"/>
  <c r="H152" i="1"/>
  <c r="S152" i="1"/>
  <c r="T152" i="1"/>
  <c r="U152" i="1"/>
  <c r="G159" i="1" s="1"/>
  <c r="V152" i="1"/>
  <c r="C153" i="1"/>
  <c r="F155" i="1"/>
  <c r="G155" i="1"/>
  <c r="R155" i="1" s="1"/>
  <c r="H155" i="1"/>
  <c r="I155" i="1"/>
  <c r="F156" i="1"/>
  <c r="G156" i="1"/>
  <c r="H156" i="1"/>
  <c r="I156" i="1"/>
  <c r="F157" i="1"/>
  <c r="G157" i="1"/>
  <c r="H157" i="1"/>
  <c r="I157" i="1"/>
  <c r="R157" i="1"/>
  <c r="F158" i="1"/>
  <c r="G158" i="1"/>
  <c r="I158" i="1"/>
  <c r="F159" i="1"/>
  <c r="I159" i="1"/>
  <c r="H161" i="1" s="1"/>
  <c r="P161" i="1" s="1"/>
  <c r="E160" i="1"/>
  <c r="G160" i="1"/>
  <c r="A162" i="1"/>
  <c r="C162" i="1"/>
  <c r="D162" i="1"/>
  <c r="E162" i="1"/>
  <c r="F162" i="1"/>
  <c r="H162" i="1"/>
  <c r="S162" i="1"/>
  <c r="T162" i="1"/>
  <c r="I168" i="1" s="1"/>
  <c r="H171" i="1" s="1"/>
  <c r="P171" i="1" s="1"/>
  <c r="U162" i="1"/>
  <c r="V162" i="1"/>
  <c r="I169" i="1" s="1"/>
  <c r="C163" i="1"/>
  <c r="F165" i="1"/>
  <c r="G165" i="1"/>
  <c r="H165" i="1"/>
  <c r="I165" i="1"/>
  <c r="R165" i="1"/>
  <c r="F166" i="1"/>
  <c r="G166" i="1"/>
  <c r="H166" i="1"/>
  <c r="I166" i="1"/>
  <c r="F167" i="1"/>
  <c r="G167" i="1"/>
  <c r="R167" i="1" s="1"/>
  <c r="H167" i="1"/>
  <c r="I167" i="1"/>
  <c r="F168" i="1"/>
  <c r="G168" i="1"/>
  <c r="F169" i="1"/>
  <c r="G169" i="1"/>
  <c r="E170" i="1"/>
  <c r="G170" i="1"/>
  <c r="F171" i="1"/>
  <c r="O171" i="1" s="1"/>
  <c r="A172" i="1"/>
  <c r="C172" i="1"/>
  <c r="D172" i="1"/>
  <c r="E172" i="1"/>
  <c r="F172" i="1"/>
  <c r="H172" i="1"/>
  <c r="S172" i="1"/>
  <c r="G178" i="1" s="1"/>
  <c r="F181" i="1" s="1"/>
  <c r="O181" i="1" s="1"/>
  <c r="T172" i="1"/>
  <c r="U172" i="1"/>
  <c r="G179" i="1" s="1"/>
  <c r="V172" i="1"/>
  <c r="C173" i="1"/>
  <c r="F175" i="1"/>
  <c r="G175" i="1"/>
  <c r="R175" i="1" s="1"/>
  <c r="H175" i="1"/>
  <c r="I175" i="1"/>
  <c r="F176" i="1"/>
  <c r="G176" i="1"/>
  <c r="H176" i="1"/>
  <c r="I176" i="1"/>
  <c r="F177" i="1"/>
  <c r="G177" i="1"/>
  <c r="H177" i="1"/>
  <c r="I177" i="1"/>
  <c r="R177" i="1"/>
  <c r="F178" i="1"/>
  <c r="I178" i="1"/>
  <c r="F179" i="1"/>
  <c r="I179" i="1"/>
  <c r="E180" i="1"/>
  <c r="G180" i="1"/>
  <c r="H181" i="1"/>
  <c r="P181" i="1" s="1"/>
  <c r="A182" i="1"/>
  <c r="C182" i="1"/>
  <c r="D182" i="1"/>
  <c r="E182" i="1"/>
  <c r="F182" i="1"/>
  <c r="H182" i="1"/>
  <c r="S182" i="1"/>
  <c r="T182" i="1"/>
  <c r="U182" i="1"/>
  <c r="V182" i="1"/>
  <c r="I189" i="1" s="1"/>
  <c r="C183" i="1"/>
  <c r="F185" i="1"/>
  <c r="G185" i="1"/>
  <c r="H185" i="1"/>
  <c r="I185" i="1"/>
  <c r="R185" i="1"/>
  <c r="F186" i="1"/>
  <c r="G186" i="1"/>
  <c r="H186" i="1"/>
  <c r="I186" i="1"/>
  <c r="F187" i="1"/>
  <c r="G187" i="1"/>
  <c r="R187" i="1" s="1"/>
  <c r="H187" i="1"/>
  <c r="I187" i="1"/>
  <c r="F188" i="1"/>
  <c r="G188" i="1"/>
  <c r="I188" i="1"/>
  <c r="F189" i="1"/>
  <c r="G189" i="1"/>
  <c r="F191" i="1" s="1"/>
  <c r="O191" i="1" s="1"/>
  <c r="E190" i="1"/>
  <c r="G190" i="1"/>
  <c r="A192" i="1"/>
  <c r="C192" i="1"/>
  <c r="D192" i="1"/>
  <c r="E192" i="1"/>
  <c r="F192" i="1"/>
  <c r="H192" i="1"/>
  <c r="S192" i="1"/>
  <c r="T192" i="1"/>
  <c r="U192" i="1"/>
  <c r="G199" i="1" s="1"/>
  <c r="V192" i="1"/>
  <c r="C193" i="1"/>
  <c r="F195" i="1"/>
  <c r="G195" i="1"/>
  <c r="R195" i="1" s="1"/>
  <c r="H195" i="1"/>
  <c r="I195" i="1"/>
  <c r="F196" i="1"/>
  <c r="G196" i="1"/>
  <c r="H196" i="1"/>
  <c r="I196" i="1"/>
  <c r="F197" i="1"/>
  <c r="G197" i="1"/>
  <c r="H197" i="1"/>
  <c r="I197" i="1"/>
  <c r="R197" i="1"/>
  <c r="F198" i="1"/>
  <c r="G198" i="1"/>
  <c r="I198" i="1"/>
  <c r="F199" i="1"/>
  <c r="I199" i="1"/>
  <c r="H201" i="1" s="1"/>
  <c r="P201" i="1" s="1"/>
  <c r="E200" i="1"/>
  <c r="G200" i="1"/>
  <c r="A202" i="1"/>
  <c r="C202" i="1"/>
  <c r="D202" i="1"/>
  <c r="E202" i="1"/>
  <c r="F202" i="1"/>
  <c r="H202" i="1"/>
  <c r="S202" i="1"/>
  <c r="T202" i="1"/>
  <c r="I208" i="1" s="1"/>
  <c r="H211" i="1" s="1"/>
  <c r="P211" i="1" s="1"/>
  <c r="U202" i="1"/>
  <c r="V202" i="1"/>
  <c r="I209" i="1" s="1"/>
  <c r="C203" i="1"/>
  <c r="F205" i="1"/>
  <c r="G205" i="1"/>
  <c r="H205" i="1"/>
  <c r="I205" i="1"/>
  <c r="R205" i="1"/>
  <c r="F206" i="1"/>
  <c r="G206" i="1"/>
  <c r="H206" i="1"/>
  <c r="I206" i="1"/>
  <c r="F207" i="1"/>
  <c r="G207" i="1"/>
  <c r="R207" i="1" s="1"/>
  <c r="H207" i="1"/>
  <c r="I207" i="1"/>
  <c r="F208" i="1"/>
  <c r="G208" i="1"/>
  <c r="F209" i="1"/>
  <c r="G209" i="1"/>
  <c r="E210" i="1"/>
  <c r="G210" i="1"/>
  <c r="F211" i="1"/>
  <c r="O211" i="1" s="1"/>
  <c r="A212" i="1"/>
  <c r="C212" i="1"/>
  <c r="D212" i="1"/>
  <c r="E212" i="1"/>
  <c r="F212" i="1"/>
  <c r="H212" i="1"/>
  <c r="S212" i="1"/>
  <c r="G218" i="1" s="1"/>
  <c r="F221" i="1" s="1"/>
  <c r="O221" i="1" s="1"/>
  <c r="T212" i="1"/>
  <c r="U212" i="1"/>
  <c r="G219" i="1" s="1"/>
  <c r="V212" i="1"/>
  <c r="C213" i="1"/>
  <c r="F215" i="1"/>
  <c r="G215" i="1"/>
  <c r="R215" i="1" s="1"/>
  <c r="H215" i="1"/>
  <c r="I215" i="1"/>
  <c r="F216" i="1"/>
  <c r="G216" i="1"/>
  <c r="H216" i="1"/>
  <c r="I216" i="1"/>
  <c r="F217" i="1"/>
  <c r="G217" i="1"/>
  <c r="H217" i="1"/>
  <c r="I217" i="1"/>
  <c r="R217" i="1"/>
  <c r="F218" i="1"/>
  <c r="I218" i="1"/>
  <c r="F219" i="1"/>
  <c r="I219" i="1"/>
  <c r="E220" i="1"/>
  <c r="G220" i="1"/>
  <c r="H221" i="1"/>
  <c r="P221" i="1" s="1"/>
  <c r="A222" i="1"/>
  <c r="C222" i="1"/>
  <c r="D222" i="1"/>
  <c r="E222" i="1"/>
  <c r="F222" i="1"/>
  <c r="H222" i="1"/>
  <c r="S222" i="1"/>
  <c r="T222" i="1"/>
  <c r="I227" i="1" s="1"/>
  <c r="U222" i="1"/>
  <c r="V222" i="1"/>
  <c r="I228" i="1" s="1"/>
  <c r="H230" i="1" s="1"/>
  <c r="P230" i="1" s="1"/>
  <c r="C223" i="1"/>
  <c r="F225" i="1"/>
  <c r="G225" i="1"/>
  <c r="H225" i="1"/>
  <c r="I225" i="1"/>
  <c r="R225" i="1"/>
  <c r="F226" i="1"/>
  <c r="G226" i="1"/>
  <c r="H226" i="1"/>
  <c r="I226" i="1"/>
  <c r="F227" i="1"/>
  <c r="G227" i="1"/>
  <c r="F230" i="1" s="1"/>
  <c r="O230" i="1" s="1"/>
  <c r="F228" i="1"/>
  <c r="G228" i="1"/>
  <c r="E229" i="1"/>
  <c r="G229" i="1"/>
  <c r="A231" i="1"/>
  <c r="C231" i="1"/>
  <c r="D231" i="1"/>
  <c r="E231" i="1"/>
  <c r="F231" i="1"/>
  <c r="H231" i="1"/>
  <c r="S231" i="1"/>
  <c r="T231" i="1"/>
  <c r="I237" i="1" s="1"/>
  <c r="H240" i="1" s="1"/>
  <c r="P240" i="1" s="1"/>
  <c r="U231" i="1"/>
  <c r="V231" i="1"/>
  <c r="I238" i="1" s="1"/>
  <c r="C232" i="1"/>
  <c r="F234" i="1"/>
  <c r="G234" i="1"/>
  <c r="H234" i="1"/>
  <c r="I234" i="1"/>
  <c r="R234" i="1"/>
  <c r="F235" i="1"/>
  <c r="G235" i="1"/>
  <c r="H235" i="1"/>
  <c r="I235" i="1"/>
  <c r="F236" i="1"/>
  <c r="G236" i="1"/>
  <c r="R236" i="1" s="1"/>
  <c r="H236" i="1"/>
  <c r="I236" i="1"/>
  <c r="F237" i="1"/>
  <c r="G237" i="1"/>
  <c r="F238" i="1"/>
  <c r="G238" i="1"/>
  <c r="F240" i="1" s="1"/>
  <c r="O240" i="1" s="1"/>
  <c r="E239" i="1"/>
  <c r="G239" i="1"/>
  <c r="A241" i="1"/>
  <c r="C241" i="1"/>
  <c r="D241" i="1"/>
  <c r="E241" i="1"/>
  <c r="F241" i="1"/>
  <c r="H241" i="1"/>
  <c r="S241" i="1"/>
  <c r="G247" i="1" s="1"/>
  <c r="F250" i="1" s="1"/>
  <c r="O250" i="1" s="1"/>
  <c r="T241" i="1"/>
  <c r="U241" i="1"/>
  <c r="G248" i="1" s="1"/>
  <c r="V241" i="1"/>
  <c r="C242" i="1"/>
  <c r="F244" i="1"/>
  <c r="G244" i="1"/>
  <c r="R244" i="1" s="1"/>
  <c r="H244" i="1"/>
  <c r="I244" i="1"/>
  <c r="F245" i="1"/>
  <c r="G245" i="1"/>
  <c r="H245" i="1"/>
  <c r="I245" i="1"/>
  <c r="F246" i="1"/>
  <c r="G246" i="1"/>
  <c r="H246" i="1"/>
  <c r="I246" i="1"/>
  <c r="R246" i="1"/>
  <c r="F247" i="1"/>
  <c r="I247" i="1"/>
  <c r="F248" i="1"/>
  <c r="I248" i="1"/>
  <c r="E249" i="1"/>
  <c r="G249" i="1"/>
  <c r="H250" i="1"/>
  <c r="P250" i="1" s="1"/>
  <c r="A251" i="1"/>
  <c r="C251" i="1"/>
  <c r="D251" i="1"/>
  <c r="E251" i="1"/>
  <c r="F251" i="1"/>
  <c r="H251" i="1"/>
  <c r="S251" i="1"/>
  <c r="T251" i="1"/>
  <c r="U251" i="1"/>
  <c r="V251" i="1"/>
  <c r="I258" i="1" s="1"/>
  <c r="C252" i="1"/>
  <c r="F254" i="1"/>
  <c r="G254" i="1"/>
  <c r="H254" i="1"/>
  <c r="I254" i="1"/>
  <c r="R254" i="1"/>
  <c r="F255" i="1"/>
  <c r="G255" i="1"/>
  <c r="H255" i="1"/>
  <c r="I255" i="1"/>
  <c r="F256" i="1"/>
  <c r="G256" i="1"/>
  <c r="R256" i="1" s="1"/>
  <c r="H256" i="1"/>
  <c r="I256" i="1"/>
  <c r="F257" i="1"/>
  <c r="G257" i="1"/>
  <c r="I257" i="1"/>
  <c r="H260" i="1" s="1"/>
  <c r="P260" i="1" s="1"/>
  <c r="F258" i="1"/>
  <c r="G258" i="1"/>
  <c r="E259" i="1"/>
  <c r="G259" i="1"/>
  <c r="F260" i="1"/>
  <c r="O260" i="1" s="1"/>
  <c r="A262" i="1"/>
  <c r="A266" i="1"/>
  <c r="A267" i="1"/>
  <c r="C267" i="1"/>
  <c r="D267" i="1"/>
  <c r="E267" i="1"/>
  <c r="F267" i="1"/>
  <c r="H267" i="1"/>
  <c r="S267" i="1"/>
  <c r="G272" i="1" s="1"/>
  <c r="T267" i="1"/>
  <c r="U267" i="1"/>
  <c r="V267" i="1"/>
  <c r="F268" i="1"/>
  <c r="G268" i="1"/>
  <c r="H268" i="1"/>
  <c r="I268" i="1"/>
  <c r="R268" i="1"/>
  <c r="F269" i="1"/>
  <c r="G269" i="1"/>
  <c r="H269" i="1"/>
  <c r="I269" i="1"/>
  <c r="F270" i="1"/>
  <c r="G270" i="1"/>
  <c r="R270" i="1" s="1"/>
  <c r="H270" i="1"/>
  <c r="I270" i="1"/>
  <c r="F271" i="1"/>
  <c r="G271" i="1"/>
  <c r="H271" i="1"/>
  <c r="I271" i="1"/>
  <c r="F272" i="1"/>
  <c r="I272" i="1"/>
  <c r="H275" i="1" s="1"/>
  <c r="P275" i="1" s="1"/>
  <c r="F273" i="1"/>
  <c r="G273" i="1"/>
  <c r="I273" i="1"/>
  <c r="E274" i="1"/>
  <c r="G274" i="1"/>
  <c r="F275" i="1"/>
  <c r="O275" i="1" s="1"/>
  <c r="A276" i="1"/>
  <c r="C276" i="1"/>
  <c r="D276" i="1"/>
  <c r="E276" i="1"/>
  <c r="F276" i="1"/>
  <c r="H276" i="1"/>
  <c r="S276" i="1"/>
  <c r="G281" i="1" s="1"/>
  <c r="T276" i="1"/>
  <c r="U276" i="1"/>
  <c r="V276" i="1"/>
  <c r="F277" i="1"/>
  <c r="G277" i="1"/>
  <c r="H277" i="1"/>
  <c r="I277" i="1"/>
  <c r="R277" i="1"/>
  <c r="F278" i="1"/>
  <c r="G278" i="1"/>
  <c r="H278" i="1"/>
  <c r="I278" i="1"/>
  <c r="F279" i="1"/>
  <c r="G279" i="1"/>
  <c r="R279" i="1" s="1"/>
  <c r="H279" i="1"/>
  <c r="I279" i="1"/>
  <c r="F280" i="1"/>
  <c r="G280" i="1"/>
  <c r="H280" i="1"/>
  <c r="I280" i="1"/>
  <c r="F281" i="1"/>
  <c r="I281" i="1"/>
  <c r="H284" i="1" s="1"/>
  <c r="P284" i="1" s="1"/>
  <c r="F282" i="1"/>
  <c r="G282" i="1"/>
  <c r="I282" i="1"/>
  <c r="E283" i="1"/>
  <c r="G283" i="1"/>
  <c r="F284" i="1"/>
  <c r="O284" i="1" s="1"/>
  <c r="A285" i="1"/>
  <c r="C285" i="1"/>
  <c r="D285" i="1"/>
  <c r="E285" i="1"/>
  <c r="F285" i="1"/>
  <c r="H285" i="1"/>
  <c r="S285" i="1"/>
  <c r="G290" i="1" s="1"/>
  <c r="T285" i="1"/>
  <c r="U285" i="1"/>
  <c r="V285" i="1"/>
  <c r="F286" i="1"/>
  <c r="G286" i="1"/>
  <c r="H286" i="1"/>
  <c r="I286" i="1"/>
  <c r="R286" i="1"/>
  <c r="F287" i="1"/>
  <c r="G287" i="1"/>
  <c r="H287" i="1"/>
  <c r="I287" i="1"/>
  <c r="F288" i="1"/>
  <c r="G288" i="1"/>
  <c r="R288" i="1" s="1"/>
  <c r="H288" i="1"/>
  <c r="I288" i="1"/>
  <c r="F289" i="1"/>
  <c r="G289" i="1"/>
  <c r="H289" i="1"/>
  <c r="I289" i="1"/>
  <c r="F290" i="1"/>
  <c r="I290" i="1"/>
  <c r="H293" i="1" s="1"/>
  <c r="P293" i="1" s="1"/>
  <c r="F291" i="1"/>
  <c r="G291" i="1"/>
  <c r="I291" i="1"/>
  <c r="E292" i="1"/>
  <c r="G292" i="1"/>
  <c r="F293" i="1"/>
  <c r="O293" i="1" s="1"/>
  <c r="A294" i="1"/>
  <c r="C294" i="1"/>
  <c r="D294" i="1"/>
  <c r="E294" i="1"/>
  <c r="F294" i="1"/>
  <c r="H294" i="1"/>
  <c r="S294" i="1"/>
  <c r="G299" i="1" s="1"/>
  <c r="T294" i="1"/>
  <c r="U294" i="1"/>
  <c r="V294" i="1"/>
  <c r="F295" i="1"/>
  <c r="G295" i="1"/>
  <c r="H295" i="1"/>
  <c r="I295" i="1"/>
  <c r="R295" i="1"/>
  <c r="F296" i="1"/>
  <c r="G296" i="1"/>
  <c r="H296" i="1"/>
  <c r="I296" i="1"/>
  <c r="F297" i="1"/>
  <c r="G297" i="1"/>
  <c r="R297" i="1" s="1"/>
  <c r="H297" i="1"/>
  <c r="I297" i="1"/>
  <c r="F298" i="1"/>
  <c r="G298" i="1"/>
  <c r="H298" i="1"/>
  <c r="I298" i="1"/>
  <c r="F299" i="1"/>
  <c r="I299" i="1"/>
  <c r="H302" i="1" s="1"/>
  <c r="P302" i="1" s="1"/>
  <c r="F300" i="1"/>
  <c r="G300" i="1"/>
  <c r="I300" i="1"/>
  <c r="E301" i="1"/>
  <c r="G301" i="1"/>
  <c r="F302" i="1"/>
  <c r="O302" i="1" s="1"/>
  <c r="A303" i="1"/>
  <c r="C303" i="1"/>
  <c r="D303" i="1"/>
  <c r="E303" i="1"/>
  <c r="F303" i="1"/>
  <c r="H303" i="1"/>
  <c r="S303" i="1"/>
  <c r="G308" i="1" s="1"/>
  <c r="T303" i="1"/>
  <c r="U303" i="1"/>
  <c r="V303" i="1"/>
  <c r="F304" i="1"/>
  <c r="G304" i="1"/>
  <c r="H304" i="1"/>
  <c r="I304" i="1"/>
  <c r="R304" i="1"/>
  <c r="F305" i="1"/>
  <c r="G305" i="1"/>
  <c r="H305" i="1"/>
  <c r="I305" i="1"/>
  <c r="F306" i="1"/>
  <c r="G306" i="1"/>
  <c r="R306" i="1" s="1"/>
  <c r="H306" i="1"/>
  <c r="I306" i="1"/>
  <c r="F307" i="1"/>
  <c r="G307" i="1"/>
  <c r="H307" i="1"/>
  <c r="I307" i="1"/>
  <c r="F308" i="1"/>
  <c r="I308" i="1"/>
  <c r="H311" i="1" s="1"/>
  <c r="P311" i="1" s="1"/>
  <c r="F309" i="1"/>
  <c r="G309" i="1"/>
  <c r="I309" i="1"/>
  <c r="E310" i="1"/>
  <c r="G310" i="1"/>
  <c r="F311" i="1"/>
  <c r="O311" i="1" s="1"/>
  <c r="A312" i="1"/>
  <c r="C312" i="1"/>
  <c r="D312" i="1"/>
  <c r="E312" i="1"/>
  <c r="F312" i="1"/>
  <c r="H312" i="1"/>
  <c r="S312" i="1"/>
  <c r="G317" i="1" s="1"/>
  <c r="T312" i="1"/>
  <c r="U312" i="1"/>
  <c r="V312" i="1"/>
  <c r="F313" i="1"/>
  <c r="G313" i="1"/>
  <c r="H313" i="1"/>
  <c r="I313" i="1"/>
  <c r="R313" i="1"/>
  <c r="F314" i="1"/>
  <c r="G314" i="1"/>
  <c r="H314" i="1"/>
  <c r="I314" i="1"/>
  <c r="F315" i="1"/>
  <c r="G315" i="1"/>
  <c r="R315" i="1" s="1"/>
  <c r="H315" i="1"/>
  <c r="I315" i="1"/>
  <c r="F316" i="1"/>
  <c r="G316" i="1"/>
  <c r="H316" i="1"/>
  <c r="I316" i="1"/>
  <c r="F317" i="1"/>
  <c r="I317" i="1"/>
  <c r="H320" i="1" s="1"/>
  <c r="P320" i="1" s="1"/>
  <c r="F318" i="1"/>
  <c r="G318" i="1"/>
  <c r="I318" i="1"/>
  <c r="E319" i="1"/>
  <c r="G319" i="1"/>
  <c r="F320" i="1"/>
  <c r="O320" i="1" s="1"/>
  <c r="A321" i="1"/>
  <c r="C321" i="1"/>
  <c r="D321" i="1"/>
  <c r="E321" i="1"/>
  <c r="F321" i="1"/>
  <c r="H321" i="1"/>
  <c r="S321" i="1"/>
  <c r="G326" i="1" s="1"/>
  <c r="T321" i="1"/>
  <c r="U321" i="1"/>
  <c r="V321" i="1"/>
  <c r="F322" i="1"/>
  <c r="G322" i="1"/>
  <c r="H322" i="1"/>
  <c r="I322" i="1"/>
  <c r="R322" i="1"/>
  <c r="F323" i="1"/>
  <c r="G323" i="1"/>
  <c r="H323" i="1"/>
  <c r="I323" i="1"/>
  <c r="F324" i="1"/>
  <c r="G324" i="1"/>
  <c r="R324" i="1" s="1"/>
  <c r="H324" i="1"/>
  <c r="I324" i="1"/>
  <c r="F325" i="1"/>
  <c r="G325" i="1"/>
  <c r="H325" i="1"/>
  <c r="I325" i="1"/>
  <c r="F326" i="1"/>
  <c r="I326" i="1"/>
  <c r="H329" i="1" s="1"/>
  <c r="P329" i="1" s="1"/>
  <c r="F327" i="1"/>
  <c r="G327" i="1"/>
  <c r="I327" i="1"/>
  <c r="E328" i="1"/>
  <c r="G328" i="1"/>
  <c r="F329" i="1"/>
  <c r="O329" i="1" s="1"/>
  <c r="A330" i="1"/>
  <c r="C330" i="1"/>
  <c r="D330" i="1"/>
  <c r="E330" i="1"/>
  <c r="F330" i="1"/>
  <c r="H330" i="1"/>
  <c r="S330" i="1"/>
  <c r="G335" i="1" s="1"/>
  <c r="F338" i="1" s="1"/>
  <c r="O338" i="1" s="1"/>
  <c r="T330" i="1"/>
  <c r="U330" i="1"/>
  <c r="V330" i="1"/>
  <c r="I336" i="1" s="1"/>
  <c r="F331" i="1"/>
  <c r="G331" i="1"/>
  <c r="H331" i="1"/>
  <c r="I331" i="1"/>
  <c r="R331" i="1"/>
  <c r="F332" i="1"/>
  <c r="G332" i="1"/>
  <c r="H332" i="1"/>
  <c r="I332" i="1"/>
  <c r="F333" i="1"/>
  <c r="G333" i="1"/>
  <c r="R333" i="1" s="1"/>
  <c r="H333" i="1"/>
  <c r="I333" i="1"/>
  <c r="F334" i="1"/>
  <c r="G334" i="1"/>
  <c r="H334" i="1"/>
  <c r="I334" i="1"/>
  <c r="F335" i="1"/>
  <c r="I335" i="1"/>
  <c r="F336" i="1"/>
  <c r="G336" i="1"/>
  <c r="E337" i="1"/>
  <c r="G337" i="1"/>
  <c r="A339" i="1"/>
  <c r="C339" i="1"/>
  <c r="D339" i="1"/>
  <c r="E339" i="1"/>
  <c r="F339" i="1"/>
  <c r="H339" i="1"/>
  <c r="S339" i="1"/>
  <c r="T339" i="1"/>
  <c r="U339" i="1"/>
  <c r="G344" i="1" s="1"/>
  <c r="V339" i="1"/>
  <c r="F340" i="1"/>
  <c r="G340" i="1"/>
  <c r="H340" i="1"/>
  <c r="I340" i="1"/>
  <c r="R340" i="1"/>
  <c r="F341" i="1"/>
  <c r="G341" i="1"/>
  <c r="H341" i="1"/>
  <c r="I341" i="1"/>
  <c r="F342" i="1"/>
  <c r="G342" i="1"/>
  <c r="H342" i="1"/>
  <c r="I342" i="1"/>
  <c r="F343" i="1"/>
  <c r="G343" i="1"/>
  <c r="F346" i="1" s="1"/>
  <c r="O346" i="1" s="1"/>
  <c r="I343" i="1"/>
  <c r="H346" i="1" s="1"/>
  <c r="P346" i="1" s="1"/>
  <c r="F344" i="1"/>
  <c r="I344" i="1"/>
  <c r="E345" i="1"/>
  <c r="G345" i="1"/>
  <c r="A347" i="1"/>
  <c r="C347" i="1"/>
  <c r="D347" i="1"/>
  <c r="E347" i="1"/>
  <c r="F347" i="1"/>
  <c r="H347" i="1"/>
  <c r="S347" i="1"/>
  <c r="G352" i="1" s="1"/>
  <c r="F355" i="1" s="1"/>
  <c r="O355" i="1" s="1"/>
  <c r="T347" i="1"/>
  <c r="I352" i="1" s="1"/>
  <c r="H355" i="1" s="1"/>
  <c r="P355" i="1" s="1"/>
  <c r="U347" i="1"/>
  <c r="V347" i="1"/>
  <c r="F348" i="1"/>
  <c r="G348" i="1"/>
  <c r="R348" i="1" s="1"/>
  <c r="H348" i="1"/>
  <c r="I348" i="1"/>
  <c r="F349" i="1"/>
  <c r="G349" i="1"/>
  <c r="H349" i="1"/>
  <c r="I349" i="1"/>
  <c r="F350" i="1"/>
  <c r="G350" i="1"/>
  <c r="H350" i="1"/>
  <c r="I350" i="1"/>
  <c r="R350" i="1"/>
  <c r="F351" i="1"/>
  <c r="G351" i="1"/>
  <c r="H351" i="1"/>
  <c r="I351" i="1"/>
  <c r="F352" i="1"/>
  <c r="F353" i="1"/>
  <c r="G353" i="1"/>
  <c r="I353" i="1"/>
  <c r="E354" i="1"/>
  <c r="G354" i="1"/>
  <c r="A356" i="1"/>
  <c r="C356" i="1"/>
  <c r="D356" i="1"/>
  <c r="E356" i="1"/>
  <c r="F356" i="1"/>
  <c r="G356" i="1"/>
  <c r="H356" i="1"/>
  <c r="I356" i="1"/>
  <c r="S356" i="1"/>
  <c r="T356" i="1"/>
  <c r="U356" i="1"/>
  <c r="V356" i="1"/>
  <c r="F357" i="1"/>
  <c r="H357" i="1"/>
  <c r="O357" i="1"/>
  <c r="P357" i="1"/>
  <c r="A358" i="1"/>
  <c r="C358" i="1"/>
  <c r="D358" i="1"/>
  <c r="E358" i="1"/>
  <c r="F358" i="1"/>
  <c r="H358" i="1"/>
  <c r="S358" i="1"/>
  <c r="T358" i="1"/>
  <c r="I363" i="1" s="1"/>
  <c r="U358" i="1"/>
  <c r="V358" i="1"/>
  <c r="F359" i="1"/>
  <c r="G359" i="1"/>
  <c r="R359" i="1" s="1"/>
  <c r="H359" i="1"/>
  <c r="I359" i="1"/>
  <c r="F360" i="1"/>
  <c r="G360" i="1"/>
  <c r="H360" i="1"/>
  <c r="I360" i="1"/>
  <c r="F361" i="1"/>
  <c r="G361" i="1"/>
  <c r="H361" i="1"/>
  <c r="I361" i="1"/>
  <c r="R361" i="1"/>
  <c r="F362" i="1"/>
  <c r="G362" i="1"/>
  <c r="H362" i="1"/>
  <c r="I362" i="1"/>
  <c r="F363" i="1"/>
  <c r="G363" i="1"/>
  <c r="F366" i="1" s="1"/>
  <c r="F364" i="1"/>
  <c r="G364" i="1"/>
  <c r="I364" i="1"/>
  <c r="E365" i="1"/>
  <c r="G365" i="1"/>
  <c r="H366" i="1"/>
  <c r="P366" i="1" s="1"/>
  <c r="O366" i="1"/>
  <c r="A367" i="1"/>
  <c r="C367" i="1"/>
  <c r="D367" i="1"/>
  <c r="E367" i="1"/>
  <c r="F367" i="1"/>
  <c r="H367" i="1"/>
  <c r="S367" i="1"/>
  <c r="T367" i="1"/>
  <c r="U367" i="1"/>
  <c r="V367" i="1"/>
  <c r="F368" i="1"/>
  <c r="G368" i="1"/>
  <c r="H368" i="1"/>
  <c r="I368" i="1"/>
  <c r="R368" i="1"/>
  <c r="F369" i="1"/>
  <c r="G369" i="1"/>
  <c r="H369" i="1"/>
  <c r="I369" i="1"/>
  <c r="F370" i="1"/>
  <c r="G370" i="1"/>
  <c r="H370" i="1"/>
  <c r="I370" i="1"/>
  <c r="R370" i="1"/>
  <c r="F371" i="1"/>
  <c r="G371" i="1"/>
  <c r="H371" i="1"/>
  <c r="I371" i="1"/>
  <c r="F372" i="1"/>
  <c r="G372" i="1"/>
  <c r="F375" i="1" s="1"/>
  <c r="O375" i="1" s="1"/>
  <c r="I372" i="1"/>
  <c r="F373" i="1"/>
  <c r="G373" i="1"/>
  <c r="I373" i="1"/>
  <c r="H375" i="1" s="1"/>
  <c r="P375" i="1" s="1"/>
  <c r="E374" i="1"/>
  <c r="G374" i="1"/>
  <c r="A376" i="1"/>
  <c r="C376" i="1"/>
  <c r="D376" i="1"/>
  <c r="E376" i="1"/>
  <c r="F376" i="1"/>
  <c r="H376" i="1"/>
  <c r="S376" i="1"/>
  <c r="G383" i="1" s="1"/>
  <c r="F386" i="1" s="1"/>
  <c r="T376" i="1"/>
  <c r="U376" i="1"/>
  <c r="V376" i="1"/>
  <c r="C377" i="1"/>
  <c r="F379" i="1"/>
  <c r="G379" i="1"/>
  <c r="H379" i="1"/>
  <c r="I379" i="1"/>
  <c r="R379" i="1"/>
  <c r="F380" i="1"/>
  <c r="G380" i="1"/>
  <c r="H380" i="1"/>
  <c r="I380" i="1"/>
  <c r="F381" i="1"/>
  <c r="G381" i="1"/>
  <c r="R381" i="1" s="1"/>
  <c r="H381" i="1"/>
  <c r="I381" i="1"/>
  <c r="F382" i="1"/>
  <c r="G382" i="1"/>
  <c r="H382" i="1"/>
  <c r="I382" i="1"/>
  <c r="F383" i="1"/>
  <c r="I383" i="1"/>
  <c r="H386" i="1" s="1"/>
  <c r="P386" i="1" s="1"/>
  <c r="F384" i="1"/>
  <c r="G384" i="1"/>
  <c r="I384" i="1"/>
  <c r="E385" i="1"/>
  <c r="G385" i="1"/>
  <c r="O386" i="1"/>
  <c r="A387" i="1"/>
  <c r="C387" i="1"/>
  <c r="D387" i="1"/>
  <c r="E387" i="1"/>
  <c r="F387" i="1"/>
  <c r="H387" i="1"/>
  <c r="S387" i="1"/>
  <c r="G393" i="1" s="1"/>
  <c r="T387" i="1"/>
  <c r="U387" i="1"/>
  <c r="V387" i="1"/>
  <c r="C388" i="1"/>
  <c r="F390" i="1"/>
  <c r="G390" i="1"/>
  <c r="R390" i="1" s="1"/>
  <c r="H390" i="1"/>
  <c r="I390" i="1"/>
  <c r="F391" i="1"/>
  <c r="G391" i="1"/>
  <c r="H391" i="1"/>
  <c r="I391" i="1"/>
  <c r="F392" i="1"/>
  <c r="G392" i="1"/>
  <c r="H392" i="1"/>
  <c r="I392" i="1"/>
  <c r="F393" i="1"/>
  <c r="I393" i="1"/>
  <c r="F394" i="1"/>
  <c r="G394" i="1"/>
  <c r="I394" i="1"/>
  <c r="E395" i="1"/>
  <c r="G395" i="1"/>
  <c r="F396" i="1"/>
  <c r="O396" i="1" s="1"/>
  <c r="H396" i="1"/>
  <c r="P396" i="1" s="1"/>
  <c r="A398" i="1"/>
  <c r="A402" i="1"/>
  <c r="A403" i="1"/>
  <c r="C403" i="1"/>
  <c r="D403" i="1"/>
  <c r="E403" i="1"/>
  <c r="F403" i="1"/>
  <c r="H403" i="1"/>
  <c r="S403" i="1"/>
  <c r="T403" i="1"/>
  <c r="U403" i="1"/>
  <c r="V403" i="1"/>
  <c r="I411" i="1" s="1"/>
  <c r="H413" i="1" s="1"/>
  <c r="P413" i="1" s="1"/>
  <c r="C404" i="1"/>
  <c r="C405" i="1"/>
  <c r="F407" i="1"/>
  <c r="G407" i="1"/>
  <c r="R407" i="1" s="1"/>
  <c r="H407" i="1"/>
  <c r="I407" i="1"/>
  <c r="F408" i="1"/>
  <c r="G408" i="1"/>
  <c r="H408" i="1"/>
  <c r="I408" i="1"/>
  <c r="F409" i="1"/>
  <c r="G409" i="1"/>
  <c r="H409" i="1"/>
  <c r="I409" i="1"/>
  <c r="F410" i="1"/>
  <c r="G410" i="1"/>
  <c r="I410" i="1"/>
  <c r="F411" i="1"/>
  <c r="G411" i="1"/>
  <c r="F413" i="1" s="1"/>
  <c r="O413" i="1" s="1"/>
  <c r="E412" i="1"/>
  <c r="G412" i="1"/>
  <c r="A414" i="1"/>
  <c r="C414" i="1"/>
  <c r="D414" i="1"/>
  <c r="E414" i="1"/>
  <c r="F414" i="1"/>
  <c r="G414" i="1"/>
  <c r="H414" i="1"/>
  <c r="I414" i="1"/>
  <c r="S414" i="1"/>
  <c r="T414" i="1"/>
  <c r="U414" i="1"/>
  <c r="V414" i="1"/>
  <c r="F415" i="1"/>
  <c r="O415" i="1" s="1"/>
  <c r="H415" i="1"/>
  <c r="P415" i="1" s="1"/>
  <c r="A416" i="1"/>
  <c r="C416" i="1"/>
  <c r="D416" i="1"/>
  <c r="E416" i="1"/>
  <c r="F416" i="1"/>
  <c r="G416" i="1"/>
  <c r="H416" i="1"/>
  <c r="I416" i="1"/>
  <c r="S416" i="1"/>
  <c r="T416" i="1"/>
  <c r="U416" i="1"/>
  <c r="V416" i="1"/>
  <c r="F417" i="1"/>
  <c r="O417" i="1" s="1"/>
  <c r="H417" i="1"/>
  <c r="P417" i="1"/>
  <c r="A418" i="1"/>
  <c r="C418" i="1"/>
  <c r="D418" i="1"/>
  <c r="E418" i="1"/>
  <c r="F418" i="1"/>
  <c r="H418" i="1"/>
  <c r="S418" i="1"/>
  <c r="T418" i="1"/>
  <c r="U418" i="1"/>
  <c r="G426" i="1" s="1"/>
  <c r="F428" i="1" s="1"/>
  <c r="O428" i="1" s="1"/>
  <c r="V418" i="1"/>
  <c r="I426" i="1" s="1"/>
  <c r="C419" i="1"/>
  <c r="C420" i="1"/>
  <c r="F422" i="1"/>
  <c r="G422" i="1"/>
  <c r="H422" i="1"/>
  <c r="I422" i="1"/>
  <c r="R422" i="1"/>
  <c r="F423" i="1"/>
  <c r="G423" i="1"/>
  <c r="H423" i="1"/>
  <c r="I423" i="1"/>
  <c r="F424" i="1"/>
  <c r="G424" i="1"/>
  <c r="H424" i="1"/>
  <c r="I424" i="1"/>
  <c r="F425" i="1"/>
  <c r="G425" i="1"/>
  <c r="I425" i="1"/>
  <c r="H428" i="1" s="1"/>
  <c r="P428" i="1" s="1"/>
  <c r="F426" i="1"/>
  <c r="E427" i="1"/>
  <c r="G427" i="1"/>
  <c r="A429" i="1"/>
  <c r="C429" i="1"/>
  <c r="D429" i="1"/>
  <c r="E429" i="1"/>
  <c r="F429" i="1"/>
  <c r="G429" i="1"/>
  <c r="H429" i="1"/>
  <c r="I429" i="1"/>
  <c r="S429" i="1"/>
  <c r="T429" i="1"/>
  <c r="U429" i="1"/>
  <c r="V429" i="1"/>
  <c r="F430" i="1"/>
  <c r="O430" i="1" s="1"/>
  <c r="H430" i="1"/>
  <c r="P430" i="1"/>
  <c r="A431" i="1"/>
  <c r="C431" i="1"/>
  <c r="D431" i="1"/>
  <c r="E431" i="1"/>
  <c r="F431" i="1"/>
  <c r="G431" i="1"/>
  <c r="H431" i="1"/>
  <c r="I431" i="1"/>
  <c r="S431" i="1"/>
  <c r="T431" i="1"/>
  <c r="U431" i="1"/>
  <c r="V431" i="1"/>
  <c r="F432" i="1"/>
  <c r="O432" i="1" s="1"/>
  <c r="H432" i="1"/>
  <c r="P432" i="1"/>
  <c r="A433" i="1"/>
  <c r="C433" i="1"/>
  <c r="D433" i="1"/>
  <c r="E433" i="1"/>
  <c r="F433" i="1"/>
  <c r="H433" i="1"/>
  <c r="S433" i="1"/>
  <c r="T433" i="1"/>
  <c r="U433" i="1"/>
  <c r="G441" i="1" s="1"/>
  <c r="V433" i="1"/>
  <c r="C434" i="1"/>
  <c r="F436" i="1"/>
  <c r="G436" i="1"/>
  <c r="R436" i="1" s="1"/>
  <c r="H436" i="1"/>
  <c r="I436" i="1"/>
  <c r="F437" i="1"/>
  <c r="G437" i="1"/>
  <c r="H437" i="1"/>
  <c r="I437" i="1"/>
  <c r="F438" i="1"/>
  <c r="G438" i="1"/>
  <c r="H438" i="1"/>
  <c r="I438" i="1"/>
  <c r="R438" i="1"/>
  <c r="F439" i="1"/>
  <c r="G439" i="1"/>
  <c r="H439" i="1"/>
  <c r="I439" i="1"/>
  <c r="F440" i="1"/>
  <c r="G440" i="1"/>
  <c r="I440" i="1"/>
  <c r="F441" i="1"/>
  <c r="I441" i="1"/>
  <c r="E442" i="1"/>
  <c r="G442" i="1"/>
  <c r="H443" i="1"/>
  <c r="P443" i="1" s="1"/>
  <c r="A444" i="1"/>
  <c r="C444" i="1"/>
  <c r="D444" i="1"/>
  <c r="E444" i="1"/>
  <c r="F444" i="1"/>
  <c r="G444" i="1"/>
  <c r="H444" i="1"/>
  <c r="I444" i="1"/>
  <c r="S444" i="1"/>
  <c r="T444" i="1"/>
  <c r="U444" i="1"/>
  <c r="V444" i="1"/>
  <c r="F445" i="1"/>
  <c r="H445" i="1"/>
  <c r="P445" i="1" s="1"/>
  <c r="O445" i="1"/>
  <c r="A446" i="1"/>
  <c r="C446" i="1"/>
  <c r="D446" i="1"/>
  <c r="E446" i="1"/>
  <c r="F446" i="1"/>
  <c r="H446" i="1"/>
  <c r="S446" i="1"/>
  <c r="T446" i="1"/>
  <c r="U446" i="1"/>
  <c r="V446" i="1"/>
  <c r="C447" i="1"/>
  <c r="F449" i="1"/>
  <c r="G449" i="1"/>
  <c r="H449" i="1"/>
  <c r="I449" i="1"/>
  <c r="R449" i="1"/>
  <c r="F450" i="1"/>
  <c r="G450" i="1"/>
  <c r="H450" i="1"/>
  <c r="I450" i="1"/>
  <c r="F451" i="1"/>
  <c r="G451" i="1"/>
  <c r="R451" i="1" s="1"/>
  <c r="H451" i="1"/>
  <c r="I451" i="1"/>
  <c r="F452" i="1"/>
  <c r="G452" i="1"/>
  <c r="H452" i="1"/>
  <c r="I452" i="1"/>
  <c r="F453" i="1"/>
  <c r="G453" i="1"/>
  <c r="F456" i="1" s="1"/>
  <c r="O456" i="1" s="1"/>
  <c r="I453" i="1"/>
  <c r="F454" i="1"/>
  <c r="G454" i="1"/>
  <c r="I454" i="1"/>
  <c r="E455" i="1"/>
  <c r="G455" i="1"/>
  <c r="H456" i="1"/>
  <c r="P456" i="1" s="1"/>
  <c r="A457" i="1"/>
  <c r="C457" i="1"/>
  <c r="D457" i="1"/>
  <c r="E457" i="1"/>
  <c r="F457" i="1"/>
  <c r="G457" i="1"/>
  <c r="H457" i="1"/>
  <c r="I457" i="1"/>
  <c r="S457" i="1"/>
  <c r="T457" i="1"/>
  <c r="U457" i="1"/>
  <c r="V457" i="1"/>
  <c r="F458" i="1"/>
  <c r="H458" i="1"/>
  <c r="P458" i="1" s="1"/>
  <c r="O458" i="1"/>
  <c r="A459" i="1"/>
  <c r="C459" i="1"/>
  <c r="D459" i="1"/>
  <c r="E459" i="1"/>
  <c r="F459" i="1"/>
  <c r="H459" i="1"/>
  <c r="S459" i="1"/>
  <c r="G467" i="1" s="1"/>
  <c r="T459" i="1"/>
  <c r="U459" i="1"/>
  <c r="V459" i="1"/>
  <c r="C460" i="1"/>
  <c r="F462" i="1"/>
  <c r="G462" i="1"/>
  <c r="R462" i="1" s="1"/>
  <c r="H462" i="1"/>
  <c r="I462" i="1"/>
  <c r="F463" i="1"/>
  <c r="G463" i="1"/>
  <c r="H463" i="1"/>
  <c r="I463" i="1"/>
  <c r="F464" i="1"/>
  <c r="G464" i="1"/>
  <c r="H464" i="1"/>
  <c r="I464" i="1"/>
  <c r="R464" i="1"/>
  <c r="F465" i="1"/>
  <c r="G465" i="1"/>
  <c r="H465" i="1"/>
  <c r="I465" i="1"/>
  <c r="A466" i="1"/>
  <c r="C466" i="1"/>
  <c r="D466" i="1"/>
  <c r="E466" i="1"/>
  <c r="F466" i="1"/>
  <c r="G466" i="1"/>
  <c r="H466" i="1"/>
  <c r="I466" i="1"/>
  <c r="S466" i="1"/>
  <c r="T466" i="1"/>
  <c r="U466" i="1"/>
  <c r="G468" i="1" s="1"/>
  <c r="V466" i="1"/>
  <c r="I468" i="1" s="1"/>
  <c r="F467" i="1"/>
  <c r="I467" i="1"/>
  <c r="F468" i="1"/>
  <c r="E469" i="1"/>
  <c r="G469" i="1"/>
  <c r="A471" i="1"/>
  <c r="C471" i="1"/>
  <c r="D471" i="1"/>
  <c r="E471" i="1"/>
  <c r="F471" i="1"/>
  <c r="H471" i="1"/>
  <c r="S471" i="1"/>
  <c r="T471" i="1"/>
  <c r="U471" i="1"/>
  <c r="V471" i="1"/>
  <c r="C472" i="1"/>
  <c r="F474" i="1"/>
  <c r="G474" i="1"/>
  <c r="H474" i="1"/>
  <c r="I474" i="1"/>
  <c r="R474" i="1"/>
  <c r="F475" i="1"/>
  <c r="G475" i="1"/>
  <c r="H475" i="1"/>
  <c r="I475" i="1"/>
  <c r="F476" i="1"/>
  <c r="G476" i="1"/>
  <c r="H476" i="1"/>
  <c r="I476" i="1"/>
  <c r="R476" i="1"/>
  <c r="F477" i="1"/>
  <c r="G477" i="1"/>
  <c r="H477" i="1"/>
  <c r="I477" i="1"/>
  <c r="F478" i="1"/>
  <c r="G478" i="1"/>
  <c r="F481" i="1" s="1"/>
  <c r="O481" i="1" s="1"/>
  <c r="I478" i="1"/>
  <c r="H481" i="1" s="1"/>
  <c r="P481" i="1" s="1"/>
  <c r="F479" i="1"/>
  <c r="G479" i="1"/>
  <c r="I479" i="1"/>
  <c r="E480" i="1"/>
  <c r="G480" i="1"/>
  <c r="A482" i="1"/>
  <c r="C482" i="1"/>
  <c r="D482" i="1"/>
  <c r="E482" i="1"/>
  <c r="F482" i="1"/>
  <c r="H482" i="1"/>
  <c r="S482" i="1"/>
  <c r="T482" i="1"/>
  <c r="U482" i="1"/>
  <c r="V482" i="1"/>
  <c r="C483" i="1"/>
  <c r="F485" i="1"/>
  <c r="G485" i="1"/>
  <c r="R485" i="1" s="1"/>
  <c r="H485" i="1"/>
  <c r="I485" i="1"/>
  <c r="F486" i="1"/>
  <c r="G486" i="1"/>
  <c r="H486" i="1"/>
  <c r="I486" i="1"/>
  <c r="F487" i="1"/>
  <c r="G487" i="1"/>
  <c r="R487" i="1" s="1"/>
  <c r="H487" i="1"/>
  <c r="I487" i="1"/>
  <c r="F488" i="1"/>
  <c r="G488" i="1"/>
  <c r="H488" i="1"/>
  <c r="I488" i="1"/>
  <c r="F489" i="1"/>
  <c r="G489" i="1"/>
  <c r="F492" i="1" s="1"/>
  <c r="O492" i="1" s="1"/>
  <c r="I489" i="1"/>
  <c r="F490" i="1"/>
  <c r="G490" i="1"/>
  <c r="I490" i="1"/>
  <c r="H492" i="1" s="1"/>
  <c r="P492" i="1" s="1"/>
  <c r="E491" i="1"/>
  <c r="G491" i="1"/>
  <c r="A493" i="1"/>
  <c r="C493" i="1"/>
  <c r="D493" i="1"/>
  <c r="E493" i="1"/>
  <c r="F493" i="1"/>
  <c r="H493" i="1"/>
  <c r="S493" i="1"/>
  <c r="T493" i="1"/>
  <c r="U493" i="1"/>
  <c r="G502" i="1" s="1"/>
  <c r="F504" i="1" s="1"/>
  <c r="O504" i="1" s="1"/>
  <c r="V493" i="1"/>
  <c r="I502" i="1" s="1"/>
  <c r="C494" i="1"/>
  <c r="C495" i="1"/>
  <c r="F497" i="1"/>
  <c r="G497" i="1"/>
  <c r="R497" i="1" s="1"/>
  <c r="H497" i="1"/>
  <c r="I497" i="1"/>
  <c r="F498" i="1"/>
  <c r="G498" i="1"/>
  <c r="H498" i="1"/>
  <c r="I498" i="1"/>
  <c r="F499" i="1"/>
  <c r="G499" i="1"/>
  <c r="H499" i="1"/>
  <c r="I499" i="1"/>
  <c r="R499" i="1"/>
  <c r="F500" i="1"/>
  <c r="G500" i="1"/>
  <c r="H500" i="1"/>
  <c r="I500" i="1"/>
  <c r="F501" i="1"/>
  <c r="G501" i="1"/>
  <c r="I501" i="1"/>
  <c r="H504" i="1" s="1"/>
  <c r="F502" i="1"/>
  <c r="E503" i="1"/>
  <c r="G503" i="1"/>
  <c r="P504" i="1"/>
  <c r="A505" i="1"/>
  <c r="C505" i="1"/>
  <c r="D505" i="1"/>
  <c r="E505" i="1"/>
  <c r="F505" i="1"/>
  <c r="H505" i="1"/>
  <c r="S505" i="1"/>
  <c r="T505" i="1"/>
  <c r="I513" i="1" s="1"/>
  <c r="U505" i="1"/>
  <c r="V505" i="1"/>
  <c r="C506" i="1"/>
  <c r="C507" i="1"/>
  <c r="F509" i="1"/>
  <c r="G509" i="1"/>
  <c r="R509" i="1" s="1"/>
  <c r="H509" i="1"/>
  <c r="I509" i="1"/>
  <c r="F510" i="1"/>
  <c r="G510" i="1"/>
  <c r="H510" i="1"/>
  <c r="I510" i="1"/>
  <c r="F511" i="1"/>
  <c r="G511" i="1"/>
  <c r="R511" i="1" s="1"/>
  <c r="H511" i="1"/>
  <c r="I511" i="1"/>
  <c r="F512" i="1"/>
  <c r="G512" i="1"/>
  <c r="H512" i="1"/>
  <c r="I512" i="1"/>
  <c r="F513" i="1"/>
  <c r="G513" i="1"/>
  <c r="F516" i="1" s="1"/>
  <c r="O516" i="1" s="1"/>
  <c r="F514" i="1"/>
  <c r="G514" i="1"/>
  <c r="I514" i="1"/>
  <c r="H516" i="1" s="1"/>
  <c r="P516" i="1" s="1"/>
  <c r="E515" i="1"/>
  <c r="G515" i="1"/>
  <c r="A517" i="1"/>
  <c r="C517" i="1"/>
  <c r="D517" i="1"/>
  <c r="E517" i="1"/>
  <c r="F517" i="1"/>
  <c r="H517" i="1"/>
  <c r="S517" i="1"/>
  <c r="T517" i="1"/>
  <c r="U517" i="1"/>
  <c r="V517" i="1"/>
  <c r="I525" i="1" s="1"/>
  <c r="H527" i="1" s="1"/>
  <c r="P527" i="1" s="1"/>
  <c r="C518" i="1"/>
  <c r="F520" i="1"/>
  <c r="G520" i="1"/>
  <c r="R520" i="1" s="1"/>
  <c r="H520" i="1"/>
  <c r="I520" i="1"/>
  <c r="F521" i="1"/>
  <c r="G521" i="1"/>
  <c r="H521" i="1"/>
  <c r="I521" i="1"/>
  <c r="F522" i="1"/>
  <c r="G522" i="1"/>
  <c r="R522" i="1" s="1"/>
  <c r="H522" i="1"/>
  <c r="I522" i="1"/>
  <c r="F523" i="1"/>
  <c r="G523" i="1"/>
  <c r="H523" i="1"/>
  <c r="I523" i="1"/>
  <c r="F524" i="1"/>
  <c r="G524" i="1"/>
  <c r="I524" i="1"/>
  <c r="F525" i="1"/>
  <c r="G525" i="1"/>
  <c r="F527" i="1" s="1"/>
  <c r="O527" i="1" s="1"/>
  <c r="E526" i="1"/>
  <c r="G526" i="1"/>
  <c r="A528" i="1"/>
  <c r="C528" i="1"/>
  <c r="D528" i="1"/>
  <c r="E528" i="1"/>
  <c r="F528" i="1"/>
  <c r="H528" i="1"/>
  <c r="S528" i="1"/>
  <c r="T528" i="1"/>
  <c r="U528" i="1"/>
  <c r="G537" i="1" s="1"/>
  <c r="V528" i="1"/>
  <c r="C529" i="1"/>
  <c r="C530" i="1"/>
  <c r="F532" i="1"/>
  <c r="G532" i="1"/>
  <c r="H532" i="1"/>
  <c r="I532" i="1"/>
  <c r="R532" i="1"/>
  <c r="F533" i="1"/>
  <c r="G533" i="1"/>
  <c r="H533" i="1"/>
  <c r="I533" i="1"/>
  <c r="F534" i="1"/>
  <c r="G534" i="1"/>
  <c r="H534" i="1"/>
  <c r="I534" i="1"/>
  <c r="R534" i="1"/>
  <c r="F535" i="1"/>
  <c r="G535" i="1"/>
  <c r="H535" i="1"/>
  <c r="I535" i="1"/>
  <c r="F536" i="1"/>
  <c r="G536" i="1"/>
  <c r="I536" i="1"/>
  <c r="H539" i="1" s="1"/>
  <c r="P539" i="1" s="1"/>
  <c r="F537" i="1"/>
  <c r="I537" i="1"/>
  <c r="E538" i="1"/>
  <c r="G538" i="1"/>
  <c r="A540" i="1"/>
  <c r="C540" i="1"/>
  <c r="D540" i="1"/>
  <c r="E540" i="1"/>
  <c r="F540" i="1"/>
  <c r="H540" i="1"/>
  <c r="S540" i="1"/>
  <c r="G548" i="1" s="1"/>
  <c r="T540" i="1"/>
  <c r="U540" i="1"/>
  <c r="V540" i="1"/>
  <c r="I549" i="1" s="1"/>
  <c r="H551" i="1" s="1"/>
  <c r="P551" i="1" s="1"/>
  <c r="C541" i="1"/>
  <c r="C542" i="1"/>
  <c r="F544" i="1"/>
  <c r="G544" i="1"/>
  <c r="R544" i="1" s="1"/>
  <c r="H544" i="1"/>
  <c r="I544" i="1"/>
  <c r="F545" i="1"/>
  <c r="G545" i="1"/>
  <c r="H545" i="1"/>
  <c r="I545" i="1"/>
  <c r="F546" i="1"/>
  <c r="G546" i="1"/>
  <c r="R546" i="1" s="1"/>
  <c r="H546" i="1"/>
  <c r="I546" i="1"/>
  <c r="F547" i="1"/>
  <c r="G547" i="1"/>
  <c r="H547" i="1"/>
  <c r="I547" i="1"/>
  <c r="F548" i="1"/>
  <c r="I548" i="1"/>
  <c r="F549" i="1"/>
  <c r="G549" i="1"/>
  <c r="F551" i="1" s="1"/>
  <c r="O551" i="1" s="1"/>
  <c r="E550" i="1"/>
  <c r="G550" i="1"/>
  <c r="A552" i="1"/>
  <c r="C552" i="1"/>
  <c r="D552" i="1"/>
  <c r="E552" i="1"/>
  <c r="F552" i="1"/>
  <c r="G552" i="1"/>
  <c r="H552" i="1"/>
  <c r="I552" i="1"/>
  <c r="S552" i="1"/>
  <c r="T552" i="1"/>
  <c r="U552" i="1"/>
  <c r="V552" i="1"/>
  <c r="C553" i="1"/>
  <c r="F554" i="1"/>
  <c r="H554" i="1"/>
  <c r="O554" i="1"/>
  <c r="P554" i="1"/>
  <c r="A555" i="1"/>
  <c r="C555" i="1"/>
  <c r="D555" i="1"/>
  <c r="E555" i="1"/>
  <c r="F555" i="1"/>
  <c r="H555" i="1"/>
  <c r="S555" i="1"/>
  <c r="T555" i="1"/>
  <c r="I563" i="1" s="1"/>
  <c r="H566" i="1" s="1"/>
  <c r="P566" i="1" s="1"/>
  <c r="U555" i="1"/>
  <c r="V555" i="1"/>
  <c r="C556" i="1"/>
  <c r="C557" i="1"/>
  <c r="F559" i="1"/>
  <c r="G559" i="1"/>
  <c r="H559" i="1"/>
  <c r="I559" i="1"/>
  <c r="R559" i="1"/>
  <c r="F560" i="1"/>
  <c r="G560" i="1"/>
  <c r="H560" i="1"/>
  <c r="I560" i="1"/>
  <c r="F561" i="1"/>
  <c r="G561" i="1"/>
  <c r="R561" i="1" s="1"/>
  <c r="H561" i="1"/>
  <c r="I561" i="1"/>
  <c r="F562" i="1"/>
  <c r="G562" i="1"/>
  <c r="H562" i="1"/>
  <c r="I562" i="1"/>
  <c r="F563" i="1"/>
  <c r="G563" i="1"/>
  <c r="F566" i="1" s="1"/>
  <c r="O566" i="1" s="1"/>
  <c r="F564" i="1"/>
  <c r="G564" i="1"/>
  <c r="I564" i="1"/>
  <c r="E565" i="1"/>
  <c r="G565" i="1"/>
  <c r="A567" i="1"/>
  <c r="C567" i="1"/>
  <c r="D567" i="1"/>
  <c r="E567" i="1"/>
  <c r="F567" i="1"/>
  <c r="H567" i="1"/>
  <c r="S567" i="1"/>
  <c r="T567" i="1"/>
  <c r="U567" i="1"/>
  <c r="V567" i="1"/>
  <c r="I575" i="1" s="1"/>
  <c r="H577" i="1" s="1"/>
  <c r="C568" i="1"/>
  <c r="C569" i="1"/>
  <c r="F571" i="1"/>
  <c r="G571" i="1"/>
  <c r="R571" i="1" s="1"/>
  <c r="H571" i="1"/>
  <c r="I571" i="1"/>
  <c r="F572" i="1"/>
  <c r="G572" i="1"/>
  <c r="H572" i="1"/>
  <c r="I572" i="1"/>
  <c r="F573" i="1"/>
  <c r="G573" i="1"/>
  <c r="H573" i="1"/>
  <c r="I573" i="1"/>
  <c r="F574" i="1"/>
  <c r="G574" i="1"/>
  <c r="I574" i="1"/>
  <c r="F575" i="1"/>
  <c r="G575" i="1"/>
  <c r="F577" i="1" s="1"/>
  <c r="O577" i="1" s="1"/>
  <c r="E576" i="1"/>
  <c r="G576" i="1"/>
  <c r="P577" i="1"/>
  <c r="A578" i="1"/>
  <c r="C578" i="1"/>
  <c r="D578" i="1"/>
  <c r="E578" i="1"/>
  <c r="F578" i="1"/>
  <c r="H578" i="1"/>
  <c r="S578" i="1"/>
  <c r="T578" i="1"/>
  <c r="U578" i="1"/>
  <c r="G585" i="1" s="1"/>
  <c r="F587" i="1" s="1"/>
  <c r="V578" i="1"/>
  <c r="C579" i="1"/>
  <c r="F580" i="1"/>
  <c r="G580" i="1"/>
  <c r="H580" i="1"/>
  <c r="I580" i="1"/>
  <c r="R580" i="1"/>
  <c r="F581" i="1"/>
  <c r="G581" i="1"/>
  <c r="H581" i="1"/>
  <c r="I581" i="1"/>
  <c r="F582" i="1"/>
  <c r="G582" i="1"/>
  <c r="H582" i="1"/>
  <c r="I582" i="1"/>
  <c r="R582" i="1"/>
  <c r="F583" i="1"/>
  <c r="G583" i="1"/>
  <c r="H583" i="1"/>
  <c r="I583" i="1"/>
  <c r="F584" i="1"/>
  <c r="G584" i="1"/>
  <c r="I584" i="1"/>
  <c r="H587" i="1" s="1"/>
  <c r="P587" i="1" s="1"/>
  <c r="F585" i="1"/>
  <c r="I585" i="1"/>
  <c r="E586" i="1"/>
  <c r="G586" i="1"/>
  <c r="O587" i="1"/>
  <c r="A588" i="1"/>
  <c r="C588" i="1"/>
  <c r="D588" i="1"/>
  <c r="E588" i="1"/>
  <c r="F588" i="1"/>
  <c r="G588" i="1"/>
  <c r="H588" i="1"/>
  <c r="I588" i="1"/>
  <c r="S588" i="1"/>
  <c r="T588" i="1"/>
  <c r="U588" i="1"/>
  <c r="V588" i="1"/>
  <c r="F589" i="1"/>
  <c r="H589" i="1"/>
  <c r="O589" i="1"/>
  <c r="P589" i="1"/>
  <c r="A591" i="1"/>
  <c r="A595" i="1"/>
  <c r="A596" i="1"/>
  <c r="D596" i="1"/>
  <c r="E596" i="1"/>
  <c r="F596" i="1"/>
  <c r="G596" i="1"/>
  <c r="H596" i="1"/>
  <c r="I596" i="1"/>
  <c r="S596" i="1"/>
  <c r="T596" i="1"/>
  <c r="U596" i="1"/>
  <c r="V596" i="1"/>
  <c r="F597" i="1"/>
  <c r="O597" i="1" s="1"/>
  <c r="F599" i="1" s="1"/>
  <c r="H597" i="1"/>
  <c r="P597" i="1"/>
  <c r="H599" i="1" s="1"/>
  <c r="A599" i="1"/>
  <c r="A603" i="1"/>
  <c r="A606" i="1"/>
  <c r="F606" i="1"/>
  <c r="H606" i="1"/>
  <c r="A607" i="1"/>
  <c r="F607" i="1"/>
  <c r="H607" i="1"/>
  <c r="A608" i="1"/>
  <c r="F608" i="1"/>
  <c r="H608" i="1"/>
  <c r="A609" i="1"/>
  <c r="F609" i="1"/>
  <c r="H609" i="1"/>
  <c r="A610" i="1"/>
  <c r="F610" i="1"/>
  <c r="H610" i="1"/>
  <c r="F591" i="1" l="1"/>
  <c r="F398" i="1"/>
  <c r="H470" i="1"/>
  <c r="P470" i="1" s="1"/>
  <c r="H591" i="1" s="1"/>
  <c r="H42" i="1"/>
  <c r="P42" i="1" s="1"/>
  <c r="F539" i="1"/>
  <c r="O539" i="1" s="1"/>
  <c r="F470" i="1"/>
  <c r="O470" i="1" s="1"/>
  <c r="H338" i="1"/>
  <c r="P338" i="1" s="1"/>
  <c r="H398" i="1" s="1"/>
  <c r="H34" i="1"/>
  <c r="P34" i="1" s="1"/>
  <c r="F443" i="1"/>
  <c r="O443" i="1" s="1"/>
  <c r="F115" i="1"/>
  <c r="O115" i="1" s="1"/>
  <c r="F603" i="1" s="1"/>
  <c r="H83" i="1"/>
  <c r="P83" i="1" s="1"/>
  <c r="F201" i="1"/>
  <c r="O201" i="1" s="1"/>
  <c r="H191" i="1"/>
  <c r="P191" i="1" s="1"/>
  <c r="F161" i="1"/>
  <c r="O161" i="1" s="1"/>
  <c r="F262" i="1" s="1"/>
  <c r="H151" i="1"/>
  <c r="P151" i="1" s="1"/>
  <c r="H262" i="1" s="1"/>
  <c r="H72" i="1"/>
  <c r="P72" i="1" s="1"/>
  <c r="H137" i="1" l="1"/>
  <c r="H603" i="1"/>
  <c r="F137" i="1"/>
</calcChain>
</file>

<file path=xl/sharedStrings.xml><?xml version="1.0" encoding="utf-8"?>
<sst xmlns="http://schemas.openxmlformats.org/spreadsheetml/2006/main" count="603" uniqueCount="61">
  <si>
    <r>
      <t>Комплектующие  котла КВГМ-20-150 ООО"Союзкотломаш"</t>
    </r>
    <r>
      <rPr>
        <i/>
        <sz val="11"/>
        <rFont val="Arial"/>
        <family val="2"/>
        <charset val="204"/>
      </rPr>
      <t xml:space="preserve">
Базисная стоимость: 624 705,33 = [5 300 000 / 1,2 /  7,07]</t>
    </r>
  </si>
  <si>
    <t>Цена поставщика</t>
  </si>
  <si>
    <t>ТССЦ 23.7.02.02-0071</t>
  </si>
  <si>
    <t>чел-ч</t>
  </si>
  <si>
    <t>ЗТР</t>
  </si>
  <si>
    <t>%</t>
  </si>
  <si>
    <t>СП от ФОТ</t>
  </si>
  <si>
    <t>НР от ФОТ</t>
  </si>
  <si>
    <t>Материальные ресурсы</t>
  </si>
  <si>
    <t>в т.ч. зарплата машинистов</t>
  </si>
  <si>
    <t>Эксплуатация машин</t>
  </si>
  <si>
    <t>Зарплата рабочих</t>
  </si>
  <si>
    <t>ТЕРм 12-01-006-12</t>
  </si>
  <si>
    <t>ПОПРАВКИ К: ЭММ )*1,25; ЗПМ )*1,25; ОЗП )*1,15; Труд.Стр. )*1,15; Труд.Маш. )*1,25</t>
  </si>
  <si>
    <t>ТЕР 45-05-011-02</t>
  </si>
  <si>
    <t>ТЕР 45-05-011-01</t>
  </si>
  <si>
    <t>ТССЦ 12.2.03.11-0021</t>
  </si>
  <si>
    <t>ТЕР 26-01-054-03</t>
  </si>
  <si>
    <t>ТЕР 45-04-004-01</t>
  </si>
  <si>
    <t>ТЕР 45-04-007-01</t>
  </si>
  <si>
    <t>ТЕР 45-04-004-03</t>
  </si>
  <si>
    <t>ТЕР 45-04-010-02</t>
  </si>
  <si>
    <t>ТЕР 45-04-009-01</t>
  </si>
  <si>
    <t>ТЕР 45-04-003-01</t>
  </si>
  <si>
    <t>ТССЦ 17.1.02.03-0011</t>
  </si>
  <si>
    <t>ТЕР 45-04-006-02</t>
  </si>
  <si>
    <t>ТССЦ 17.3.02.19-0027</t>
  </si>
  <si>
    <t>ТЕР 45-04-001-02</t>
  </si>
  <si>
    <t>ТЕР 45-04-001-06</t>
  </si>
  <si>
    <t>ТССЦ 01.7.16.02-0003</t>
  </si>
  <si>
    <t>ТССЦ 01.7.16.02-0001</t>
  </si>
  <si>
    <t>ТЕР 08-07-002-01</t>
  </si>
  <si>
    <t>ТЕР 08-07-001-03</t>
  </si>
  <si>
    <t>ТЕР 19-01-007-01</t>
  </si>
  <si>
    <t>ТЕР 09-02-001-04</t>
  </si>
  <si>
    <t>ТЕРм 06-01-012-33</t>
  </si>
  <si>
    <t>ТЕРм 06-01-071-03</t>
  </si>
  <si>
    <t>ТССЦ 23.3.05.02-0040</t>
  </si>
  <si>
    <t>ТЕРм 06-01-068-01</t>
  </si>
  <si>
    <t>ТЕР 09-06-001-02</t>
  </si>
  <si>
    <t>ТЕРм 06-01-066-01</t>
  </si>
  <si>
    <t>ТЕРм 06-01-067-01</t>
  </si>
  <si>
    <t>ПОПРАВКИ К: МАТ )*0; ЭММ )*0,7; ЗПМ )*0,7; ОЗП )*0,7; Труд.Стр. )*0,7; Труд.Маш. )*0,7</t>
  </si>
  <si>
    <t>ПОПРАВКИ К: МАТ )*0; ЭММ )*0,5; ЗПМ )*0,5; ОЗП )*0,5; Труд.Стр. )*0,5; Труд.Маш. )*0,5</t>
  </si>
  <si>
    <t>ПОПРАВКИ К: МАТ )*0; ЭММ )*0,4; ЗПМ )*0,4; ОЗП )*0,4; Труд.Стр. )*0,4; Труд.Маш. )*0,4</t>
  </si>
  <si>
    <t>ТЕР 26-01-048-02</t>
  </si>
  <si>
    <t>ПОПРАВКИ К: МАТ )*0; ЭММ )*1,2)*0,4; ЗПМ )*1,2)*0,4; ОЗП )*1,2)*0,4; Труд.Стр. )*1,2)*0,4; Труд.Маш. )*1,2)*0,4</t>
  </si>
  <si>
    <t>ТЕР 45-08-001-03</t>
  </si>
  <si>
    <t>Стоимость в текущих ценах</t>
  </si>
  <si>
    <t>Индекс пере-счета</t>
  </si>
  <si>
    <t>Стоимость в ценах на январь 2000 года</t>
  </si>
  <si>
    <t>Цена за единицу измерения, руб.</t>
  </si>
  <si>
    <t>Количество</t>
  </si>
  <si>
    <t>Выполнено работ</t>
  </si>
  <si>
    <t>Единица измерения</t>
  </si>
  <si>
    <t>Наименование работ и затрат</t>
  </si>
  <si>
    <t>Шифр расценки и коды ресурсов</t>
  </si>
  <si>
    <t>п/п</t>
  </si>
  <si>
    <t>(наименование работ и затрат, наименование объекта)</t>
  </si>
  <si>
    <t>Капитальный ремонт котла КВ-ГМ-20-150 в котельной по адресу: Магистральное шоссе, 3, г. Керчь, Республика Крым</t>
  </si>
  <si>
    <t>Приложение №2 к Технической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</si>
</sst>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\-\ #,##0"/>
    <numFmt numFmtId="165" formatCode="#,##0.00############;[Red]\-\ #,##0.00############"/>
    <numFmt numFmtId="166" formatCode="#,##0.00;[Red]\-\ #,##0.00"/>
  </numFmts>
  <fonts count="10" x14ac:knownFonts="1">
    <font>
      <sz val="10"/>
      <name val="Arial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2" xfId="0" applyFont="1" applyBorder="1"/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64" fontId="0" fillId="0" borderId="0" xfId="0" applyNumberFormat="1"/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6" fillId="0" borderId="0" xfId="0" applyFont="1" applyAlignment="1">
      <alignment horizontal="center" wrapText="1"/>
    </xf>
    <xf numFmtId="166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2" xfId="0" applyBorder="1"/>
    <xf numFmtId="0" fontId="7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0;&#1089;&#1093;&#1086;&#1076;&#1085;&#1080;&#1082;&#1080;/&#1083;&#1086;&#1082;.&#1089;&#1084;&#1077;&#1090;&#1072;%20&#1050;&#1042;-&#1043;&#1052;-20-150%20&#1087;&#1077;&#1088;.&#1060;&#1088;&#1091;&#1082;&#1090;&#1086;&#1074;&#1099;&#1081;,13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V_DATA"/>
      <sheetName val="Расчет стоимости ресурсов"/>
      <sheetName val="Объектная смета"/>
      <sheetName val="Source"/>
      <sheetName val="SourceObSm"/>
      <sheetName val="SmtRes"/>
      <sheetName val="EtalonRes"/>
    </sheetNames>
    <sheetDataSet>
      <sheetData sheetId="0"/>
      <sheetData sheetId="1"/>
      <sheetData sheetId="2"/>
      <sheetData sheetId="3">
        <row r="1">
          <cell r="B1" t="str">
            <v>Smeta.RU  (495) 974-1589</v>
          </cell>
        </row>
        <row r="12">
          <cell r="G12" t="str">
            <v>Капитальный ремонт котла КВ-ГМ-20-150  в котельной по адресу: пер.Фруктовый, 13а г.Симферополь,Республика Крым.</v>
          </cell>
        </row>
        <row r="20">
          <cell r="F20" t="str">
            <v>02-01-01</v>
          </cell>
          <cell r="G20" t="str">
            <v>капремонт котла КВГМ-20-150</v>
          </cell>
          <cell r="J20" t="str">
            <v/>
          </cell>
        </row>
        <row r="24">
          <cell r="G24" t="str">
            <v>Капитальный ремонт прозводственных зданий</v>
          </cell>
        </row>
        <row r="26">
          <cell r="G26" t="str">
            <v>разборка обмуровки</v>
          </cell>
        </row>
        <row r="30">
          <cell r="E30" t="str">
            <v>1</v>
          </cell>
          <cell r="G30" t="str">
            <v>Разборка кладки из огнеупорных изделий ошлаковавшейся. Демонтаж жаропламенной перегородки котла.</v>
          </cell>
          <cell r="H30" t="str">
            <v>м3</v>
          </cell>
          <cell r="I30">
            <v>1.8</v>
          </cell>
          <cell r="P30">
            <v>0</v>
          </cell>
          <cell r="Q30">
            <v>887</v>
          </cell>
          <cell r="R30">
            <v>58</v>
          </cell>
          <cell r="S30">
            <v>169</v>
          </cell>
          <cell r="X30">
            <v>238</v>
          </cell>
          <cell r="Y30">
            <v>145</v>
          </cell>
          <cell r="AK30">
            <v>586.04</v>
          </cell>
          <cell r="AL30">
            <v>0</v>
          </cell>
          <cell r="AM30">
            <v>492.24</v>
          </cell>
          <cell r="AN30">
            <v>31.56</v>
          </cell>
          <cell r="AO30">
            <v>93.8</v>
          </cell>
          <cell r="AQ30">
            <v>13.1</v>
          </cell>
          <cell r="AT30">
            <v>105</v>
          </cell>
          <cell r="AU30">
            <v>64</v>
          </cell>
        </row>
        <row r="31">
          <cell r="P31">
            <v>0</v>
          </cell>
          <cell r="Q31">
            <v>6274</v>
          </cell>
          <cell r="R31">
            <v>407</v>
          </cell>
          <cell r="S31">
            <v>1196</v>
          </cell>
          <cell r="U31">
            <v>23.58</v>
          </cell>
          <cell r="X31">
            <v>1683</v>
          </cell>
          <cell r="Y31">
            <v>1026</v>
          </cell>
          <cell r="BA31">
            <v>7.07</v>
          </cell>
          <cell r="BB31">
            <v>7.07</v>
          </cell>
          <cell r="BO31" t="str">
            <v>Письмо Минстроя №45824-ДВ/09 от 15.11.2018 на 4-й квартал 2018г</v>
          </cell>
          <cell r="BS31">
            <v>7.07</v>
          </cell>
        </row>
        <row r="32">
          <cell r="E32" t="str">
            <v>2</v>
          </cell>
          <cell r="G32" t="str">
            <v>Разборка кладки из огнеупорных изделий ошлаковавшейся. Демонтаж пода котла.</v>
          </cell>
          <cell r="H32" t="str">
            <v>м3</v>
          </cell>
          <cell r="I32">
            <v>2.2000000000000002</v>
          </cell>
          <cell r="P32">
            <v>0</v>
          </cell>
          <cell r="Q32">
            <v>1085</v>
          </cell>
          <cell r="R32">
            <v>70</v>
          </cell>
          <cell r="S32">
            <v>207</v>
          </cell>
          <cell r="X32">
            <v>291</v>
          </cell>
          <cell r="Y32">
            <v>177</v>
          </cell>
          <cell r="AK32">
            <v>586.04</v>
          </cell>
          <cell r="AL32">
            <v>0</v>
          </cell>
          <cell r="AM32">
            <v>492.24</v>
          </cell>
          <cell r="AN32">
            <v>31.56</v>
          </cell>
          <cell r="AO32">
            <v>93.8</v>
          </cell>
          <cell r="AQ32">
            <v>13.1</v>
          </cell>
          <cell r="AT32">
            <v>105</v>
          </cell>
          <cell r="AU32">
            <v>64</v>
          </cell>
        </row>
        <row r="33">
          <cell r="P33">
            <v>0</v>
          </cell>
          <cell r="Q33">
            <v>7668</v>
          </cell>
          <cell r="R33">
            <v>498</v>
          </cell>
          <cell r="S33">
            <v>1462</v>
          </cell>
          <cell r="U33">
            <v>28.82</v>
          </cell>
          <cell r="X33">
            <v>2058</v>
          </cell>
          <cell r="Y33">
            <v>1254</v>
          </cell>
          <cell r="BA33">
            <v>7.07</v>
          </cell>
          <cell r="BB33">
            <v>7.07</v>
          </cell>
          <cell r="BO33" t="str">
            <v>Письмо Минстроя №45824-ДВ/09 от 15.11.2018 на 4-й квартал 2018г</v>
          </cell>
          <cell r="BS33">
            <v>7.07</v>
          </cell>
        </row>
        <row r="34">
          <cell r="E34" t="str">
            <v>3</v>
          </cell>
          <cell r="G34" t="str">
            <v>Обмуровка поверхности котлов плитами теплоизоляционными. Демонтаж наружного слоя тепловой изоляции кладки котла.</v>
          </cell>
          <cell r="H34" t="str">
            <v>м3</v>
          </cell>
          <cell r="I34">
            <v>5.4</v>
          </cell>
          <cell r="P34">
            <v>0</v>
          </cell>
          <cell r="Q34">
            <v>956</v>
          </cell>
          <cell r="R34">
            <v>119</v>
          </cell>
          <cell r="S34">
            <v>416</v>
          </cell>
          <cell r="X34">
            <v>562</v>
          </cell>
          <cell r="Y34">
            <v>342</v>
          </cell>
          <cell r="AK34">
            <v>1057.17</v>
          </cell>
          <cell r="AL34">
            <v>528.83000000000004</v>
          </cell>
          <cell r="AM34">
            <v>367.76</v>
          </cell>
          <cell r="AN34">
            <v>44.96</v>
          </cell>
          <cell r="AO34">
            <v>160.58000000000001</v>
          </cell>
          <cell r="AQ34">
            <v>19.37</v>
          </cell>
          <cell r="AT34">
            <v>105</v>
          </cell>
          <cell r="AU34">
            <v>64</v>
          </cell>
          <cell r="CN34" t="str">
            <v>Поправка: Прил.2, Табл.3,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 предприятия,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  Поправка: Табл.2, п.3  Наименование: При демонтаже (разборке) систем инженерно-технического обеспечения</v>
          </cell>
        </row>
        <row r="35">
          <cell r="P35">
            <v>0</v>
          </cell>
          <cell r="Q35">
            <v>6758</v>
          </cell>
          <cell r="R35">
            <v>840</v>
          </cell>
          <cell r="S35">
            <v>2940</v>
          </cell>
          <cell r="U35">
            <v>50.207040000000006</v>
          </cell>
          <cell r="X35">
            <v>3969</v>
          </cell>
          <cell r="Y35">
            <v>2419</v>
          </cell>
          <cell r="BA35">
            <v>7.07</v>
          </cell>
          <cell r="BB35">
            <v>7.07</v>
          </cell>
          <cell r="BO35" t="str">
            <v>Письмо Минстроя №45824-ДВ/09 от 15.11.2018 на 4-й квартал 2018г</v>
          </cell>
          <cell r="BS35">
            <v>7.07</v>
          </cell>
        </row>
        <row r="36">
          <cell r="E36" t="str">
            <v>4</v>
          </cell>
          <cell r="G36" t="str">
            <v>Обмуровка экранов жаростойким бетоном толщиной слоя до 40 мм.Демонтаж.</v>
          </cell>
          <cell r="H36" t="str">
            <v>м3</v>
          </cell>
          <cell r="I36">
            <v>2.7</v>
          </cell>
          <cell r="P36">
            <v>0</v>
          </cell>
          <cell r="Q36">
            <v>567</v>
          </cell>
          <cell r="R36">
            <v>97</v>
          </cell>
          <cell r="S36">
            <v>432</v>
          </cell>
          <cell r="X36">
            <v>555</v>
          </cell>
          <cell r="Y36">
            <v>339</v>
          </cell>
          <cell r="AK36">
            <v>14340.3</v>
          </cell>
          <cell r="AL36">
            <v>13415.47</v>
          </cell>
          <cell r="AM36">
            <v>525.34</v>
          </cell>
          <cell r="AN36">
            <v>89.67</v>
          </cell>
          <cell r="AO36">
            <v>399.49</v>
          </cell>
          <cell r="AQ36">
            <v>45.14</v>
          </cell>
          <cell r="AT36">
            <v>105</v>
          </cell>
          <cell r="AU36">
            <v>64</v>
          </cell>
          <cell r="CN36" t="str">
            <v>Поправка: Табл.2, п.3  Наименование: При демонтаже (разборке) систем инженерно-технического обеспечения</v>
          </cell>
        </row>
        <row r="37">
          <cell r="P37">
            <v>0</v>
          </cell>
          <cell r="Q37">
            <v>4009</v>
          </cell>
          <cell r="R37">
            <v>687</v>
          </cell>
          <cell r="S37">
            <v>3054</v>
          </cell>
          <cell r="U37">
            <v>48.751200000000004</v>
          </cell>
          <cell r="X37">
            <v>3928</v>
          </cell>
          <cell r="Y37">
            <v>2394</v>
          </cell>
          <cell r="BA37">
            <v>7.07</v>
          </cell>
          <cell r="BB37">
            <v>7.07</v>
          </cell>
          <cell r="BO37" t="str">
            <v>Письмо Минстроя №45824-ДВ/09 от 15.11.2018 на 4-й квартал 2018г</v>
          </cell>
          <cell r="BS37">
            <v>7.07</v>
          </cell>
        </row>
        <row r="38">
          <cell r="E38" t="str">
            <v>5</v>
          </cell>
          <cell r="G38" t="str">
            <v>Торкретирование огнеупорным раствором барабанов и коллекторов. Демонтаж.</v>
          </cell>
          <cell r="H38" t="str">
            <v>м3</v>
          </cell>
          <cell r="I38">
            <v>0.17</v>
          </cell>
          <cell r="P38">
            <v>0</v>
          </cell>
          <cell r="Q38">
            <v>237</v>
          </cell>
          <cell r="R38">
            <v>23</v>
          </cell>
          <cell r="S38">
            <v>20</v>
          </cell>
          <cell r="X38">
            <v>45</v>
          </cell>
          <cell r="Y38">
            <v>28</v>
          </cell>
          <cell r="AK38">
            <v>11843.31</v>
          </cell>
          <cell r="AL38">
            <v>8067.74</v>
          </cell>
          <cell r="AM38">
            <v>3482.55</v>
          </cell>
          <cell r="AN38">
            <v>343.39</v>
          </cell>
          <cell r="AO38">
            <v>293.02</v>
          </cell>
          <cell r="AQ38">
            <v>32.630000000000003</v>
          </cell>
          <cell r="AT38">
            <v>105</v>
          </cell>
          <cell r="AU38">
            <v>64</v>
          </cell>
          <cell r="CN38" t="str">
            <v>Поправка: Табл.2, п.3  Наименование: При демонтаже (разборке) систем инженерно-технического обеспечения</v>
          </cell>
        </row>
        <row r="39">
          <cell r="P39">
            <v>0</v>
          </cell>
          <cell r="Q39">
            <v>1674</v>
          </cell>
          <cell r="R39">
            <v>165</v>
          </cell>
          <cell r="S39">
            <v>141</v>
          </cell>
          <cell r="U39">
            <v>2.2188400000000006</v>
          </cell>
          <cell r="X39">
            <v>321</v>
          </cell>
          <cell r="Y39">
            <v>196</v>
          </cell>
          <cell r="BA39">
            <v>7.07</v>
          </cell>
          <cell r="BB39">
            <v>7.07</v>
          </cell>
          <cell r="BO39" t="str">
            <v>Письмо Минстроя №45824-ДВ/09 от 15.11.2018 на 4-й квартал 2018г</v>
          </cell>
          <cell r="BS39">
            <v>7.07</v>
          </cell>
        </row>
        <row r="40">
          <cell r="E40" t="str">
            <v>6</v>
          </cell>
          <cell r="G40" t="str">
            <v>Уплотнительная обмазка поверхности котлов раствором магнезиальным. Демонтаж.</v>
          </cell>
          <cell r="H40" t="str">
            <v>100 м2</v>
          </cell>
          <cell r="I40">
            <v>0.2</v>
          </cell>
          <cell r="P40">
            <v>0</v>
          </cell>
          <cell r="Q40">
            <v>65</v>
          </cell>
          <cell r="R40">
            <v>8</v>
          </cell>
          <cell r="S40">
            <v>91</v>
          </cell>
          <cell r="X40">
            <v>104</v>
          </cell>
          <cell r="Y40">
            <v>63</v>
          </cell>
          <cell r="AK40">
            <v>14017.51</v>
          </cell>
          <cell r="AL40">
            <v>12072.41</v>
          </cell>
          <cell r="AM40">
            <v>810.43</v>
          </cell>
          <cell r="AN40">
            <v>94.14</v>
          </cell>
          <cell r="AO40">
            <v>1134.67</v>
          </cell>
          <cell r="AQ40">
            <v>122.8</v>
          </cell>
          <cell r="AT40">
            <v>105</v>
          </cell>
          <cell r="AU40">
            <v>64</v>
          </cell>
          <cell r="CN40" t="str">
            <v>Поправка: Табл.2, п.3  Наименование: При демонтаже (разборке) систем инженерно-технического обеспечения</v>
          </cell>
        </row>
        <row r="41">
          <cell r="P41">
            <v>0</v>
          </cell>
          <cell r="Q41">
            <v>460</v>
          </cell>
          <cell r="R41">
            <v>54</v>
          </cell>
          <cell r="S41">
            <v>642</v>
          </cell>
          <cell r="U41">
            <v>9.8240000000000016</v>
          </cell>
          <cell r="X41">
            <v>731</v>
          </cell>
          <cell r="Y41">
            <v>445</v>
          </cell>
          <cell r="BA41">
            <v>7.07</v>
          </cell>
          <cell r="BB41">
            <v>7.07</v>
          </cell>
          <cell r="BO41" t="str">
            <v>Письмо Минстроя №45824-ДВ/09 от 15.11.2018 на 4-й квартал 2018г</v>
          </cell>
          <cell r="BS41">
            <v>7.07</v>
          </cell>
        </row>
        <row r="42">
          <cell r="E42" t="str">
            <v>7</v>
          </cell>
          <cell r="G42" t="str">
            <v>Прокладка пергамина между слоями обмуровки.Демонтаж пергамина между слоями обмуровки.</v>
          </cell>
          <cell r="H42" t="str">
            <v>100 м2</v>
          </cell>
          <cell r="I42">
            <v>0.68</v>
          </cell>
          <cell r="P42">
            <v>0</v>
          </cell>
          <cell r="Q42">
            <v>4</v>
          </cell>
          <cell r="R42">
            <v>1</v>
          </cell>
          <cell r="S42">
            <v>35</v>
          </cell>
          <cell r="X42">
            <v>38</v>
          </cell>
          <cell r="Y42">
            <v>23</v>
          </cell>
          <cell r="AK42">
            <v>506.45</v>
          </cell>
          <cell r="AL42">
            <v>364.55</v>
          </cell>
          <cell r="AM42">
            <v>15.02</v>
          </cell>
          <cell r="AN42">
            <v>1.65</v>
          </cell>
          <cell r="AO42">
            <v>126.88</v>
          </cell>
          <cell r="AQ42">
            <v>16.940000000000001</v>
          </cell>
          <cell r="AT42">
            <v>105</v>
          </cell>
          <cell r="AU42">
            <v>64</v>
          </cell>
          <cell r="CN42" t="str">
            <v>Поправка: Табл.2, п.3  Наименование: При демонтаже (разборке) систем инженерно-технического обеспечения</v>
          </cell>
        </row>
        <row r="43">
          <cell r="P43">
            <v>0</v>
          </cell>
          <cell r="Q43">
            <v>29</v>
          </cell>
          <cell r="R43">
            <v>5</v>
          </cell>
          <cell r="S43">
            <v>245</v>
          </cell>
          <cell r="U43">
            <v>4.6076800000000011</v>
          </cell>
          <cell r="X43">
            <v>263</v>
          </cell>
          <cell r="Y43">
            <v>160</v>
          </cell>
          <cell r="BA43">
            <v>7.07</v>
          </cell>
          <cell r="BB43">
            <v>7.07</v>
          </cell>
          <cell r="BO43" t="str">
            <v>Письмо Минстроя №45824-ДВ/09 от 15.11.2018 на 4-й квартал 2018г</v>
          </cell>
          <cell r="BS43">
            <v>7.07</v>
          </cell>
        </row>
        <row r="44">
          <cell r="E44" t="str">
            <v>8</v>
          </cell>
          <cell r="G44" t="str">
            <v>Набивка массой хромитовой зажигательных поясов экранов. Демонтаж набивки.</v>
          </cell>
          <cell r="H44" t="str">
            <v>м3</v>
          </cell>
          <cell r="I44">
            <v>0.03</v>
          </cell>
          <cell r="P44">
            <v>0</v>
          </cell>
          <cell r="Q44">
            <v>25</v>
          </cell>
          <cell r="R44">
            <v>2</v>
          </cell>
          <cell r="S44">
            <v>6</v>
          </cell>
          <cell r="X44">
            <v>8</v>
          </cell>
          <cell r="Y44">
            <v>5</v>
          </cell>
          <cell r="AK44">
            <v>7057.98</v>
          </cell>
          <cell r="AL44">
            <v>4498.6499999999996</v>
          </cell>
          <cell r="AM44">
            <v>2048.69</v>
          </cell>
          <cell r="AN44">
            <v>144.61000000000001</v>
          </cell>
          <cell r="AO44">
            <v>510.64</v>
          </cell>
          <cell r="AQ44">
            <v>51.58</v>
          </cell>
          <cell r="AT44">
            <v>105</v>
          </cell>
          <cell r="AU44">
            <v>64</v>
          </cell>
          <cell r="CN44" t="str">
            <v>Поправка: Табл.2, п.3  Наименование: При демонтаже (разборке) систем инженерно-технического обеспечения</v>
          </cell>
        </row>
        <row r="45">
          <cell r="P45">
            <v>0</v>
          </cell>
          <cell r="Q45">
            <v>174</v>
          </cell>
          <cell r="R45">
            <v>12</v>
          </cell>
          <cell r="S45">
            <v>43</v>
          </cell>
          <cell r="U45">
            <v>0.61896000000000007</v>
          </cell>
          <cell r="X45">
            <v>58</v>
          </cell>
          <cell r="Y45">
            <v>35</v>
          </cell>
          <cell r="BA45">
            <v>7.07</v>
          </cell>
          <cell r="BB45">
            <v>7.07</v>
          </cell>
          <cell r="BO45" t="str">
            <v>Письмо Минстроя №45824-ДВ/09 от 15.11.2018 на 4-й квартал 2018г</v>
          </cell>
          <cell r="BS45">
            <v>7.07</v>
          </cell>
        </row>
        <row r="46">
          <cell r="E46" t="str">
            <v>9</v>
          </cell>
          <cell r="G46" t="str">
            <v>Устройство на трубопроводах каркаса изоляции из сетки.Демонтаж.</v>
          </cell>
          <cell r="H46" t="str">
            <v>100 м2</v>
          </cell>
          <cell r="I46">
            <v>1.4</v>
          </cell>
          <cell r="P46">
            <v>0</v>
          </cell>
          <cell r="Q46">
            <v>27</v>
          </cell>
          <cell r="R46">
            <v>3</v>
          </cell>
          <cell r="S46">
            <v>77</v>
          </cell>
          <cell r="X46">
            <v>80</v>
          </cell>
          <cell r="Y46">
            <v>48</v>
          </cell>
          <cell r="AK46">
            <v>214.67</v>
          </cell>
          <cell r="AL46">
            <v>28.33</v>
          </cell>
          <cell r="AM46">
            <v>48.6</v>
          </cell>
          <cell r="AN46">
            <v>5.67</v>
          </cell>
          <cell r="AO46">
            <v>137.74</v>
          </cell>
          <cell r="AQ46">
            <v>18.100000000000001</v>
          </cell>
          <cell r="AT46">
            <v>100</v>
          </cell>
          <cell r="AU46">
            <v>60</v>
          </cell>
          <cell r="CN46" t="str">
            <v>Поправка: Табл.2, п.3  Наименование: При демонтаже (разборке) систем инженерно-технического обеспечения</v>
          </cell>
        </row>
        <row r="47">
          <cell r="P47">
            <v>0</v>
          </cell>
          <cell r="Q47">
            <v>188</v>
          </cell>
          <cell r="R47">
            <v>20</v>
          </cell>
          <cell r="S47">
            <v>544</v>
          </cell>
          <cell r="U47">
            <v>10.136000000000001</v>
          </cell>
          <cell r="X47">
            <v>564</v>
          </cell>
          <cell r="Y47">
            <v>338</v>
          </cell>
          <cell r="BA47">
            <v>7.07</v>
          </cell>
          <cell r="BB47">
            <v>7.07</v>
          </cell>
          <cell r="BO47" t="str">
            <v>Письмо Минстроя №45824-ДВ/09 от 15.11.2018 на 4-й квартал 2018г</v>
          </cell>
          <cell r="BS47">
            <v>7.07</v>
          </cell>
        </row>
        <row r="48">
          <cell r="E48" t="str">
            <v>10</v>
          </cell>
          <cell r="G48" t="str">
            <v>Изоляция кладки печей, котлов, трубопроводов асбестовым картоном.Демонтаж.</v>
          </cell>
          <cell r="H48" t="str">
            <v>100 кг</v>
          </cell>
          <cell r="I48">
            <v>1.5</v>
          </cell>
          <cell r="P48">
            <v>0</v>
          </cell>
          <cell r="Q48">
            <v>5</v>
          </cell>
          <cell r="S48">
            <v>21</v>
          </cell>
          <cell r="X48">
            <v>22</v>
          </cell>
          <cell r="Y48">
            <v>13</v>
          </cell>
          <cell r="AK48">
            <v>1167.8900000000001</v>
          </cell>
          <cell r="AL48">
            <v>1124.6099999999999</v>
          </cell>
          <cell r="AM48">
            <v>8.9600000000000009</v>
          </cell>
          <cell r="AO48">
            <v>34.32</v>
          </cell>
          <cell r="AQ48">
            <v>4.51</v>
          </cell>
          <cell r="AT48">
            <v>105</v>
          </cell>
          <cell r="AU48">
            <v>64</v>
          </cell>
          <cell r="CN48" t="str">
            <v>Поправка: Табл.2, п.3  Наименование: При демонтаже (разборке) систем инженерно-технического обеспечения</v>
          </cell>
        </row>
        <row r="49">
          <cell r="P49">
            <v>0</v>
          </cell>
          <cell r="Q49">
            <v>32</v>
          </cell>
          <cell r="S49">
            <v>148</v>
          </cell>
          <cell r="U49">
            <v>2.706</v>
          </cell>
          <cell r="X49">
            <v>155</v>
          </cell>
          <cell r="Y49">
            <v>95</v>
          </cell>
          <cell r="BA49">
            <v>7.07</v>
          </cell>
          <cell r="BB49">
            <v>7.07</v>
          </cell>
          <cell r="BO49" t="str">
            <v>Письмо Минстроя №45824-ДВ/09 от 15.11.2018 на 4-й квартал 2018г</v>
          </cell>
        </row>
        <row r="50">
          <cell r="E50" t="str">
            <v>11</v>
          </cell>
          <cell r="G50" t="str">
            <v>Изоляция кладки печей, котлов, трубопроводов асбестовым шнуром. Демонтаж.</v>
          </cell>
          <cell r="H50" t="str">
            <v>100 кг</v>
          </cell>
          <cell r="I50">
            <v>0.45</v>
          </cell>
          <cell r="P50">
            <v>0</v>
          </cell>
          <cell r="Q50">
            <v>1</v>
          </cell>
          <cell r="S50">
            <v>26</v>
          </cell>
          <cell r="X50">
            <v>27</v>
          </cell>
          <cell r="Y50">
            <v>17</v>
          </cell>
          <cell r="AK50">
            <v>8882.11</v>
          </cell>
          <cell r="AL50">
            <v>8728.33</v>
          </cell>
          <cell r="AM50">
            <v>8.9600000000000009</v>
          </cell>
          <cell r="AO50">
            <v>144.82</v>
          </cell>
          <cell r="AQ50">
            <v>19.03</v>
          </cell>
          <cell r="AT50">
            <v>105</v>
          </cell>
          <cell r="AU50">
            <v>64</v>
          </cell>
          <cell r="CN50" t="str">
            <v>Поправка: Табл.2, п.3  Наименование: При демонтаже (разборке) систем инженерно-технического обеспечения</v>
          </cell>
        </row>
        <row r="51">
          <cell r="P51">
            <v>0</v>
          </cell>
          <cell r="Q51">
            <v>10</v>
          </cell>
          <cell r="S51">
            <v>185</v>
          </cell>
          <cell r="U51">
            <v>3.4254000000000007</v>
          </cell>
          <cell r="X51">
            <v>194</v>
          </cell>
          <cell r="Y51">
            <v>118</v>
          </cell>
          <cell r="BA51">
            <v>7.07</v>
          </cell>
          <cell r="BB51">
            <v>7.07</v>
          </cell>
          <cell r="BO51" t="str">
            <v>Письмо Минстроя №45824-ДВ/09 от 15.11.2018 на 4-й квартал 2018г</v>
          </cell>
        </row>
        <row r="53">
          <cell r="G53" t="str">
            <v>разборка обмуровки</v>
          </cell>
        </row>
        <row r="82">
          <cell r="G82" t="str">
            <v>демонтажные работы</v>
          </cell>
        </row>
        <row r="86">
          <cell r="E86" t="str">
            <v>12</v>
          </cell>
          <cell r="G86" t="str">
            <v>Поверхность конвективная с креплениями котлов теплопроизводительностью 35-58,2 МВт (30-50 Гкал/ч)</v>
          </cell>
          <cell r="H86" t="str">
            <v>т</v>
          </cell>
          <cell r="I86">
            <v>9.1999999999999993</v>
          </cell>
          <cell r="P86">
            <v>0</v>
          </cell>
          <cell r="Q86">
            <v>2300</v>
          </cell>
          <cell r="R86">
            <v>202</v>
          </cell>
          <cell r="S86">
            <v>1858</v>
          </cell>
          <cell r="X86">
            <v>1648</v>
          </cell>
          <cell r="Y86">
            <v>1236</v>
          </cell>
          <cell r="AK86">
            <v>1241.7</v>
          </cell>
          <cell r="AL86">
            <v>337.87</v>
          </cell>
          <cell r="AM86">
            <v>499.35</v>
          </cell>
          <cell r="AN86">
            <v>43.9</v>
          </cell>
          <cell r="AO86">
            <v>404.48</v>
          </cell>
          <cell r="AQ86">
            <v>41.4</v>
          </cell>
          <cell r="AT86">
            <v>80</v>
          </cell>
          <cell r="AU86">
            <v>60</v>
          </cell>
          <cell r="CN86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87">
          <cell r="P87">
            <v>0</v>
          </cell>
          <cell r="Q87">
            <v>16261</v>
          </cell>
          <cell r="R87">
            <v>1431</v>
          </cell>
          <cell r="S87">
            <v>13139</v>
          </cell>
          <cell r="U87">
            <v>190.43999999999997</v>
          </cell>
          <cell r="X87">
            <v>11656</v>
          </cell>
          <cell r="Y87">
            <v>8742</v>
          </cell>
          <cell r="BA87">
            <v>7.07</v>
          </cell>
          <cell r="BB87">
            <v>7.07</v>
          </cell>
          <cell r="BO87" t="str">
            <v>Письмо Минстроя №45824-ДВ/09 от 15.11.2018 на 4-й квартал 2018г</v>
          </cell>
          <cell r="BS87">
            <v>7.07</v>
          </cell>
        </row>
        <row r="88">
          <cell r="E88" t="str">
            <v>13</v>
          </cell>
          <cell r="G88" t="str">
            <v>Экраны из гладких труб с опорами, подвесками и другими креплениями котлов теплопроизводительностью 35 МВт (30 Гкал/ч).Демонтаж бокового экрана</v>
          </cell>
          <cell r="H88" t="str">
            <v>т</v>
          </cell>
          <cell r="I88">
            <v>3.4</v>
          </cell>
          <cell r="P88">
            <v>0</v>
          </cell>
          <cell r="Q88">
            <v>602</v>
          </cell>
          <cell r="R88">
            <v>58</v>
          </cell>
          <cell r="S88">
            <v>269</v>
          </cell>
          <cell r="X88">
            <v>262</v>
          </cell>
          <cell r="Y88">
            <v>196</v>
          </cell>
          <cell r="AK88">
            <v>1238.28</v>
          </cell>
          <cell r="AL88">
            <v>725.42</v>
          </cell>
          <cell r="AM88">
            <v>353.94</v>
          </cell>
          <cell r="AN88">
            <v>34.81</v>
          </cell>
          <cell r="AO88">
            <v>158.91999999999999</v>
          </cell>
          <cell r="AQ88">
            <v>18.5</v>
          </cell>
          <cell r="AT88">
            <v>80</v>
          </cell>
          <cell r="AU88">
            <v>60</v>
          </cell>
          <cell r="CN88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89">
          <cell r="P89">
            <v>0</v>
          </cell>
          <cell r="Q89">
            <v>4255</v>
          </cell>
          <cell r="R89">
            <v>409</v>
          </cell>
          <cell r="S89">
            <v>1899</v>
          </cell>
          <cell r="U89">
            <v>31.45</v>
          </cell>
          <cell r="X89">
            <v>1846</v>
          </cell>
          <cell r="Y89">
            <v>1385</v>
          </cell>
          <cell r="BA89">
            <v>7.07</v>
          </cell>
          <cell r="BB89">
            <v>7.07</v>
          </cell>
          <cell r="BO89" t="str">
            <v>Письмо Минстроя №45824-ДВ/09 от 15.11.2018 на 4-й квартал 2018г</v>
          </cell>
          <cell r="BS89">
            <v>7.07</v>
          </cell>
        </row>
        <row r="90">
          <cell r="E90" t="str">
            <v>14</v>
          </cell>
          <cell r="G90" t="str">
            <v>Экраны из гладких труб с опорами, подвесками и другими креплениями котлов теплопроизводительностью 35 МВт (30 Гкал/ч).Демонтаж поворотного экрана.</v>
          </cell>
          <cell r="H90" t="str">
            <v>т</v>
          </cell>
          <cell r="I90">
            <v>0.38</v>
          </cell>
          <cell r="P90">
            <v>0</v>
          </cell>
          <cell r="Q90">
            <v>67</v>
          </cell>
          <cell r="R90">
            <v>6</v>
          </cell>
          <cell r="S90">
            <v>30</v>
          </cell>
          <cell r="X90">
            <v>29</v>
          </cell>
          <cell r="Y90">
            <v>22</v>
          </cell>
          <cell r="AK90">
            <v>1238.28</v>
          </cell>
          <cell r="AL90">
            <v>725.42</v>
          </cell>
          <cell r="AM90">
            <v>353.94</v>
          </cell>
          <cell r="AN90">
            <v>34.81</v>
          </cell>
          <cell r="AO90">
            <v>158.91999999999999</v>
          </cell>
          <cell r="AQ90">
            <v>18.5</v>
          </cell>
          <cell r="AT90">
            <v>80</v>
          </cell>
          <cell r="AU90">
            <v>60</v>
          </cell>
          <cell r="CN90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91">
          <cell r="P91">
            <v>0</v>
          </cell>
          <cell r="Q91">
            <v>476</v>
          </cell>
          <cell r="R91">
            <v>46</v>
          </cell>
          <cell r="S91">
            <v>212</v>
          </cell>
          <cell r="U91">
            <v>3.5150000000000001</v>
          </cell>
          <cell r="X91">
            <v>206</v>
          </cell>
          <cell r="Y91">
            <v>155</v>
          </cell>
          <cell r="BA91">
            <v>7.07</v>
          </cell>
          <cell r="BB91">
            <v>7.07</v>
          </cell>
          <cell r="BO91" t="str">
            <v>Письмо Минстроя №45824-ДВ/09 от 15.11.2018 на 4-й квартал 2018г</v>
          </cell>
          <cell r="BS91">
            <v>7.07</v>
          </cell>
        </row>
        <row r="92">
          <cell r="E92" t="str">
            <v>15</v>
          </cell>
          <cell r="G92" t="str">
            <v>Экраны из гладких труб с опорами, подвесками и другими креплениями котлов теплопроизводительностью 35 МВт (30 Гкал/ч).Демонтаж фронтового экрана.</v>
          </cell>
          <cell r="H92" t="str">
            <v>т</v>
          </cell>
          <cell r="I92">
            <v>1.23</v>
          </cell>
          <cell r="P92">
            <v>0</v>
          </cell>
          <cell r="Q92">
            <v>218</v>
          </cell>
          <cell r="R92">
            <v>21</v>
          </cell>
          <cell r="S92">
            <v>97</v>
          </cell>
          <cell r="X92">
            <v>94</v>
          </cell>
          <cell r="Y92">
            <v>71</v>
          </cell>
          <cell r="AK92">
            <v>1238.28</v>
          </cell>
          <cell r="AL92">
            <v>725.42</v>
          </cell>
          <cell r="AM92">
            <v>353.94</v>
          </cell>
          <cell r="AN92">
            <v>34.81</v>
          </cell>
          <cell r="AO92">
            <v>158.91999999999999</v>
          </cell>
          <cell r="AQ92">
            <v>18.5</v>
          </cell>
          <cell r="AT92">
            <v>80</v>
          </cell>
          <cell r="AU92">
            <v>60</v>
          </cell>
          <cell r="CN92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93">
          <cell r="P93">
            <v>0</v>
          </cell>
          <cell r="Q93">
            <v>1539</v>
          </cell>
          <cell r="R93">
            <v>148</v>
          </cell>
          <cell r="S93">
            <v>687</v>
          </cell>
          <cell r="U93">
            <v>11.3775</v>
          </cell>
          <cell r="X93">
            <v>668</v>
          </cell>
          <cell r="Y93">
            <v>501</v>
          </cell>
          <cell r="BA93">
            <v>7.07</v>
          </cell>
          <cell r="BB93">
            <v>7.07</v>
          </cell>
          <cell r="BO93" t="str">
            <v>Письмо Минстроя №45824-ДВ/09 от 15.11.2018 на 4-й квартал 2018г</v>
          </cell>
          <cell r="BS93">
            <v>7.07</v>
          </cell>
        </row>
        <row r="94">
          <cell r="E94" t="str">
            <v>16</v>
          </cell>
          <cell r="G94" t="str">
            <v>Экраны из гладких труб с опорами, подвесками и другими креплениями котлов теплопроизводительностью 35 МВт (30 Гкал/ч). Демонтаж заднего экрана.</v>
          </cell>
          <cell r="H94" t="str">
            <v>т</v>
          </cell>
          <cell r="I94">
            <v>1.1499999999999999</v>
          </cell>
          <cell r="P94">
            <v>0</v>
          </cell>
          <cell r="Q94">
            <v>204</v>
          </cell>
          <cell r="R94">
            <v>20</v>
          </cell>
          <cell r="S94">
            <v>91</v>
          </cell>
          <cell r="X94">
            <v>89</v>
          </cell>
          <cell r="Y94">
            <v>67</v>
          </cell>
          <cell r="AK94">
            <v>1238.28</v>
          </cell>
          <cell r="AL94">
            <v>725.42</v>
          </cell>
          <cell r="AM94">
            <v>353.94</v>
          </cell>
          <cell r="AN94">
            <v>34.81</v>
          </cell>
          <cell r="AO94">
            <v>158.91999999999999</v>
          </cell>
          <cell r="AQ94">
            <v>18.5</v>
          </cell>
          <cell r="AT94">
            <v>80</v>
          </cell>
          <cell r="AU94">
            <v>60</v>
          </cell>
          <cell r="CN94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95">
          <cell r="P95">
            <v>0</v>
          </cell>
          <cell r="Q95">
            <v>1439</v>
          </cell>
          <cell r="R95">
            <v>138</v>
          </cell>
          <cell r="S95">
            <v>642</v>
          </cell>
          <cell r="U95">
            <v>10.637499999999999</v>
          </cell>
          <cell r="X95">
            <v>624</v>
          </cell>
          <cell r="Y95">
            <v>468</v>
          </cell>
          <cell r="BA95">
            <v>7.07</v>
          </cell>
          <cell r="BB95">
            <v>7.07</v>
          </cell>
          <cell r="BO95" t="str">
            <v>Письмо Минстроя №45824-ДВ/09 от 15.11.2018 на 4-й квартал 2018г</v>
          </cell>
          <cell r="BS95">
            <v>7.07</v>
          </cell>
        </row>
        <row r="96">
          <cell r="E96" t="str">
            <v>17</v>
          </cell>
          <cell r="G96" t="str">
            <v>Экраны из гладких труб с опорами, подвесками и другими креплениями котлов теплопроизводительностью 35 МВт (30 Гкал/ч). Демонтаж фестонного экрана.</v>
          </cell>
          <cell r="H96" t="str">
            <v>т</v>
          </cell>
          <cell r="I96">
            <v>1.5</v>
          </cell>
          <cell r="P96">
            <v>0</v>
          </cell>
          <cell r="Q96">
            <v>266</v>
          </cell>
          <cell r="R96">
            <v>26</v>
          </cell>
          <cell r="S96">
            <v>119</v>
          </cell>
          <cell r="X96">
            <v>116</v>
          </cell>
          <cell r="Y96">
            <v>87</v>
          </cell>
          <cell r="AK96">
            <v>1238.28</v>
          </cell>
          <cell r="AL96">
            <v>725.42</v>
          </cell>
          <cell r="AM96">
            <v>353.94</v>
          </cell>
          <cell r="AN96">
            <v>34.81</v>
          </cell>
          <cell r="AO96">
            <v>158.91999999999999</v>
          </cell>
          <cell r="AQ96">
            <v>18.5</v>
          </cell>
          <cell r="AT96">
            <v>80</v>
          </cell>
          <cell r="AU96">
            <v>60</v>
          </cell>
          <cell r="CN96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97">
          <cell r="P97">
            <v>0</v>
          </cell>
          <cell r="Q97">
            <v>1877</v>
          </cell>
          <cell r="R97">
            <v>180</v>
          </cell>
          <cell r="S97">
            <v>838</v>
          </cell>
          <cell r="U97">
            <v>13.875</v>
          </cell>
          <cell r="X97">
            <v>814</v>
          </cell>
          <cell r="Y97">
            <v>611</v>
          </cell>
          <cell r="BA97">
            <v>7.07</v>
          </cell>
          <cell r="BB97">
            <v>7.07</v>
          </cell>
          <cell r="BO97" t="str">
            <v>Письмо Минстроя №45824-ДВ/09 от 15.11.2018 на 4-й квартал 2018г</v>
          </cell>
          <cell r="BS97">
            <v>7.07</v>
          </cell>
        </row>
        <row r="98">
          <cell r="E98" t="str">
            <v>18</v>
          </cell>
          <cell r="G98" t="str">
    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Демонтаж коллекторов.</v>
          </cell>
          <cell r="H98" t="str">
            <v>т</v>
          </cell>
          <cell r="I98">
            <v>3</v>
          </cell>
          <cell r="P98">
            <v>0</v>
          </cell>
          <cell r="Q98">
            <v>1332</v>
          </cell>
          <cell r="R98">
            <v>66</v>
          </cell>
          <cell r="S98">
            <v>4467</v>
          </cell>
          <cell r="X98">
            <v>3626</v>
          </cell>
          <cell r="Y98">
            <v>2720</v>
          </cell>
          <cell r="AK98">
            <v>4318.01</v>
          </cell>
          <cell r="AL98">
            <v>451.24</v>
          </cell>
          <cell r="AM98">
            <v>888.01</v>
          </cell>
          <cell r="AN98">
            <v>43.58</v>
          </cell>
          <cell r="AO98">
            <v>2978.76</v>
          </cell>
          <cell r="AQ98">
            <v>309</v>
          </cell>
          <cell r="AT98">
            <v>80</v>
          </cell>
          <cell r="AU98">
            <v>60</v>
          </cell>
          <cell r="CN98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99">
          <cell r="P99">
            <v>0</v>
          </cell>
          <cell r="Q99">
            <v>9417</v>
          </cell>
          <cell r="R99">
            <v>467</v>
          </cell>
          <cell r="S99">
            <v>31582</v>
          </cell>
          <cell r="U99">
            <v>463.5</v>
          </cell>
          <cell r="X99">
            <v>25639</v>
          </cell>
          <cell r="Y99">
            <v>19229</v>
          </cell>
          <cell r="BA99">
            <v>7.07</v>
          </cell>
          <cell r="BB99">
            <v>7.07</v>
          </cell>
          <cell r="BO99" t="str">
            <v>Письмо Минстроя №45824-ДВ/09 от 15.11.2018 на 4-й квартал 2018г</v>
          </cell>
          <cell r="BS99">
            <v>7.07</v>
          </cell>
        </row>
        <row r="100">
          <cell r="E100" t="str">
            <v>19</v>
          </cell>
          <cell r="G100" t="str">
    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Гкал/ч).Демонтаж перепускных труб коллекторов топочной камеры котла КВГМ.</v>
          </cell>
          <cell r="H100" t="str">
            <v>т</v>
          </cell>
          <cell r="I100">
            <v>3</v>
          </cell>
          <cell r="P100">
            <v>0</v>
          </cell>
          <cell r="Q100">
            <v>1332</v>
          </cell>
          <cell r="R100">
            <v>66</v>
          </cell>
          <cell r="S100">
            <v>4467</v>
          </cell>
          <cell r="X100">
            <v>3626</v>
          </cell>
          <cell r="Y100">
            <v>2720</v>
          </cell>
          <cell r="AK100">
            <v>4318.01</v>
          </cell>
          <cell r="AL100">
            <v>451.24</v>
          </cell>
          <cell r="AM100">
            <v>888.01</v>
          </cell>
          <cell r="AN100">
            <v>43.58</v>
          </cell>
          <cell r="AO100">
            <v>2978.76</v>
          </cell>
          <cell r="AQ100">
            <v>309</v>
          </cell>
          <cell r="AT100">
            <v>80</v>
          </cell>
          <cell r="AU100">
            <v>60</v>
          </cell>
          <cell r="CN100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101">
          <cell r="P101">
            <v>0</v>
          </cell>
          <cell r="Q101">
            <v>9417</v>
          </cell>
          <cell r="R101">
            <v>467</v>
          </cell>
          <cell r="S101">
            <v>31582</v>
          </cell>
          <cell r="U101">
            <v>463.5</v>
          </cell>
          <cell r="X101">
            <v>25639</v>
          </cell>
          <cell r="Y101">
            <v>19229</v>
          </cell>
          <cell r="BA101">
            <v>7.07</v>
          </cell>
          <cell r="BB101">
            <v>7.07</v>
          </cell>
          <cell r="BO101" t="str">
            <v>Письмо Минстроя №45824-ДВ/09 от 15.11.2018 на 4-й квартал 2018г</v>
          </cell>
          <cell r="BS101">
            <v>7.07</v>
          </cell>
        </row>
        <row r="102">
          <cell r="E102" t="str">
            <v>20</v>
          </cell>
          <cell r="G102" t="str">
            <v>Монтаж лотков, решеток, затворов из полосовой и тонколистовой стали.Демонтаж</v>
          </cell>
          <cell r="H102" t="str">
            <v>т</v>
          </cell>
          <cell r="I102">
            <v>0.1</v>
          </cell>
          <cell r="P102">
            <v>0</v>
          </cell>
          <cell r="Q102">
            <v>9</v>
          </cell>
          <cell r="S102">
            <v>27</v>
          </cell>
          <cell r="X102">
            <v>24</v>
          </cell>
          <cell r="Y102">
            <v>19</v>
          </cell>
          <cell r="AK102">
            <v>631.99</v>
          </cell>
          <cell r="AL102">
            <v>111.37</v>
          </cell>
          <cell r="AM102">
            <v>134.11000000000001</v>
          </cell>
          <cell r="AO102">
            <v>386.51</v>
          </cell>
          <cell r="AQ102">
            <v>50.79</v>
          </cell>
          <cell r="AT102">
            <v>90</v>
          </cell>
          <cell r="AU102">
            <v>72</v>
          </cell>
          <cell r="CN102" t="str">
            <v>Поправка: Табл.2, п.4  Наименование: При демонтаже (разборке) металлических конструкций</v>
          </cell>
        </row>
        <row r="103">
          <cell r="P103">
            <v>0</v>
          </cell>
          <cell r="Q103">
            <v>66</v>
          </cell>
          <cell r="S103">
            <v>192</v>
          </cell>
          <cell r="U103">
            <v>3.5552999999999999</v>
          </cell>
          <cell r="X103">
            <v>174</v>
          </cell>
          <cell r="Y103">
            <v>139</v>
          </cell>
          <cell r="BA103">
            <v>7.07</v>
          </cell>
          <cell r="BB103">
            <v>7.07</v>
          </cell>
          <cell r="BO103" t="str">
            <v>Письмо Минстроя №45824-ДВ/09 от 15.11.2018 на 4-й квартал 2018г</v>
          </cell>
        </row>
        <row r="104">
          <cell r="E104" t="str">
            <v>21</v>
          </cell>
          <cell r="G104" t="str">
    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Гкал/ч).Демонтаж.</v>
          </cell>
          <cell r="H104" t="str">
            <v>т</v>
          </cell>
          <cell r="I104">
            <v>0.26400000000000001</v>
          </cell>
          <cell r="P104">
            <v>0</v>
          </cell>
          <cell r="Q104">
            <v>117</v>
          </cell>
          <cell r="R104">
            <v>6</v>
          </cell>
          <cell r="S104">
            <v>393</v>
          </cell>
          <cell r="X104">
            <v>319</v>
          </cell>
          <cell r="Y104">
            <v>239</v>
          </cell>
          <cell r="AK104">
            <v>4318.01</v>
          </cell>
          <cell r="AL104">
            <v>451.24</v>
          </cell>
          <cell r="AM104">
            <v>888.01</v>
          </cell>
          <cell r="AN104">
            <v>43.58</v>
          </cell>
          <cell r="AO104">
            <v>2978.76</v>
          </cell>
          <cell r="AQ104">
            <v>309</v>
          </cell>
          <cell r="AT104">
            <v>80</v>
          </cell>
          <cell r="AU104">
            <v>60</v>
          </cell>
          <cell r="CN104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105">
          <cell r="P105">
            <v>0</v>
          </cell>
          <cell r="Q105">
            <v>829</v>
          </cell>
          <cell r="R105">
            <v>41</v>
          </cell>
          <cell r="S105">
            <v>2779</v>
          </cell>
          <cell r="U105">
            <v>40.788000000000004</v>
          </cell>
          <cell r="X105">
            <v>2256</v>
          </cell>
          <cell r="Y105">
            <v>1692</v>
          </cell>
          <cell r="BA105">
            <v>7.07</v>
          </cell>
          <cell r="BB105">
            <v>7.07</v>
          </cell>
          <cell r="BO105" t="str">
            <v>Письмо Минстроя №45824-ДВ/09 от 15.11.2018 на 4-й квартал 2018г</v>
          </cell>
          <cell r="BS105">
            <v>7.07</v>
          </cell>
        </row>
        <row r="106">
          <cell r="E106" t="str">
            <v>22</v>
          </cell>
          <cell r="G106" t="str">
            <v>Гарнитура котлов паропроизводительностью 320-1000 т/ч, на газомазутном топливе. Демонтаж.</v>
          </cell>
          <cell r="H106" t="str">
            <v>т</v>
          </cell>
          <cell r="I106">
            <v>0.2</v>
          </cell>
          <cell r="P106">
            <v>0</v>
          </cell>
          <cell r="Q106">
            <v>161</v>
          </cell>
          <cell r="R106">
            <v>8</v>
          </cell>
          <cell r="S106">
            <v>89</v>
          </cell>
          <cell r="X106">
            <v>78</v>
          </cell>
          <cell r="Y106">
            <v>58</v>
          </cell>
          <cell r="AK106">
            <v>2667.04</v>
          </cell>
          <cell r="AL106">
            <v>165.41</v>
          </cell>
          <cell r="AM106">
            <v>1614.6</v>
          </cell>
          <cell r="AN106">
            <v>82.26</v>
          </cell>
          <cell r="AO106">
            <v>887.03</v>
          </cell>
          <cell r="AQ106">
            <v>107</v>
          </cell>
          <cell r="AT106">
            <v>80</v>
          </cell>
          <cell r="AU106">
            <v>60</v>
          </cell>
          <cell r="CN106" t="str">
    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    </cell>
        </row>
        <row r="107">
          <cell r="P107">
            <v>0</v>
          </cell>
          <cell r="Q107">
            <v>1141</v>
          </cell>
          <cell r="R107">
            <v>58</v>
          </cell>
          <cell r="S107">
            <v>628</v>
          </cell>
          <cell r="U107">
            <v>10.700000000000001</v>
          </cell>
          <cell r="X107">
            <v>549</v>
          </cell>
          <cell r="Y107">
            <v>412</v>
          </cell>
          <cell r="BA107">
            <v>7.07</v>
          </cell>
          <cell r="BB107">
            <v>7.07</v>
          </cell>
          <cell r="BO107" t="str">
            <v>Письмо Минстроя №45824-ДВ/09 от 15.11.2018 на 4-й квартал 2018г</v>
          </cell>
          <cell r="BS107">
            <v>7.07</v>
          </cell>
        </row>
        <row r="108">
          <cell r="E108" t="str">
            <v>23</v>
          </cell>
          <cell r="G108" t="str">
            <v>Монтаж бункеров из тонколистовой стали массой Монтаж бункеров и силосов стационарных. Демонтаж бункера.</v>
          </cell>
          <cell r="H108" t="str">
            <v>т</v>
          </cell>
          <cell r="I108">
            <v>0.26</v>
          </cell>
          <cell r="P108">
            <v>0</v>
          </cell>
          <cell r="Q108">
            <v>286</v>
          </cell>
          <cell r="R108">
            <v>20</v>
          </cell>
          <cell r="S108">
            <v>55</v>
          </cell>
          <cell r="X108">
            <v>68</v>
          </cell>
          <cell r="Y108">
            <v>54</v>
          </cell>
          <cell r="AK108">
            <v>2055.67</v>
          </cell>
          <cell r="AL108">
            <v>182.03</v>
          </cell>
          <cell r="AM108">
            <v>1571.64</v>
          </cell>
          <cell r="AN108">
            <v>112.06</v>
          </cell>
          <cell r="AO108">
            <v>302</v>
          </cell>
          <cell r="AQ108">
            <v>33.630000000000003</v>
          </cell>
          <cell r="AT108">
            <v>90</v>
          </cell>
          <cell r="AU108">
            <v>72</v>
          </cell>
          <cell r="CN108" t="str">
            <v>Поправка: Табл.2, п.4  Наименование: При демонтаже (разборке) металлических конструкций</v>
          </cell>
        </row>
        <row r="109">
          <cell r="P109">
            <v>0</v>
          </cell>
          <cell r="Q109">
            <v>2022</v>
          </cell>
          <cell r="R109">
            <v>143</v>
          </cell>
          <cell r="S109">
            <v>388</v>
          </cell>
          <cell r="U109">
            <v>6.12066</v>
          </cell>
          <cell r="X109">
            <v>478</v>
          </cell>
          <cell r="Y109">
            <v>382</v>
          </cell>
          <cell r="BA109">
            <v>7.07</v>
          </cell>
          <cell r="BB109">
            <v>7.07</v>
          </cell>
          <cell r="BO109" t="str">
            <v>Письмо Минстроя №45824-ДВ/09 от 15.11.2018 на 4-й квартал 2018г</v>
          </cell>
          <cell r="BS109">
            <v>7.07</v>
          </cell>
        </row>
        <row r="111">
          <cell r="G111" t="str">
            <v>демонтажные работы</v>
          </cell>
        </row>
        <row r="140">
          <cell r="G140" t="str">
            <v>монтажные работы</v>
          </cell>
        </row>
        <row r="144">
          <cell r="E144" t="str">
            <v>24</v>
          </cell>
          <cell r="G144" t="str">
            <v>Поверхность конвективная с креплениями котлов теплопроизводительностью 35-58,2 МВт (30-50 Гкал/ч)</v>
          </cell>
          <cell r="H144" t="str">
            <v>т</v>
          </cell>
          <cell r="I144">
            <v>9.1999999999999993</v>
          </cell>
          <cell r="P144">
            <v>3110</v>
          </cell>
          <cell r="Q144">
            <v>4591</v>
          </cell>
          <cell r="R144">
            <v>405</v>
          </cell>
          <cell r="S144">
            <v>3717</v>
          </cell>
          <cell r="X144">
            <v>3298</v>
          </cell>
          <cell r="Y144">
            <v>2473</v>
          </cell>
          <cell r="AK144">
            <v>1241.7</v>
          </cell>
          <cell r="AL144">
            <v>337.87</v>
          </cell>
          <cell r="AM144">
            <v>499.35</v>
          </cell>
          <cell r="AN144">
            <v>43.9</v>
          </cell>
          <cell r="AO144">
            <v>404.48</v>
          </cell>
          <cell r="AQ144">
            <v>41.4</v>
          </cell>
          <cell r="AT144">
            <v>80</v>
          </cell>
          <cell r="AU144">
            <v>60</v>
          </cell>
        </row>
        <row r="145">
          <cell r="P145">
            <v>21985</v>
          </cell>
          <cell r="Q145">
            <v>32457</v>
          </cell>
          <cell r="R145">
            <v>2862</v>
          </cell>
          <cell r="S145">
            <v>26278</v>
          </cell>
          <cell r="U145">
            <v>380.87999999999994</v>
          </cell>
          <cell r="X145">
            <v>23312</v>
          </cell>
          <cell r="Y145">
            <v>17484</v>
          </cell>
          <cell r="BA145">
            <v>7.07</v>
          </cell>
          <cell r="BB145">
            <v>7.07</v>
          </cell>
          <cell r="BC145">
            <v>7.07</v>
          </cell>
          <cell r="BO145" t="str">
            <v>Письмо Минстроя №45824-ДВ/09 от 15.11.2018 на 4-й квартал 2018г</v>
          </cell>
          <cell r="BS145">
            <v>7.07</v>
          </cell>
        </row>
        <row r="146">
          <cell r="E146" t="str">
            <v>25</v>
          </cell>
          <cell r="G146" t="str">
            <v>Экраны из гладких труб с опорами, подвесками и другими креплениями котлов теплопроизводительностью 35 МВт (30 Гкал/ч). Монтаж бокового экрана.</v>
          </cell>
          <cell r="H146" t="str">
            <v>т</v>
          </cell>
          <cell r="I146">
            <v>3.4</v>
          </cell>
          <cell r="P146">
            <v>2465</v>
          </cell>
          <cell r="Q146">
            <v>1204</v>
          </cell>
          <cell r="R146">
            <v>119</v>
          </cell>
          <cell r="S146">
            <v>541</v>
          </cell>
          <cell r="X146">
            <v>528</v>
          </cell>
          <cell r="Y146">
            <v>396</v>
          </cell>
          <cell r="AK146">
            <v>1238.28</v>
          </cell>
          <cell r="AL146">
            <v>725.42</v>
          </cell>
          <cell r="AM146">
            <v>353.94</v>
          </cell>
          <cell r="AN146">
            <v>34.81</v>
          </cell>
          <cell r="AO146">
            <v>158.91999999999999</v>
          </cell>
          <cell r="AQ146">
            <v>18.5</v>
          </cell>
          <cell r="AT146">
            <v>80</v>
          </cell>
          <cell r="AU146">
            <v>60</v>
          </cell>
        </row>
        <row r="147">
          <cell r="P147">
            <v>17428</v>
          </cell>
          <cell r="Q147">
            <v>8509</v>
          </cell>
          <cell r="R147">
            <v>841</v>
          </cell>
          <cell r="S147">
            <v>3822</v>
          </cell>
          <cell r="U147">
            <v>62.9</v>
          </cell>
          <cell r="X147">
            <v>3730</v>
          </cell>
          <cell r="Y147">
            <v>2798</v>
          </cell>
          <cell r="BA147">
            <v>7.07</v>
          </cell>
          <cell r="BB147">
            <v>7.07</v>
          </cell>
          <cell r="BC147">
            <v>7.07</v>
          </cell>
          <cell r="BO147" t="str">
            <v>Письмо Минстроя №45824-ДВ/09 от 15.11.2018 на 4-й квартал 2018г</v>
          </cell>
          <cell r="BS147">
            <v>7.07</v>
          </cell>
        </row>
        <row r="148">
          <cell r="E148" t="str">
            <v>26</v>
          </cell>
          <cell r="G148" t="str">
            <v>Экраны из гладких труб с опорами, подвесками и другими креплениями котлов теплопроизводительностью 35 МВт (30 Гкал/ч). Монтаж поворотного экрана.</v>
          </cell>
          <cell r="H148" t="str">
            <v>т</v>
          </cell>
          <cell r="I148">
            <v>0.38</v>
          </cell>
          <cell r="P148">
            <v>276</v>
          </cell>
          <cell r="Q148">
            <v>135</v>
          </cell>
          <cell r="R148">
            <v>13</v>
          </cell>
          <cell r="S148">
            <v>60</v>
          </cell>
          <cell r="X148">
            <v>58</v>
          </cell>
          <cell r="Y148">
            <v>44</v>
          </cell>
          <cell r="AK148">
            <v>1238.28</v>
          </cell>
          <cell r="AL148">
            <v>725.42</v>
          </cell>
          <cell r="AM148">
            <v>353.94</v>
          </cell>
          <cell r="AN148">
            <v>34.81</v>
          </cell>
          <cell r="AO148">
            <v>158.91999999999999</v>
          </cell>
          <cell r="AQ148">
            <v>18.5</v>
          </cell>
          <cell r="AT148">
            <v>80</v>
          </cell>
          <cell r="AU148">
            <v>60</v>
          </cell>
        </row>
        <row r="149">
          <cell r="P149">
            <v>1948</v>
          </cell>
          <cell r="Q149">
            <v>951</v>
          </cell>
          <cell r="R149">
            <v>94</v>
          </cell>
          <cell r="S149">
            <v>427</v>
          </cell>
          <cell r="U149">
            <v>7.03</v>
          </cell>
          <cell r="X149">
            <v>417</v>
          </cell>
          <cell r="Y149">
            <v>313</v>
          </cell>
          <cell r="BA149">
            <v>7.07</v>
          </cell>
          <cell r="BB149">
            <v>7.07</v>
          </cell>
          <cell r="BC149">
            <v>7.07</v>
          </cell>
          <cell r="BO149" t="str">
            <v>Письмо Минстроя №45824-ДВ/09 от 15.11.2018 на 4-й квартал 2018г</v>
          </cell>
          <cell r="BS149">
            <v>7.07</v>
          </cell>
        </row>
        <row r="150">
          <cell r="E150" t="str">
            <v>27</v>
          </cell>
          <cell r="G150" t="str">
            <v>Экраны из гладких труб с опорами, подвесками и другими креплениями котлов теплопроизводительностью 35 МВт (30 Гкал/ч). Монтаж фронтового  экрана.</v>
          </cell>
          <cell r="H150" t="str">
            <v>т</v>
          </cell>
          <cell r="I150">
            <v>1.23</v>
          </cell>
          <cell r="P150">
            <v>892</v>
          </cell>
          <cell r="Q150">
            <v>435</v>
          </cell>
          <cell r="R150">
            <v>43</v>
          </cell>
          <cell r="S150">
            <v>196</v>
          </cell>
          <cell r="X150">
            <v>191</v>
          </cell>
          <cell r="Y150">
            <v>143</v>
          </cell>
          <cell r="AK150">
            <v>1238.28</v>
          </cell>
          <cell r="AL150">
            <v>725.42</v>
          </cell>
          <cell r="AM150">
            <v>353.94</v>
          </cell>
          <cell r="AN150">
            <v>34.81</v>
          </cell>
          <cell r="AO150">
            <v>158.91999999999999</v>
          </cell>
          <cell r="AQ150">
            <v>18.5</v>
          </cell>
          <cell r="AT150">
            <v>80</v>
          </cell>
          <cell r="AU150">
            <v>60</v>
          </cell>
        </row>
        <row r="151">
          <cell r="P151">
            <v>6305</v>
          </cell>
          <cell r="Q151">
            <v>3078</v>
          </cell>
          <cell r="R151">
            <v>304</v>
          </cell>
          <cell r="S151">
            <v>1383</v>
          </cell>
          <cell r="U151">
            <v>22.754999999999999</v>
          </cell>
          <cell r="X151">
            <v>1350</v>
          </cell>
          <cell r="Y151">
            <v>1012</v>
          </cell>
          <cell r="BA151">
            <v>7.07</v>
          </cell>
          <cell r="BB151">
            <v>7.07</v>
          </cell>
          <cell r="BC151">
            <v>7.07</v>
          </cell>
          <cell r="BO151" t="str">
            <v>Письмо Минстроя №45824-ДВ/09 от 15.11.2018 на 4-й квартал 2018г</v>
          </cell>
          <cell r="BS151">
            <v>7.07</v>
          </cell>
        </row>
        <row r="152">
          <cell r="E152" t="str">
            <v>28</v>
          </cell>
          <cell r="G152" t="str">
            <v>Экраны из гладких труб с опорами, подвесками и другими креплениями котлов теплопроизводительностью 35 МВт (30 Гкал/ч).Монтаж заднего экрана.</v>
          </cell>
          <cell r="H152" t="str">
            <v>т</v>
          </cell>
          <cell r="I152">
            <v>1.1499999999999999</v>
          </cell>
          <cell r="P152">
            <v>834</v>
          </cell>
          <cell r="Q152">
            <v>407</v>
          </cell>
          <cell r="R152">
            <v>40</v>
          </cell>
          <cell r="S152">
            <v>183</v>
          </cell>
          <cell r="X152">
            <v>178</v>
          </cell>
          <cell r="Y152">
            <v>134</v>
          </cell>
          <cell r="AK152">
            <v>1238.28</v>
          </cell>
          <cell r="AL152">
            <v>725.42</v>
          </cell>
          <cell r="AM152">
            <v>353.94</v>
          </cell>
          <cell r="AN152">
            <v>34.81</v>
          </cell>
          <cell r="AO152">
            <v>158.91999999999999</v>
          </cell>
          <cell r="AQ152">
            <v>18.5</v>
          </cell>
          <cell r="AT152">
            <v>80</v>
          </cell>
          <cell r="AU152">
            <v>60</v>
          </cell>
        </row>
        <row r="153">
          <cell r="P153">
            <v>5895</v>
          </cell>
          <cell r="Q153">
            <v>2878</v>
          </cell>
          <cell r="R153">
            <v>285</v>
          </cell>
          <cell r="S153">
            <v>1293</v>
          </cell>
          <cell r="U153">
            <v>21.274999999999999</v>
          </cell>
          <cell r="X153">
            <v>1262</v>
          </cell>
          <cell r="Y153">
            <v>947</v>
          </cell>
          <cell r="BA153">
            <v>7.07</v>
          </cell>
          <cell r="BB153">
            <v>7.07</v>
          </cell>
          <cell r="BC153">
            <v>7.07</v>
          </cell>
          <cell r="BO153" t="str">
            <v>Письмо Минстроя №45824-ДВ/09 от 15.11.2018 на 4-й квартал 2018г</v>
          </cell>
          <cell r="BS153">
            <v>7.07</v>
          </cell>
        </row>
        <row r="154">
          <cell r="E154" t="str">
            <v>29</v>
          </cell>
          <cell r="G154" t="str">
            <v>Экраны из гладких труб с опорами, подвесками и другими креплениями котлов теплопроизводительностью 35 МВт (30 Гкал/ч). Монтаж фестонного экрана.</v>
          </cell>
          <cell r="H154" t="str">
            <v>т</v>
          </cell>
          <cell r="I154">
            <v>1.5</v>
          </cell>
          <cell r="P154">
            <v>1088</v>
          </cell>
          <cell r="Q154">
            <v>531</v>
          </cell>
          <cell r="R154">
            <v>53</v>
          </cell>
          <cell r="S154">
            <v>239</v>
          </cell>
          <cell r="X154">
            <v>234</v>
          </cell>
          <cell r="Y154">
            <v>175</v>
          </cell>
          <cell r="AK154">
            <v>1238.28</v>
          </cell>
          <cell r="AL154">
            <v>725.42</v>
          </cell>
          <cell r="AM154">
            <v>353.94</v>
          </cell>
          <cell r="AN154">
            <v>34.81</v>
          </cell>
          <cell r="AO154">
            <v>158.91999999999999</v>
          </cell>
          <cell r="AQ154">
            <v>18.5</v>
          </cell>
          <cell r="AT154">
            <v>80</v>
          </cell>
          <cell r="AU154">
            <v>60</v>
          </cell>
        </row>
        <row r="155">
          <cell r="P155">
            <v>7689</v>
          </cell>
          <cell r="Q155">
            <v>3754</v>
          </cell>
          <cell r="R155">
            <v>371</v>
          </cell>
          <cell r="S155">
            <v>1686</v>
          </cell>
          <cell r="U155">
            <v>27.75</v>
          </cell>
          <cell r="X155">
            <v>1646</v>
          </cell>
          <cell r="Y155">
            <v>1234</v>
          </cell>
          <cell r="BA155">
            <v>7.07</v>
          </cell>
          <cell r="BB155">
            <v>7.07</v>
          </cell>
          <cell r="BC155">
            <v>7.07</v>
          </cell>
          <cell r="BO155" t="str">
            <v>Письмо Минстроя №45824-ДВ/09 от 15.11.2018 на 4-й квартал 2018г</v>
          </cell>
          <cell r="BS155">
            <v>7.07</v>
          </cell>
        </row>
        <row r="156">
          <cell r="E156" t="str">
            <v>30</v>
          </cell>
          <cell r="G156" t="str">
    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Монтаж камер экранов котла КВГМ-20-150 труба Д219х10</v>
          </cell>
          <cell r="H156" t="str">
            <v>т</v>
          </cell>
          <cell r="I156">
            <v>3</v>
          </cell>
          <cell r="P156">
            <v>1353</v>
          </cell>
          <cell r="Q156">
            <v>2664</v>
          </cell>
          <cell r="R156">
            <v>132</v>
          </cell>
          <cell r="S156">
            <v>8937</v>
          </cell>
          <cell r="X156">
            <v>7255</v>
          </cell>
          <cell r="Y156">
            <v>5441</v>
          </cell>
          <cell r="AK156">
            <v>4318.01</v>
          </cell>
          <cell r="AL156">
            <v>451.24</v>
          </cell>
          <cell r="AM156">
            <v>888.01</v>
          </cell>
          <cell r="AN156">
            <v>43.58</v>
          </cell>
          <cell r="AO156">
            <v>2978.76</v>
          </cell>
          <cell r="AQ156">
            <v>309</v>
          </cell>
          <cell r="AT156">
            <v>80</v>
          </cell>
          <cell r="AU156">
            <v>60</v>
          </cell>
        </row>
        <row r="157">
          <cell r="P157">
            <v>9566</v>
          </cell>
          <cell r="Q157">
            <v>18834</v>
          </cell>
          <cell r="R157">
            <v>933</v>
          </cell>
          <cell r="S157">
            <v>63185</v>
          </cell>
          <cell r="U157">
            <v>927</v>
          </cell>
          <cell r="X157">
            <v>51294</v>
          </cell>
          <cell r="Y157">
            <v>38471</v>
          </cell>
          <cell r="BA157">
            <v>7.07</v>
          </cell>
          <cell r="BB157">
            <v>7.07</v>
          </cell>
          <cell r="BC157">
            <v>7.07</v>
          </cell>
          <cell r="BO157" t="str">
            <v>Письмо Минстроя №45824-ДВ/09 от 15.11.2018 на 4-й квартал 2018г</v>
          </cell>
          <cell r="BS157">
            <v>7.07</v>
          </cell>
        </row>
        <row r="158">
          <cell r="E158" t="str">
            <v>31</v>
          </cell>
          <cell r="G158" t="str">
    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Монтаж перепускных труб коллекторов топочной части котла.</v>
          </cell>
          <cell r="H158" t="str">
            <v>т</v>
          </cell>
          <cell r="I158">
            <v>3</v>
          </cell>
          <cell r="P158">
            <v>1353</v>
          </cell>
          <cell r="Q158">
            <v>2664</v>
          </cell>
          <cell r="R158">
            <v>132</v>
          </cell>
          <cell r="S158">
            <v>8937</v>
          </cell>
          <cell r="X158">
            <v>7255</v>
          </cell>
          <cell r="Y158">
            <v>5441</v>
          </cell>
          <cell r="AK158">
            <v>4318.01</v>
          </cell>
          <cell r="AL158">
            <v>451.24</v>
          </cell>
          <cell r="AM158">
            <v>888.01</v>
          </cell>
          <cell r="AN158">
            <v>43.58</v>
          </cell>
          <cell r="AO158">
            <v>2978.76</v>
          </cell>
          <cell r="AQ158">
            <v>309</v>
          </cell>
          <cell r="AT158">
            <v>80</v>
          </cell>
          <cell r="AU158">
            <v>60</v>
          </cell>
        </row>
        <row r="159">
          <cell r="P159">
            <v>9566</v>
          </cell>
          <cell r="Q159">
            <v>18834</v>
          </cell>
          <cell r="R159">
            <v>933</v>
          </cell>
          <cell r="S159">
            <v>63185</v>
          </cell>
          <cell r="U159">
            <v>927</v>
          </cell>
          <cell r="X159">
            <v>51294</v>
          </cell>
          <cell r="Y159">
            <v>38471</v>
          </cell>
          <cell r="BA159">
            <v>7.07</v>
          </cell>
          <cell r="BB159">
            <v>7.07</v>
          </cell>
          <cell r="BC159">
            <v>7.07</v>
          </cell>
          <cell r="BO159" t="str">
            <v>Письмо Минстроя №45824-ДВ/09 от 15.11.2018 на 4-й квартал 2018г</v>
          </cell>
          <cell r="BS159">
            <v>7.07</v>
          </cell>
        </row>
        <row r="160">
          <cell r="E160" t="str">
            <v>32</v>
          </cell>
          <cell r="G160" t="str">
            <v>Монтаж лотков, решеток, затворов из полосовой и тонколистовой стали</v>
          </cell>
          <cell r="H160" t="str">
            <v>т</v>
          </cell>
          <cell r="I160">
            <v>0.1</v>
          </cell>
          <cell r="P160">
            <v>11</v>
          </cell>
          <cell r="Q160">
            <v>13</v>
          </cell>
          <cell r="S160">
            <v>39</v>
          </cell>
          <cell r="X160">
            <v>35</v>
          </cell>
          <cell r="Y160">
            <v>28</v>
          </cell>
          <cell r="AK160">
            <v>631.99</v>
          </cell>
          <cell r="AL160">
            <v>111.37</v>
          </cell>
          <cell r="AM160">
            <v>134.11000000000001</v>
          </cell>
          <cell r="AO160">
            <v>386.51</v>
          </cell>
          <cell r="AQ160">
            <v>50.79</v>
          </cell>
          <cell r="AT160">
            <v>90</v>
          </cell>
          <cell r="AU160">
            <v>72</v>
          </cell>
        </row>
        <row r="161">
          <cell r="P161">
            <v>78</v>
          </cell>
          <cell r="Q161">
            <v>95</v>
          </cell>
          <cell r="S161">
            <v>274</v>
          </cell>
          <cell r="U161">
            <v>5.0790000000000006</v>
          </cell>
          <cell r="X161">
            <v>248</v>
          </cell>
          <cell r="Y161">
            <v>199</v>
          </cell>
          <cell r="BA161">
            <v>7.07</v>
          </cell>
          <cell r="BB161">
            <v>7.07</v>
          </cell>
          <cell r="BC161">
            <v>7.07</v>
          </cell>
          <cell r="BO161" t="str">
            <v>Письмо Минстроя №45824-ДВ/09 от 15.11.2018 на 4-й квартал 2018г</v>
          </cell>
        </row>
        <row r="162">
          <cell r="E162" t="str">
            <v>33</v>
          </cell>
          <cell r="G162" t="str">
    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</v>
          </cell>
          <cell r="H162" t="str">
            <v>т</v>
          </cell>
          <cell r="I162">
            <v>0.26400000000000001</v>
          </cell>
          <cell r="P162">
            <v>119</v>
          </cell>
          <cell r="Q162">
            <v>234</v>
          </cell>
          <cell r="R162">
            <v>12</v>
          </cell>
          <cell r="S162">
            <v>786</v>
          </cell>
          <cell r="X162">
            <v>638</v>
          </cell>
          <cell r="Y162">
            <v>479</v>
          </cell>
          <cell r="AK162">
            <v>4318.01</v>
          </cell>
          <cell r="AL162">
            <v>451.24</v>
          </cell>
          <cell r="AM162">
            <v>888.01</v>
          </cell>
          <cell r="AN162">
            <v>43.58</v>
          </cell>
          <cell r="AO162">
            <v>2978.76</v>
          </cell>
          <cell r="AQ162">
            <v>309</v>
          </cell>
          <cell r="AT162">
            <v>80</v>
          </cell>
          <cell r="AU162">
            <v>60</v>
          </cell>
        </row>
        <row r="163">
          <cell r="P163">
            <v>842</v>
          </cell>
          <cell r="Q163">
            <v>1657</v>
          </cell>
          <cell r="R163">
            <v>82</v>
          </cell>
          <cell r="S163">
            <v>5560</v>
          </cell>
          <cell r="U163">
            <v>81.576000000000008</v>
          </cell>
          <cell r="X163">
            <v>4514</v>
          </cell>
          <cell r="Y163">
            <v>3385</v>
          </cell>
          <cell r="BA163">
            <v>7.07</v>
          </cell>
          <cell r="BB163">
            <v>7.07</v>
          </cell>
          <cell r="BC163">
            <v>7.07</v>
          </cell>
          <cell r="BO163" t="str">
            <v>Письмо Минстроя №45824-ДВ/09 от 15.11.2018 на 4-й квартал 2018г</v>
          </cell>
          <cell r="BS163">
            <v>7.07</v>
          </cell>
        </row>
        <row r="164">
          <cell r="E164" t="str">
            <v>34</v>
          </cell>
          <cell r="G164" t="str">
            <v>Трубы стальные бесшовные, холоднодеформированные из стали марок 10, 20, 30, 45 (ГОСТ 8734-75, 8733-74), наружным диаметром 25 мм, толщина стенки 3,0 мм</v>
          </cell>
          <cell r="H164" t="str">
            <v>м</v>
          </cell>
          <cell r="I164">
            <v>170.1</v>
          </cell>
          <cell r="P164">
            <v>5273</v>
          </cell>
          <cell r="Q164">
            <v>0</v>
          </cell>
          <cell r="S164">
            <v>0</v>
          </cell>
          <cell r="X164">
            <v>0</v>
          </cell>
          <cell r="Y164">
            <v>0</v>
          </cell>
          <cell r="AL164">
            <v>30.56</v>
          </cell>
        </row>
        <row r="165">
          <cell r="P165">
            <v>37281</v>
          </cell>
          <cell r="Q165">
            <v>0</v>
          </cell>
          <cell r="S165">
            <v>0</v>
          </cell>
          <cell r="X165">
            <v>0</v>
          </cell>
          <cell r="Y165">
            <v>0</v>
          </cell>
          <cell r="BC165">
            <v>7.07</v>
          </cell>
        </row>
        <row r="166">
          <cell r="E166" t="str">
            <v>35</v>
          </cell>
          <cell r="G166" t="str">
            <v>Гидравлическое испытание котлов горизонтальной и П-образной компоновок, работающих на газомазутном топливе, теплопроизводительностью 58,2 МВт (50 Гкал/ч)</v>
          </cell>
          <cell r="H166" t="str">
            <v>КОМПЛ</v>
          </cell>
          <cell r="I166">
            <v>1</v>
          </cell>
          <cell r="P166">
            <v>843</v>
          </cell>
          <cell r="Q166">
            <v>1535</v>
          </cell>
          <cell r="R166">
            <v>87</v>
          </cell>
          <cell r="S166">
            <v>863</v>
          </cell>
          <cell r="X166">
            <v>760</v>
          </cell>
          <cell r="Y166">
            <v>570</v>
          </cell>
          <cell r="AK166">
            <v>3240.69</v>
          </cell>
          <cell r="AL166">
            <v>842.83</v>
          </cell>
          <cell r="AM166">
            <v>1535.08</v>
          </cell>
          <cell r="AN166">
            <v>87.01</v>
          </cell>
          <cell r="AO166">
            <v>862.78</v>
          </cell>
          <cell r="AQ166">
            <v>89.5</v>
          </cell>
          <cell r="AT166">
            <v>80</v>
          </cell>
          <cell r="AU166">
            <v>60</v>
          </cell>
        </row>
        <row r="167">
          <cell r="P167">
            <v>5960</v>
          </cell>
          <cell r="Q167">
            <v>10852</v>
          </cell>
          <cell r="R167">
            <v>615</v>
          </cell>
          <cell r="S167">
            <v>6101</v>
          </cell>
          <cell r="U167">
            <v>89.5</v>
          </cell>
          <cell r="X167">
            <v>5373</v>
          </cell>
          <cell r="Y167">
            <v>4030</v>
          </cell>
          <cell r="BA167">
            <v>7.07</v>
          </cell>
          <cell r="BB167">
            <v>7.07</v>
          </cell>
          <cell r="BC167">
            <v>7.07</v>
          </cell>
          <cell r="BO167" t="str">
            <v>Письмо Минстроя №45824-ДВ/09 от 15.11.2018 на 4-й квартал 2018г</v>
          </cell>
          <cell r="BS167">
            <v>7.07</v>
          </cell>
        </row>
        <row r="168">
          <cell r="E168" t="str">
            <v>36</v>
          </cell>
          <cell r="G168" t="str">
            <v>Гарнитура котлов паропроизводительностью 320-1000 т/ч, на газомазутном топливе</v>
          </cell>
          <cell r="H168" t="str">
            <v>т</v>
          </cell>
          <cell r="I168">
            <v>0.2</v>
          </cell>
          <cell r="P168">
            <v>33</v>
          </cell>
          <cell r="Q168">
            <v>323</v>
          </cell>
          <cell r="R168">
            <v>16</v>
          </cell>
          <cell r="S168">
            <v>177</v>
          </cell>
          <cell r="X168">
            <v>154</v>
          </cell>
          <cell r="Y168">
            <v>116</v>
          </cell>
          <cell r="AK168">
            <v>2667.04</v>
          </cell>
          <cell r="AL168">
            <v>165.41</v>
          </cell>
          <cell r="AM168">
            <v>1614.6</v>
          </cell>
          <cell r="AN168">
            <v>82.26</v>
          </cell>
          <cell r="AO168">
            <v>887.03</v>
          </cell>
          <cell r="AQ168">
            <v>107</v>
          </cell>
          <cell r="AT168">
            <v>80</v>
          </cell>
          <cell r="AU168">
            <v>60</v>
          </cell>
        </row>
        <row r="169">
          <cell r="P169">
            <v>233</v>
          </cell>
          <cell r="Q169">
            <v>2282</v>
          </cell>
          <cell r="R169">
            <v>116</v>
          </cell>
          <cell r="S169">
            <v>1254</v>
          </cell>
          <cell r="U169">
            <v>21.400000000000002</v>
          </cell>
          <cell r="X169">
            <v>1096</v>
          </cell>
          <cell r="Y169">
            <v>822</v>
          </cell>
          <cell r="BA169">
            <v>7.07</v>
          </cell>
          <cell r="BB169">
            <v>7.07</v>
          </cell>
          <cell r="BC169">
            <v>7.07</v>
          </cell>
          <cell r="BO169" t="str">
            <v>Письмо Минстроя №45824-ДВ/09 от 15.11.2018 на 4-й квартал 2018г</v>
          </cell>
          <cell r="BS169">
            <v>7.07</v>
          </cell>
        </row>
        <row r="170">
          <cell r="E170" t="str">
            <v>37</v>
          </cell>
          <cell r="G170" t="str">
            <v>Монтаж бункеров из тонколистовой стали массой Монтаж бункеров и силосов стационарных</v>
          </cell>
          <cell r="H170" t="str">
            <v>т</v>
          </cell>
          <cell r="I170">
            <v>0.26</v>
          </cell>
          <cell r="P170">
            <v>47</v>
          </cell>
          <cell r="Q170">
            <v>511</v>
          </cell>
          <cell r="R170">
            <v>36</v>
          </cell>
          <cell r="S170">
            <v>90</v>
          </cell>
          <cell r="X170">
            <v>113</v>
          </cell>
          <cell r="Y170">
            <v>91</v>
          </cell>
          <cell r="AK170">
            <v>2055.67</v>
          </cell>
          <cell r="AL170">
            <v>182.03</v>
          </cell>
          <cell r="AM170">
            <v>1571.64</v>
          </cell>
          <cell r="AN170">
            <v>112.06</v>
          </cell>
          <cell r="AO170">
            <v>302</v>
          </cell>
          <cell r="AQ170">
            <v>33.630000000000003</v>
          </cell>
          <cell r="AT170">
            <v>90</v>
          </cell>
          <cell r="AU170">
            <v>72</v>
          </cell>
          <cell r="CN170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171">
          <cell r="P171">
            <v>335</v>
          </cell>
          <cell r="Q171">
            <v>3610</v>
          </cell>
          <cell r="R171">
            <v>257</v>
          </cell>
          <cell r="S171">
            <v>638</v>
          </cell>
          <cell r="U171">
            <v>10.055370000000002</v>
          </cell>
          <cell r="X171">
            <v>806</v>
          </cell>
          <cell r="Y171">
            <v>644</v>
          </cell>
          <cell r="BA171">
            <v>7.07</v>
          </cell>
          <cell r="BB171">
            <v>7.07</v>
          </cell>
          <cell r="BC171">
            <v>7.07</v>
          </cell>
          <cell r="BO171" t="str">
            <v>Письмо Минстроя №45824-ДВ/09 от 15.11.2018 на 4-й квартал 2018г</v>
          </cell>
          <cell r="BS171">
            <v>7.07</v>
          </cell>
        </row>
        <row r="172">
          <cell r="E172" t="str">
            <v>38</v>
          </cell>
          <cell r="G172" t="str">
            <v>Установка клапанов противовзрывных площадью до 0,1 м2</v>
          </cell>
          <cell r="H172" t="str">
            <v>шт.</v>
          </cell>
          <cell r="I172">
            <v>2</v>
          </cell>
          <cell r="P172">
            <v>550</v>
          </cell>
          <cell r="Q172">
            <v>6</v>
          </cell>
          <cell r="S172">
            <v>206</v>
          </cell>
          <cell r="X172">
            <v>264</v>
          </cell>
          <cell r="Y172">
            <v>146</v>
          </cell>
          <cell r="AK172">
            <v>366.93</v>
          </cell>
          <cell r="AL172">
            <v>275.18</v>
          </cell>
          <cell r="AM172">
            <v>2.6</v>
          </cell>
          <cell r="AO172">
            <v>89.15</v>
          </cell>
          <cell r="AQ172">
            <v>10.5</v>
          </cell>
          <cell r="AT172">
            <v>128</v>
          </cell>
          <cell r="AU172">
            <v>71</v>
          </cell>
          <cell r="CN172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173">
          <cell r="P173">
            <v>3889</v>
          </cell>
          <cell r="Q173">
            <v>42</v>
          </cell>
          <cell r="S173">
            <v>1456</v>
          </cell>
          <cell r="U173">
            <v>24.15</v>
          </cell>
          <cell r="X173">
            <v>1864</v>
          </cell>
          <cell r="Y173">
            <v>1034</v>
          </cell>
          <cell r="BA173">
            <v>7.07</v>
          </cell>
          <cell r="BB173">
            <v>7.07</v>
          </cell>
          <cell r="BC173">
            <v>7.07</v>
          </cell>
          <cell r="BO173" t="str">
            <v>Письмо Минстроя №45824-ДВ/09 от 15.11.2018 на 4-й квартал 2018г</v>
          </cell>
        </row>
        <row r="175">
          <cell r="G175" t="str">
            <v>монтажные работы</v>
          </cell>
        </row>
        <row r="204">
          <cell r="G204" t="str">
            <v>обмуровочные работы</v>
          </cell>
        </row>
        <row r="208">
          <cell r="E208" t="str">
            <v>39</v>
          </cell>
          <cell r="G208" t="str">
            <v>Установка и разборка наружных инвентарных лесов высотой до 16 м подвесных</v>
          </cell>
          <cell r="H208" t="str">
            <v>100 м2</v>
          </cell>
          <cell r="I208">
            <v>0.3</v>
          </cell>
          <cell r="P208">
            <v>26</v>
          </cell>
          <cell r="Q208">
            <v>3</v>
          </cell>
          <cell r="S208">
            <v>173</v>
          </cell>
          <cell r="X208">
            <v>211</v>
          </cell>
          <cell r="Y208">
            <v>118</v>
          </cell>
          <cell r="AK208">
            <v>596.63</v>
          </cell>
          <cell r="AL208">
            <v>87</v>
          </cell>
          <cell r="AM208">
            <v>6.94</v>
          </cell>
          <cell r="AO208">
            <v>502.69</v>
          </cell>
          <cell r="AQ208">
            <v>65.2</v>
          </cell>
          <cell r="AT208">
            <v>122</v>
          </cell>
          <cell r="AU208">
            <v>68</v>
          </cell>
          <cell r="CN208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09">
          <cell r="P209">
            <v>185</v>
          </cell>
          <cell r="Q209">
            <v>19</v>
          </cell>
          <cell r="S209">
            <v>1226</v>
          </cell>
          <cell r="U209">
            <v>22.494</v>
          </cell>
          <cell r="X209">
            <v>1498</v>
          </cell>
          <cell r="Y209">
            <v>835</v>
          </cell>
          <cell r="BA209">
            <v>7.07</v>
          </cell>
          <cell r="BB209">
            <v>7.07</v>
          </cell>
          <cell r="BC209">
            <v>7.07</v>
          </cell>
          <cell r="BO209" t="str">
            <v>Письмо Минстроя №45824-ДВ/09 от 15.11.2018 на 4-й квартал 2018г</v>
          </cell>
        </row>
        <row r="210">
          <cell r="E210" t="str">
            <v>40</v>
          </cell>
          <cell r="G210" t="str">
            <v>Детали деревянные лесов из пиломатериалов хвойных пород</v>
          </cell>
          <cell r="H210" t="str">
            <v>м3</v>
          </cell>
          <cell r="I210">
            <v>2.7000000000000001E-3</v>
          </cell>
          <cell r="P210">
            <v>4</v>
          </cell>
          <cell r="Q210">
            <v>0</v>
          </cell>
          <cell r="S210">
            <v>0</v>
          </cell>
          <cell r="X210">
            <v>0</v>
          </cell>
          <cell r="Y210">
            <v>0</v>
          </cell>
          <cell r="AL210">
            <v>1549.99</v>
          </cell>
        </row>
        <row r="211">
          <cell r="P211">
            <v>30</v>
          </cell>
          <cell r="Q211">
            <v>0</v>
          </cell>
          <cell r="S211">
            <v>0</v>
          </cell>
          <cell r="X211">
            <v>0</v>
          </cell>
          <cell r="Y211">
            <v>0</v>
          </cell>
          <cell r="BC211">
            <v>7.07</v>
          </cell>
        </row>
        <row r="212">
          <cell r="E212" t="str">
            <v>41</v>
          </cell>
          <cell r="G212" t="str">
            <v>Детали стальных трубчатых лесов, укомплектованные пробками, крючками и хомутами, окрашенные</v>
          </cell>
          <cell r="H212" t="str">
            <v>т</v>
          </cell>
          <cell r="I212">
            <v>1.32E-2</v>
          </cell>
          <cell r="P212">
            <v>117</v>
          </cell>
          <cell r="Q212">
            <v>0</v>
          </cell>
          <cell r="S212">
            <v>0</v>
          </cell>
          <cell r="X212">
            <v>0</v>
          </cell>
          <cell r="Y212">
            <v>0</v>
          </cell>
          <cell r="AL212">
            <v>8827.35</v>
          </cell>
        </row>
        <row r="213">
          <cell r="P213">
            <v>824</v>
          </cell>
          <cell r="Q213">
            <v>0</v>
          </cell>
          <cell r="S213">
            <v>0</v>
          </cell>
          <cell r="X213">
            <v>0</v>
          </cell>
          <cell r="Y213">
            <v>0</v>
          </cell>
          <cell r="BC213">
            <v>7.07</v>
          </cell>
        </row>
        <row r="214">
          <cell r="E214" t="str">
            <v>42</v>
          </cell>
          <cell r="G214" t="str">
            <v>Установка и разборка внутренних трубчатых инвентарных лесов при высоте помещений до 6 м</v>
          </cell>
          <cell r="H214" t="str">
            <v>100 м2</v>
          </cell>
          <cell r="I214">
            <v>0.15</v>
          </cell>
          <cell r="P214">
            <v>38</v>
          </cell>
          <cell r="Q214">
            <v>3</v>
          </cell>
          <cell r="S214">
            <v>93</v>
          </cell>
          <cell r="X214">
            <v>113</v>
          </cell>
          <cell r="Y214">
            <v>63</v>
          </cell>
          <cell r="AK214">
            <v>808.71</v>
          </cell>
          <cell r="AL214">
            <v>251.85</v>
          </cell>
          <cell r="AM214">
            <v>15.62</v>
          </cell>
          <cell r="AO214">
            <v>541.24</v>
          </cell>
          <cell r="AQ214">
            <v>70.2</v>
          </cell>
          <cell r="AT214">
            <v>122</v>
          </cell>
          <cell r="AU214">
            <v>68</v>
          </cell>
          <cell r="CN214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15">
          <cell r="P215">
            <v>267</v>
          </cell>
          <cell r="Q215">
            <v>20</v>
          </cell>
          <cell r="S215">
            <v>660</v>
          </cell>
          <cell r="U215">
            <v>12.109500000000001</v>
          </cell>
          <cell r="X215">
            <v>808</v>
          </cell>
          <cell r="Y215">
            <v>450</v>
          </cell>
          <cell r="BA215">
            <v>7.07</v>
          </cell>
          <cell r="BB215">
            <v>7.07</v>
          </cell>
          <cell r="BC215">
            <v>7.07</v>
          </cell>
          <cell r="BO215" t="str">
            <v>Письмо Минстроя №45824-ДВ/09 от 15.11.2018 на 4-й квартал 2018г</v>
          </cell>
        </row>
        <row r="216">
          <cell r="E216" t="str">
            <v>43</v>
          </cell>
          <cell r="G216" t="str">
            <v>Детали деревянные лесов из пиломатериалов хвойных пород</v>
          </cell>
          <cell r="H216" t="str">
            <v>м3</v>
          </cell>
          <cell r="I216">
            <v>1.1999999999999999E-3</v>
          </cell>
          <cell r="P216">
            <v>2</v>
          </cell>
          <cell r="Q216">
            <v>0</v>
          </cell>
          <cell r="S216">
            <v>0</v>
          </cell>
          <cell r="X216">
            <v>0</v>
          </cell>
          <cell r="Y216">
            <v>0</v>
          </cell>
          <cell r="AL216">
            <v>1549.99</v>
          </cell>
        </row>
        <row r="217">
          <cell r="P217">
            <v>13</v>
          </cell>
          <cell r="Q217">
            <v>0</v>
          </cell>
          <cell r="S217">
            <v>0</v>
          </cell>
          <cell r="X217">
            <v>0</v>
          </cell>
          <cell r="Y217">
            <v>0</v>
          </cell>
          <cell r="BC217">
            <v>7.07</v>
          </cell>
        </row>
        <row r="218">
          <cell r="E218" t="str">
            <v>44</v>
          </cell>
          <cell r="G218" t="str">
            <v>Детали стальных трубчатых лесов, укомплектованные пробками, крючками и хомутами, окрашенные</v>
          </cell>
          <cell r="H218" t="str">
            <v>т</v>
          </cell>
          <cell r="I218">
            <v>4.3499999999999997E-3</v>
          </cell>
          <cell r="P218">
            <v>38</v>
          </cell>
          <cell r="Q218">
            <v>0</v>
          </cell>
          <cell r="S218">
            <v>0</v>
          </cell>
          <cell r="X218">
            <v>0</v>
          </cell>
          <cell r="Y218">
            <v>0</v>
          </cell>
          <cell r="AL218">
            <v>8827.35</v>
          </cell>
        </row>
        <row r="219">
          <cell r="P219">
            <v>271</v>
          </cell>
          <cell r="Q219">
            <v>0</v>
          </cell>
          <cell r="S219">
            <v>0</v>
          </cell>
          <cell r="X219">
            <v>0</v>
          </cell>
          <cell r="Y219">
            <v>0</v>
          </cell>
          <cell r="BC219">
            <v>7.07</v>
          </cell>
        </row>
        <row r="220">
          <cell r="E220" t="str">
            <v>45</v>
          </cell>
          <cell r="G220" t="str">
            <v>Обмуровка изделиями шамотными фасонными перегородок газовых пламенных</v>
          </cell>
          <cell r="H220" t="str">
            <v>м3</v>
          </cell>
          <cell r="I220">
            <v>1.5</v>
          </cell>
          <cell r="P220">
            <v>122</v>
          </cell>
          <cell r="Q220">
            <v>812</v>
          </cell>
          <cell r="R220">
            <v>104</v>
          </cell>
          <cell r="S220">
            <v>429</v>
          </cell>
          <cell r="X220">
            <v>560</v>
          </cell>
          <cell r="Y220">
            <v>341</v>
          </cell>
          <cell r="AK220">
            <v>762.63</v>
          </cell>
          <cell r="AL220">
            <v>81.069999999999993</v>
          </cell>
          <cell r="AM220">
            <v>432.53</v>
          </cell>
          <cell r="AN220">
            <v>55.19</v>
          </cell>
          <cell r="AO220">
            <v>249.03</v>
          </cell>
          <cell r="AQ220">
            <v>23.23</v>
          </cell>
          <cell r="AT220">
            <v>105</v>
          </cell>
          <cell r="AU220">
            <v>64</v>
          </cell>
          <cell r="CN220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21">
          <cell r="P221">
            <v>859</v>
          </cell>
          <cell r="Q221">
            <v>5737</v>
          </cell>
          <cell r="R221">
            <v>732</v>
          </cell>
          <cell r="S221">
            <v>3033</v>
          </cell>
          <cell r="U221">
            <v>40.071749999999994</v>
          </cell>
          <cell r="X221">
            <v>3953</v>
          </cell>
          <cell r="Y221">
            <v>2410</v>
          </cell>
          <cell r="BA221">
            <v>7.07</v>
          </cell>
          <cell r="BB221">
            <v>7.07</v>
          </cell>
          <cell r="BC221">
            <v>7.07</v>
          </cell>
          <cell r="BO221" t="str">
            <v>Письмо Минстроя №45824-ДВ/09 от 15.11.2018 на 4-й квартал 2018г</v>
          </cell>
          <cell r="BS221">
            <v>7.07</v>
          </cell>
        </row>
        <row r="222">
          <cell r="E222" t="str">
            <v>46</v>
          </cell>
          <cell r="G222" t="str">
            <v>Изделия огнеупорные шамотные общего назначения № 5, 8, 1 подгруппы марки ШБ</v>
          </cell>
          <cell r="H222" t="str">
            <v>т</v>
          </cell>
          <cell r="I222">
            <v>3.0750000000000002</v>
          </cell>
          <cell r="P222">
            <v>4508</v>
          </cell>
          <cell r="Q222">
            <v>0</v>
          </cell>
          <cell r="S222">
            <v>0</v>
          </cell>
          <cell r="X222">
            <v>0</v>
          </cell>
          <cell r="Y222">
            <v>0</v>
          </cell>
          <cell r="AL222">
            <v>1466.24</v>
          </cell>
        </row>
        <row r="223">
          <cell r="P223">
            <v>31871</v>
          </cell>
          <cell r="Q223">
            <v>0</v>
          </cell>
          <cell r="S223">
            <v>0</v>
          </cell>
          <cell r="X223">
            <v>0</v>
          </cell>
          <cell r="Y223">
            <v>0</v>
          </cell>
          <cell r="BC223">
            <v>7.07</v>
          </cell>
        </row>
        <row r="224">
          <cell r="E224" t="str">
            <v>47</v>
          </cell>
          <cell r="G224" t="str">
            <v>Обмуровка изделиями шамотными прямыми стен неэкранированных</v>
          </cell>
          <cell r="H224" t="str">
            <v>м3</v>
          </cell>
          <cell r="I224">
            <v>2.5</v>
          </cell>
          <cell r="P224">
            <v>258</v>
          </cell>
          <cell r="Q224">
            <v>1340</v>
          </cell>
          <cell r="R224">
            <v>173</v>
          </cell>
          <cell r="S224">
            <v>623</v>
          </cell>
          <cell r="X224">
            <v>836</v>
          </cell>
          <cell r="Y224">
            <v>509</v>
          </cell>
          <cell r="AK224">
            <v>748.14</v>
          </cell>
          <cell r="AL224">
            <v>103.18</v>
          </cell>
          <cell r="AM224">
            <v>428.66</v>
          </cell>
          <cell r="AN224">
            <v>54.95</v>
          </cell>
          <cell r="AO224">
            <v>216.3</v>
          </cell>
          <cell r="AQ224">
            <v>21.48</v>
          </cell>
          <cell r="AT224">
            <v>105</v>
          </cell>
          <cell r="AU224">
            <v>64</v>
          </cell>
          <cell r="CN224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25">
          <cell r="P225">
            <v>1821</v>
          </cell>
          <cell r="Q225">
            <v>9474</v>
          </cell>
          <cell r="R225">
            <v>1220</v>
          </cell>
          <cell r="S225">
            <v>4401</v>
          </cell>
          <cell r="U225">
            <v>61.754999999999995</v>
          </cell>
          <cell r="X225">
            <v>5902</v>
          </cell>
          <cell r="Y225">
            <v>3597</v>
          </cell>
          <cell r="BA225">
            <v>7.07</v>
          </cell>
          <cell r="BB225">
            <v>7.07</v>
          </cell>
          <cell r="BC225">
            <v>7.07</v>
          </cell>
          <cell r="BO225" t="str">
            <v>Письмо Минстроя №45824-ДВ/09 от 15.11.2018 на 4-й квартал 2018г</v>
          </cell>
          <cell r="BS225">
            <v>7.07</v>
          </cell>
        </row>
        <row r="226">
          <cell r="E226" t="str">
            <v>48</v>
          </cell>
          <cell r="G226" t="str">
            <v>Изделия огнеупорные шамотные общего назначения № 5, 8, 1 подгруппы марки ШБ</v>
          </cell>
          <cell r="H226" t="str">
            <v>т</v>
          </cell>
          <cell r="I226">
            <v>4.875</v>
          </cell>
          <cell r="P226">
            <v>7147</v>
          </cell>
          <cell r="Q226">
            <v>0</v>
          </cell>
          <cell r="S226">
            <v>0</v>
          </cell>
          <cell r="X226">
            <v>0</v>
          </cell>
          <cell r="Y226">
            <v>0</v>
          </cell>
          <cell r="AL226">
            <v>1466.24</v>
          </cell>
        </row>
        <row r="227">
          <cell r="P227">
            <v>50528</v>
          </cell>
          <cell r="Q227">
            <v>0</v>
          </cell>
          <cell r="S227">
            <v>0</v>
          </cell>
          <cell r="X227">
            <v>0</v>
          </cell>
          <cell r="Y227">
            <v>0</v>
          </cell>
          <cell r="BC227">
            <v>7.07</v>
          </cell>
        </row>
        <row r="228">
          <cell r="E228" t="str">
            <v>49</v>
          </cell>
          <cell r="G228" t="str">
            <v>Обмуровка поверхности котлов плитами теплоизоляционными.</v>
          </cell>
          <cell r="H228" t="str">
            <v>м3</v>
          </cell>
          <cell r="I228">
            <v>5.4</v>
          </cell>
          <cell r="P228">
            <v>2857</v>
          </cell>
          <cell r="Q228">
            <v>2484</v>
          </cell>
          <cell r="R228">
            <v>302</v>
          </cell>
          <cell r="S228">
            <v>999</v>
          </cell>
          <cell r="X228">
            <v>1366</v>
          </cell>
          <cell r="Y228">
            <v>833</v>
          </cell>
          <cell r="AK228">
            <v>1057.17</v>
          </cell>
          <cell r="AL228">
            <v>528.83000000000004</v>
          </cell>
          <cell r="AM228">
            <v>367.76</v>
          </cell>
          <cell r="AN228">
            <v>44.96</v>
          </cell>
          <cell r="AO228">
            <v>160.58000000000001</v>
          </cell>
          <cell r="AQ228">
            <v>19.37</v>
          </cell>
          <cell r="AT228">
            <v>105</v>
          </cell>
          <cell r="AU228">
            <v>64</v>
          </cell>
          <cell r="CN228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29">
          <cell r="P229">
            <v>20196</v>
          </cell>
          <cell r="Q229">
            <v>17562</v>
          </cell>
          <cell r="R229">
            <v>2138</v>
          </cell>
          <cell r="S229">
            <v>7063</v>
          </cell>
          <cell r="U229">
            <v>120.28770000000002</v>
          </cell>
          <cell r="X229">
            <v>9661</v>
          </cell>
          <cell r="Y229">
            <v>5889</v>
          </cell>
          <cell r="BA229">
            <v>7.07</v>
          </cell>
          <cell r="BB229">
            <v>7.07</v>
          </cell>
          <cell r="BC229">
            <v>7.07</v>
          </cell>
          <cell r="BO229" t="str">
            <v>Письмо Минстроя №45824-ДВ/09 от 15.11.2018 на 4-й квартал 2018г</v>
          </cell>
          <cell r="BS229">
            <v>7.07</v>
          </cell>
        </row>
        <row r="230">
          <cell r="E230" t="str">
            <v>49,1</v>
          </cell>
          <cell r="G230" t="str">
            <v>Муллитокремнеземистый войлок марки МКРВ-200</v>
          </cell>
          <cell r="H230" t="str">
            <v>т</v>
          </cell>
          <cell r="I230">
            <v>1.004</v>
          </cell>
          <cell r="O230">
            <v>32395</v>
          </cell>
          <cell r="X230">
            <v>0</v>
          </cell>
          <cell r="Y230">
            <v>0</v>
          </cell>
          <cell r="AK230">
            <v>32266.14</v>
          </cell>
        </row>
        <row r="231">
          <cell r="O231">
            <v>229033</v>
          </cell>
          <cell r="X231">
            <v>0</v>
          </cell>
          <cell r="Y231">
            <v>0</v>
          </cell>
          <cell r="BC231">
            <v>7.07</v>
          </cell>
        </row>
        <row r="232">
          <cell r="E232" t="str">
            <v>50</v>
          </cell>
          <cell r="G232" t="str">
            <v>Обмуровка экранов жаростойким бетоном толщиной слоя до 40 мм</v>
          </cell>
          <cell r="H232" t="str">
            <v>м3</v>
          </cell>
          <cell r="I232">
            <v>2.7</v>
          </cell>
          <cell r="P232">
            <v>36221</v>
          </cell>
          <cell r="Q232">
            <v>1774</v>
          </cell>
          <cell r="R232">
            <v>302</v>
          </cell>
          <cell r="S232">
            <v>1239</v>
          </cell>
          <cell r="X232">
            <v>1618</v>
          </cell>
          <cell r="Y232">
            <v>986</v>
          </cell>
          <cell r="AK232">
            <v>14340.3</v>
          </cell>
          <cell r="AL232">
            <v>13415.47</v>
          </cell>
          <cell r="AM232">
            <v>525.34</v>
          </cell>
          <cell r="AN232">
            <v>89.67</v>
          </cell>
          <cell r="AO232">
            <v>399.49</v>
          </cell>
          <cell r="AQ232">
            <v>45.14</v>
          </cell>
          <cell r="AT232">
            <v>105</v>
          </cell>
          <cell r="AU232">
            <v>64</v>
          </cell>
          <cell r="CN232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33">
          <cell r="P233">
            <v>256079</v>
          </cell>
          <cell r="Q233">
            <v>12541</v>
          </cell>
          <cell r="R233">
            <v>2138</v>
          </cell>
          <cell r="S233">
            <v>8762</v>
          </cell>
          <cell r="U233">
            <v>140.15969999999999</v>
          </cell>
          <cell r="X233">
            <v>11445</v>
          </cell>
          <cell r="Y233">
            <v>6976</v>
          </cell>
          <cell r="BA233">
            <v>7.07</v>
          </cell>
          <cell r="BB233">
            <v>7.07</v>
          </cell>
          <cell r="BC233">
            <v>7.07</v>
          </cell>
          <cell r="BO233" t="str">
            <v>Письмо Минстроя №45824-ДВ/09 от 15.11.2018 на 4-й квартал 2018г</v>
          </cell>
          <cell r="BS233">
            <v>7.07</v>
          </cell>
        </row>
        <row r="234">
          <cell r="E234" t="str">
            <v>51</v>
          </cell>
          <cell r="G234" t="str">
            <v>Торкретирование огнеупорным раствором барабанов и коллекторов</v>
          </cell>
          <cell r="H234" t="str">
            <v>м3</v>
          </cell>
          <cell r="I234">
            <v>0.17</v>
          </cell>
          <cell r="P234">
            <v>1372</v>
          </cell>
          <cell r="Q234">
            <v>740</v>
          </cell>
          <cell r="R234">
            <v>73</v>
          </cell>
          <cell r="S234">
            <v>57</v>
          </cell>
          <cell r="X234">
            <v>137</v>
          </cell>
          <cell r="Y234">
            <v>83</v>
          </cell>
          <cell r="AK234">
            <v>11843.31</v>
          </cell>
          <cell r="AL234">
            <v>8067.74</v>
          </cell>
          <cell r="AM234">
            <v>3482.55</v>
          </cell>
          <cell r="AN234">
            <v>343.39</v>
          </cell>
          <cell r="AO234">
            <v>293.02</v>
          </cell>
          <cell r="AQ234">
            <v>32.630000000000003</v>
          </cell>
          <cell r="AT234">
            <v>105</v>
          </cell>
          <cell r="AU234">
            <v>64</v>
          </cell>
          <cell r="CN234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35">
          <cell r="P235">
            <v>9697</v>
          </cell>
          <cell r="Q235">
            <v>5232</v>
          </cell>
          <cell r="R235">
            <v>516</v>
          </cell>
          <cell r="S235">
            <v>405</v>
          </cell>
          <cell r="U235">
            <v>6.3791650000000013</v>
          </cell>
          <cell r="X235">
            <v>967</v>
          </cell>
          <cell r="Y235">
            <v>589</v>
          </cell>
          <cell r="BA235">
            <v>7.07</v>
          </cell>
          <cell r="BB235">
            <v>7.07</v>
          </cell>
          <cell r="BC235">
            <v>7.07</v>
          </cell>
          <cell r="BO235" t="str">
            <v>Письмо Минстроя №45824-ДВ/09 от 15.11.2018 на 4-й квартал 2018г</v>
          </cell>
          <cell r="BS235">
            <v>7.07</v>
          </cell>
        </row>
        <row r="236">
          <cell r="E236" t="str">
            <v>52</v>
          </cell>
          <cell r="G236" t="str">
            <v>Уплотнительная обмазка поверхности котлов раствором магнезиальным</v>
          </cell>
          <cell r="H236" t="str">
            <v>100 м2</v>
          </cell>
          <cell r="I236">
            <v>0.2</v>
          </cell>
          <cell r="P236">
            <v>2414</v>
          </cell>
          <cell r="Q236">
            <v>203</v>
          </cell>
          <cell r="R236">
            <v>24</v>
          </cell>
          <cell r="S236">
            <v>261</v>
          </cell>
          <cell r="X236">
            <v>299</v>
          </cell>
          <cell r="Y236">
            <v>182</v>
          </cell>
          <cell r="AK236">
            <v>14017.51</v>
          </cell>
          <cell r="AL236">
            <v>12072.41</v>
          </cell>
          <cell r="AM236">
            <v>810.43</v>
          </cell>
          <cell r="AN236">
            <v>94.14</v>
          </cell>
          <cell r="AO236">
            <v>1134.67</v>
          </cell>
          <cell r="AQ236">
            <v>122.8</v>
          </cell>
          <cell r="AT236">
            <v>105</v>
          </cell>
          <cell r="AU236">
            <v>64</v>
          </cell>
          <cell r="CN236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37">
          <cell r="P237">
            <v>17070</v>
          </cell>
          <cell r="Q237">
            <v>1432</v>
          </cell>
          <cell r="R237">
            <v>167</v>
          </cell>
          <cell r="S237">
            <v>1845</v>
          </cell>
          <cell r="U237">
            <v>28.244</v>
          </cell>
          <cell r="X237">
            <v>2113</v>
          </cell>
          <cell r="Y237">
            <v>1288</v>
          </cell>
          <cell r="BA237">
            <v>7.07</v>
          </cell>
          <cell r="BB237">
            <v>7.07</v>
          </cell>
          <cell r="BC237">
            <v>7.07</v>
          </cell>
          <cell r="BO237" t="str">
            <v>Письмо Минстроя №45824-ДВ/09 от 15.11.2018 на 4-й квартал 2018г</v>
          </cell>
          <cell r="BS237">
            <v>7.07</v>
          </cell>
        </row>
        <row r="238">
          <cell r="E238" t="str">
            <v>53</v>
          </cell>
          <cell r="G238" t="str">
            <v>Прокладка пергамина между слоями обмуровки</v>
          </cell>
          <cell r="H238" t="str">
            <v>100 м2</v>
          </cell>
          <cell r="I238">
            <v>0.68</v>
          </cell>
          <cell r="P238">
            <v>248</v>
          </cell>
          <cell r="Q238">
            <v>13</v>
          </cell>
          <cell r="R238">
            <v>1</v>
          </cell>
          <cell r="S238">
            <v>99</v>
          </cell>
          <cell r="X238">
            <v>105</v>
          </cell>
          <cell r="Y238">
            <v>64</v>
          </cell>
          <cell r="AK238">
            <v>506.45</v>
          </cell>
          <cell r="AL238">
            <v>364.55</v>
          </cell>
          <cell r="AM238">
            <v>15.02</v>
          </cell>
          <cell r="AN238">
            <v>1.65</v>
          </cell>
          <cell r="AO238">
            <v>126.88</v>
          </cell>
          <cell r="AQ238">
            <v>16.940000000000001</v>
          </cell>
          <cell r="AT238">
            <v>105</v>
          </cell>
          <cell r="AU238">
            <v>64</v>
          </cell>
          <cell r="CN238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39">
          <cell r="P239">
            <v>1755</v>
          </cell>
          <cell r="Q239">
            <v>91</v>
          </cell>
          <cell r="R239">
            <v>10</v>
          </cell>
          <cell r="S239">
            <v>702</v>
          </cell>
          <cell r="U239">
            <v>13.247080000000002</v>
          </cell>
          <cell r="X239">
            <v>748</v>
          </cell>
          <cell r="Y239">
            <v>456</v>
          </cell>
          <cell r="BA239">
            <v>7.07</v>
          </cell>
          <cell r="BB239">
            <v>7.07</v>
          </cell>
          <cell r="BC239">
            <v>7.07</v>
          </cell>
          <cell r="BO239" t="str">
            <v>Письмо Минстроя №45824-ДВ/09 от 15.11.2018 на 4-й квартал 2018г</v>
          </cell>
          <cell r="BS239">
            <v>7.07</v>
          </cell>
        </row>
        <row r="240">
          <cell r="E240" t="str">
            <v>54</v>
          </cell>
          <cell r="G240" t="str">
            <v>Набивка массой хромитовой зажигательных поясов экранов</v>
          </cell>
          <cell r="H240" t="str">
            <v>м3</v>
          </cell>
          <cell r="I240">
            <v>0.03</v>
          </cell>
          <cell r="P240">
            <v>135</v>
          </cell>
          <cell r="Q240">
            <v>77</v>
          </cell>
          <cell r="R240">
            <v>5</v>
          </cell>
          <cell r="S240">
            <v>18</v>
          </cell>
          <cell r="X240">
            <v>24</v>
          </cell>
          <cell r="Y240">
            <v>15</v>
          </cell>
          <cell r="AK240">
            <v>7057.98</v>
          </cell>
          <cell r="AL240">
            <v>4498.6499999999996</v>
          </cell>
          <cell r="AM240">
            <v>2048.69</v>
          </cell>
          <cell r="AN240">
            <v>144.61000000000001</v>
          </cell>
          <cell r="AO240">
            <v>510.64</v>
          </cell>
          <cell r="AQ240">
            <v>51.58</v>
          </cell>
          <cell r="AT240">
            <v>105</v>
          </cell>
          <cell r="AU240">
            <v>64</v>
          </cell>
          <cell r="CN240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41">
          <cell r="P241">
            <v>954</v>
          </cell>
          <cell r="Q241">
            <v>543</v>
          </cell>
          <cell r="R241">
            <v>38</v>
          </cell>
          <cell r="S241">
            <v>125</v>
          </cell>
          <cell r="U241">
            <v>1.7795099999999997</v>
          </cell>
          <cell r="X241">
            <v>171</v>
          </cell>
          <cell r="Y241">
            <v>104</v>
          </cell>
          <cell r="BA241">
            <v>7.07</v>
          </cell>
          <cell r="BB241">
            <v>7.07</v>
          </cell>
          <cell r="BC241">
            <v>7.07</v>
          </cell>
          <cell r="BO241" t="str">
            <v>Письмо Минстроя №45824-ДВ/09 от 15.11.2018 на 4-й квартал 2018г</v>
          </cell>
          <cell r="BS241">
            <v>7.07</v>
          </cell>
        </row>
        <row r="242">
          <cell r="E242" t="str">
            <v>55</v>
          </cell>
          <cell r="G242" t="str">
            <v>Прокладка фанеры в температурные швы</v>
          </cell>
          <cell r="H242" t="str">
            <v>100 м2</v>
          </cell>
          <cell r="I242">
            <v>0.9</v>
          </cell>
          <cell r="P242">
            <v>482</v>
          </cell>
          <cell r="Q242">
            <v>104</v>
          </cell>
          <cell r="R242">
            <v>11</v>
          </cell>
          <cell r="S242">
            <v>102</v>
          </cell>
          <cell r="X242">
            <v>119</v>
          </cell>
          <cell r="Y242">
            <v>72</v>
          </cell>
          <cell r="AK242">
            <v>725.96</v>
          </cell>
          <cell r="AL242">
            <v>535.64</v>
          </cell>
          <cell r="AM242">
            <v>91.98</v>
          </cell>
          <cell r="AN242">
            <v>9.86</v>
          </cell>
          <cell r="AO242">
            <v>98.34</v>
          </cell>
          <cell r="AQ242">
            <v>13.13</v>
          </cell>
          <cell r="AT242">
            <v>105</v>
          </cell>
          <cell r="AU242">
            <v>64</v>
          </cell>
          <cell r="CN242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43">
          <cell r="P243">
            <v>3411</v>
          </cell>
          <cell r="Q243">
            <v>732</v>
          </cell>
          <cell r="R243">
            <v>76</v>
          </cell>
          <cell r="S243">
            <v>719</v>
          </cell>
          <cell r="U243">
            <v>13.589549999999999</v>
          </cell>
          <cell r="X243">
            <v>835</v>
          </cell>
          <cell r="Y243">
            <v>509</v>
          </cell>
          <cell r="BA243">
            <v>7.07</v>
          </cell>
          <cell r="BB243">
            <v>7.07</v>
          </cell>
          <cell r="BC243">
            <v>7.07</v>
          </cell>
          <cell r="BO243" t="str">
            <v>Письмо Минстроя №45824-ДВ/09 от 15.11.2018 на 4-й квартал 2018г</v>
          </cell>
          <cell r="BS243">
            <v>7.07</v>
          </cell>
        </row>
        <row r="244">
          <cell r="E244" t="str">
            <v>56</v>
          </cell>
          <cell r="G244" t="str">
            <v>Оклеивание поверхности изоляции тканями стеклянными, хлопчатобумажными на клее ПВА</v>
          </cell>
          <cell r="H244" t="str">
            <v>100 м2</v>
          </cell>
          <cell r="I244">
            <v>1.82</v>
          </cell>
          <cell r="P244">
            <v>1025</v>
          </cell>
          <cell r="Q244">
            <v>66</v>
          </cell>
          <cell r="R244">
            <v>7</v>
          </cell>
          <cell r="S244">
            <v>710</v>
          </cell>
          <cell r="X244">
            <v>717</v>
          </cell>
          <cell r="Y244">
            <v>430</v>
          </cell>
          <cell r="AK244">
            <v>931.28</v>
          </cell>
          <cell r="AL244">
            <v>563.28</v>
          </cell>
          <cell r="AM244">
            <v>28.76</v>
          </cell>
          <cell r="AN244">
            <v>3.04</v>
          </cell>
          <cell r="AO244">
            <v>339.24</v>
          </cell>
          <cell r="AQ244">
            <v>44</v>
          </cell>
          <cell r="AT244">
            <v>100</v>
          </cell>
          <cell r="AU244">
            <v>60</v>
          </cell>
          <cell r="CN244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45">
          <cell r="P245">
            <v>7244</v>
          </cell>
          <cell r="Q245">
            <v>463</v>
          </cell>
          <cell r="R245">
            <v>51</v>
          </cell>
          <cell r="S245">
            <v>5018</v>
          </cell>
          <cell r="U245">
            <v>92.091999999999999</v>
          </cell>
          <cell r="X245">
            <v>5069</v>
          </cell>
          <cell r="Y245">
            <v>3041</v>
          </cell>
          <cell r="BA245">
            <v>7.07</v>
          </cell>
          <cell r="BB245">
            <v>7.07</v>
          </cell>
          <cell r="BC245">
            <v>7.07</v>
          </cell>
          <cell r="BO245" t="str">
            <v>Письмо Минстроя №45824-ДВ/09 от 15.11.2018 на 4-й квартал 2018г</v>
          </cell>
          <cell r="BS245">
            <v>7.07</v>
          </cell>
        </row>
        <row r="246">
          <cell r="E246" t="str">
            <v>57</v>
          </cell>
          <cell r="G246" t="str">
            <v>Ткань стеклянная конструкционная марки Т-10, Т-10п</v>
          </cell>
          <cell r="H246" t="str">
            <v>1000 м2</v>
          </cell>
          <cell r="I246">
            <v>0.21840000000000001</v>
          </cell>
          <cell r="P246">
            <v>4228</v>
          </cell>
          <cell r="Q246">
            <v>0</v>
          </cell>
          <cell r="S246">
            <v>0</v>
          </cell>
          <cell r="X246">
            <v>0</v>
          </cell>
          <cell r="Y246">
            <v>0</v>
          </cell>
          <cell r="AL246">
            <v>19357.900000000001</v>
          </cell>
        </row>
        <row r="247">
          <cell r="P247">
            <v>29890</v>
          </cell>
          <cell r="Q247">
            <v>0</v>
          </cell>
          <cell r="S247">
            <v>0</v>
          </cell>
          <cell r="X247">
            <v>0</v>
          </cell>
          <cell r="Y247">
            <v>0</v>
          </cell>
          <cell r="BC247">
            <v>7.07</v>
          </cell>
        </row>
        <row r="248">
          <cell r="E248" t="str">
            <v>58</v>
          </cell>
          <cell r="G248" t="str">
            <v>Изоляция кладки печей, котлов, трубопроводов асбестовым картоном</v>
          </cell>
          <cell r="H248" t="str">
            <v>100 кг</v>
          </cell>
          <cell r="I248">
            <v>1.5</v>
          </cell>
          <cell r="P248">
            <v>1688</v>
          </cell>
          <cell r="Q248">
            <v>17</v>
          </cell>
          <cell r="R248">
            <v>2</v>
          </cell>
          <cell r="S248">
            <v>59</v>
          </cell>
          <cell r="X248">
            <v>64</v>
          </cell>
          <cell r="Y248">
            <v>39</v>
          </cell>
          <cell r="AK248">
            <v>1167.8900000000001</v>
          </cell>
          <cell r="AL248">
            <v>1124.6099999999999</v>
          </cell>
          <cell r="AM248">
            <v>8.9600000000000009</v>
          </cell>
          <cell r="AN248">
            <v>0.97</v>
          </cell>
          <cell r="AO248">
            <v>34.32</v>
          </cell>
          <cell r="AQ248">
            <v>4.51</v>
          </cell>
          <cell r="AT248">
            <v>105</v>
          </cell>
          <cell r="AU248">
            <v>64</v>
          </cell>
          <cell r="CN248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49">
          <cell r="P249">
            <v>11931</v>
          </cell>
          <cell r="Q249">
            <v>117</v>
          </cell>
          <cell r="R249">
            <v>11</v>
          </cell>
          <cell r="S249">
            <v>414</v>
          </cell>
          <cell r="U249">
            <v>7.7797499999999999</v>
          </cell>
          <cell r="X249">
            <v>446</v>
          </cell>
          <cell r="Y249">
            <v>272</v>
          </cell>
          <cell r="BA249">
            <v>7.07</v>
          </cell>
          <cell r="BB249">
            <v>7.07</v>
          </cell>
          <cell r="BC249">
            <v>7.07</v>
          </cell>
          <cell r="BO249" t="str">
            <v>Письмо Минстроя №45824-ДВ/09 от 15.11.2018 на 4-й квартал 2018г</v>
          </cell>
          <cell r="BS249">
            <v>7.07</v>
          </cell>
        </row>
        <row r="250">
          <cell r="E250" t="str">
            <v>59</v>
          </cell>
          <cell r="G250" t="str">
            <v>Изоляция кладки печей, котлов, трубопроводов асбестовым шнуром</v>
          </cell>
          <cell r="H250" t="str">
            <v>100 кг</v>
          </cell>
          <cell r="I250">
            <v>0.45</v>
          </cell>
          <cell r="P250">
            <v>3928</v>
          </cell>
          <cell r="Q250">
            <v>5</v>
          </cell>
          <cell r="S250">
            <v>75</v>
          </cell>
          <cell r="X250">
            <v>79</v>
          </cell>
          <cell r="Y250">
            <v>48</v>
          </cell>
          <cell r="AK250">
            <v>8882.11</v>
          </cell>
          <cell r="AL250">
            <v>8728.33</v>
          </cell>
          <cell r="AM250">
            <v>8.9600000000000009</v>
          </cell>
          <cell r="AO250">
            <v>144.82</v>
          </cell>
          <cell r="AQ250">
            <v>19.03</v>
          </cell>
          <cell r="AT250">
            <v>105</v>
          </cell>
          <cell r="AU250">
            <v>64</v>
          </cell>
          <cell r="CN250" t="str">
    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    </cell>
        </row>
        <row r="251">
          <cell r="P251">
            <v>27768</v>
          </cell>
          <cell r="Q251">
            <v>35</v>
          </cell>
          <cell r="S251">
            <v>531</v>
          </cell>
          <cell r="U251">
            <v>9.8480249999999998</v>
          </cell>
          <cell r="X251">
            <v>561</v>
          </cell>
          <cell r="Y251">
            <v>342</v>
          </cell>
          <cell r="BA251">
            <v>7.07</v>
          </cell>
          <cell r="BB251">
            <v>7.07</v>
          </cell>
          <cell r="BC251">
            <v>7.07</v>
          </cell>
          <cell r="BO251" t="str">
            <v>Письмо Минстроя №45824-ДВ/09 от 15.11.2018 на 4-й квартал 2018г</v>
          </cell>
        </row>
        <row r="252">
          <cell r="E252" t="str">
            <v>60</v>
          </cell>
          <cell r="G252" t="str">
    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    </cell>
          <cell r="H252" t="str">
            <v>100 м</v>
          </cell>
          <cell r="I252">
            <v>0.5</v>
          </cell>
          <cell r="P252">
            <v>124</v>
          </cell>
          <cell r="Q252">
            <v>2051</v>
          </cell>
          <cell r="R252">
            <v>119</v>
          </cell>
          <cell r="S252">
            <v>718</v>
          </cell>
          <cell r="X252">
            <v>670</v>
          </cell>
          <cell r="Y252">
            <v>502</v>
          </cell>
          <cell r="AK252">
            <v>5783.46</v>
          </cell>
          <cell r="AL252">
            <v>247.26</v>
          </cell>
          <cell r="AM252">
            <v>4101.67</v>
          </cell>
          <cell r="AN252">
            <v>236.78</v>
          </cell>
          <cell r="AO252">
            <v>1434.53</v>
          </cell>
          <cell r="AQ252">
            <v>167</v>
          </cell>
          <cell r="AT252">
            <v>80</v>
          </cell>
          <cell r="AU252">
            <v>60</v>
          </cell>
        </row>
        <row r="253">
          <cell r="P253">
            <v>873</v>
          </cell>
          <cell r="Q253">
            <v>14501</v>
          </cell>
          <cell r="R253">
            <v>838</v>
          </cell>
          <cell r="S253">
            <v>5073</v>
          </cell>
          <cell r="U253">
            <v>83.5</v>
          </cell>
          <cell r="X253">
            <v>4729</v>
          </cell>
          <cell r="Y253">
            <v>3547</v>
          </cell>
          <cell r="BA253">
            <v>7.07</v>
          </cell>
          <cell r="BB253">
            <v>7.07</v>
          </cell>
          <cell r="BC253">
            <v>7.07</v>
          </cell>
          <cell r="BO253" t="str">
            <v>Письмо Минстроя №45824-ДВ/09 от 15.11.2018 на 4-й квартал 2018г</v>
          </cell>
          <cell r="BS253">
            <v>7.07</v>
          </cell>
        </row>
        <row r="254">
          <cell r="E254" t="str">
            <v>61</v>
          </cell>
          <cell r="G254" t="str">
            <v>Узлы трубопроводов с установкой необходимых деталей из бесшовных труб, сталь 20, диаметром условного прохода 150 мм, толщиной стенки 6,0 мм</v>
          </cell>
          <cell r="H254" t="str">
            <v>т</v>
          </cell>
          <cell r="I254">
            <v>0.91</v>
          </cell>
          <cell r="P254">
            <v>14205</v>
          </cell>
          <cell r="Q254">
            <v>0</v>
          </cell>
          <cell r="S254">
            <v>0</v>
          </cell>
          <cell r="X254">
            <v>0</v>
          </cell>
          <cell r="Y254">
            <v>0</v>
          </cell>
          <cell r="AL254">
            <v>15610.13</v>
          </cell>
        </row>
        <row r="255">
          <cell r="P255">
            <v>100430</v>
          </cell>
          <cell r="Q255">
            <v>0</v>
          </cell>
          <cell r="S255">
            <v>0</v>
          </cell>
          <cell r="X255">
            <v>0</v>
          </cell>
          <cell r="Y255">
            <v>0</v>
          </cell>
          <cell r="BC255">
            <v>7.07</v>
          </cell>
        </row>
        <row r="257">
          <cell r="G257" t="str">
            <v>обмуровочные работы</v>
          </cell>
        </row>
        <row r="286">
          <cell r="G286" t="str">
            <v>материалы неучтенные ценником</v>
          </cell>
        </row>
        <row r="290">
          <cell r="E290" t="str">
            <v>62</v>
          </cell>
          <cell r="H290" t="str">
            <v>1 копмлект</v>
          </cell>
          <cell r="I290">
            <v>1</v>
          </cell>
          <cell r="P290">
            <v>624705</v>
          </cell>
          <cell r="Q290">
            <v>0</v>
          </cell>
          <cell r="S290">
            <v>0</v>
          </cell>
          <cell r="X290">
            <v>0</v>
          </cell>
          <cell r="Y290">
            <v>0</v>
          </cell>
          <cell r="AL290">
            <v>624705.32999999996</v>
          </cell>
        </row>
        <row r="291">
          <cell r="P291">
            <v>4416664</v>
          </cell>
          <cell r="Q291">
            <v>0</v>
          </cell>
          <cell r="S291">
            <v>0</v>
          </cell>
          <cell r="X291">
            <v>0</v>
          </cell>
          <cell r="Y291">
            <v>0</v>
          </cell>
          <cell r="BC291">
            <v>7.07</v>
          </cell>
        </row>
        <row r="293">
          <cell r="G293" t="str">
            <v>материалы неучтенные ценником</v>
          </cell>
        </row>
        <row r="322">
          <cell r="G322" t="str">
            <v>капремонт котла КВГМ-20-150</v>
          </cell>
        </row>
        <row r="324">
          <cell r="F324">
            <v>836320</v>
          </cell>
          <cell r="H324" t="str">
            <v>Прямые затраты</v>
          </cell>
          <cell r="P324">
            <v>5912698</v>
          </cell>
        </row>
        <row r="344">
          <cell r="F344">
            <v>4696.0411800000002</v>
          </cell>
          <cell r="H344" t="str">
            <v>Трудозатраты строителей</v>
          </cell>
          <cell r="P344">
            <v>4696.0411800000002</v>
          </cell>
        </row>
        <row r="347">
          <cell r="F347">
            <v>39828</v>
          </cell>
          <cell r="H347" t="str">
            <v>Накладные расходы</v>
          </cell>
          <cell r="P347">
            <v>281585</v>
          </cell>
        </row>
        <row r="348">
          <cell r="F348">
            <v>28651</v>
          </cell>
          <cell r="H348" t="str">
            <v>Сметная прибыль</v>
          </cell>
          <cell r="P348">
            <v>202574</v>
          </cell>
        </row>
        <row r="349">
          <cell r="F349">
            <v>904799</v>
          </cell>
          <cell r="H349" t="str">
            <v>Всего с НР и СП</v>
          </cell>
          <cell r="P349">
            <v>6396857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17"/>
  <sheetViews>
    <sheetView tabSelected="1" zoomScaleNormal="100" workbookViewId="0">
      <selection activeCell="L10" sqref="L10"/>
    </sheetView>
  </sheetViews>
  <sheetFormatPr defaultRowHeight="12.75" x14ac:dyDescent="0.2"/>
  <cols>
    <col min="1" max="1" width="6.7109375" customWidth="1"/>
    <col min="2" max="2" width="15.7109375" customWidth="1"/>
    <col min="3" max="3" width="40.7109375" customWidth="1"/>
    <col min="4" max="7" width="13.7109375" customWidth="1"/>
    <col min="8" max="8" width="10.7109375" customWidth="1"/>
    <col min="9" max="9" width="13.7109375" customWidth="1"/>
    <col min="15" max="30" width="0" hidden="1" customWidth="1"/>
    <col min="31" max="31" width="139.7109375" hidden="1" customWidth="1"/>
    <col min="32" max="36" width="0" hidden="1" customWidth="1"/>
  </cols>
  <sheetData>
    <row r="1" spans="1:31" x14ac:dyDescent="0.2">
      <c r="A1" s="53"/>
    </row>
    <row r="2" spans="1:31" ht="14.25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31" ht="15" x14ac:dyDescent="0.25">
      <c r="A3" s="52"/>
      <c r="B3" s="51"/>
      <c r="C3" s="51"/>
      <c r="D3" s="51"/>
      <c r="E3" s="51"/>
      <c r="F3" s="51"/>
      <c r="G3" s="51"/>
      <c r="H3" s="51"/>
      <c r="I3" s="51"/>
    </row>
    <row r="4" spans="1:31" ht="14.25" x14ac:dyDescent="0.2">
      <c r="A4" s="2"/>
      <c r="B4" s="47"/>
      <c r="C4" s="47"/>
      <c r="D4" s="47"/>
      <c r="E4" s="47"/>
      <c r="F4" s="47"/>
      <c r="G4" s="47"/>
      <c r="H4" s="47"/>
      <c r="I4" s="47"/>
    </row>
    <row r="5" spans="1:31" ht="14.25" x14ac:dyDescent="0.2">
      <c r="A5" s="50"/>
      <c r="B5" s="48"/>
      <c r="C5" s="49"/>
      <c r="D5" s="49"/>
      <c r="E5" s="48"/>
      <c r="F5" s="49"/>
      <c r="G5" s="49"/>
      <c r="H5" s="49"/>
      <c r="I5" s="48"/>
    </row>
    <row r="6" spans="1:31" ht="14.25" x14ac:dyDescent="0.2">
      <c r="A6" s="48"/>
      <c r="B6" s="47"/>
      <c r="C6" s="47"/>
      <c r="D6" s="47"/>
      <c r="E6" s="47"/>
      <c r="F6" s="47"/>
      <c r="G6" s="47"/>
      <c r="H6" s="47"/>
      <c r="I6" s="47"/>
    </row>
    <row r="7" spans="1:31" ht="14.25" x14ac:dyDescent="0.2">
      <c r="A7" s="46"/>
      <c r="B7" s="45"/>
      <c r="C7" s="45"/>
      <c r="D7" s="45"/>
      <c r="E7" s="45" t="s">
        <v>60</v>
      </c>
      <c r="F7" s="45"/>
      <c r="G7" s="45"/>
      <c r="H7" s="45"/>
      <c r="I7" s="45"/>
    </row>
    <row r="10" spans="1:31" ht="14.25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31" ht="18" x14ac:dyDescent="0.25">
      <c r="A11" s="42" t="str">
        <f>CONCATENATE( "ЛОКАЛЬНАЯ СМЕТА № ",IF([1]Source!F20&lt;&gt;"Новая локальная смета", [1]Source!F20, ""))</f>
        <v>ЛОКАЛЬНАЯ СМЕТА № 02-01-01</v>
      </c>
      <c r="B11" s="42"/>
      <c r="C11" s="42"/>
      <c r="D11" s="42"/>
      <c r="E11" s="42"/>
      <c r="F11" s="42"/>
      <c r="G11" s="42"/>
      <c r="H11" s="42"/>
      <c r="I11" s="42"/>
    </row>
    <row r="12" spans="1:31" x14ac:dyDescent="0.2">
      <c r="A12" s="40"/>
      <c r="B12" s="40"/>
      <c r="C12" s="40"/>
      <c r="D12" s="40"/>
      <c r="E12" s="40"/>
      <c r="F12" s="40"/>
      <c r="G12" s="40"/>
      <c r="H12" s="40"/>
      <c r="I12" s="40"/>
    </row>
    <row r="13" spans="1:31" x14ac:dyDescent="0.2">
      <c r="A13" s="44"/>
      <c r="B13" s="44"/>
      <c r="C13" s="44"/>
      <c r="D13" s="44"/>
      <c r="E13" s="44"/>
      <c r="F13" s="44"/>
      <c r="G13" s="44"/>
      <c r="H13" s="44"/>
      <c r="I13" s="44"/>
    </row>
    <row r="14" spans="1:31" ht="18" x14ac:dyDescent="0.25">
      <c r="A14" s="43" t="str">
        <f>IF([1]Source!G20&lt;&gt;"Новая локальная смета", [1]Source!G20, "")</f>
        <v>капремонт котла КВГМ-20-150</v>
      </c>
      <c r="B14" s="43"/>
      <c r="C14" s="43"/>
      <c r="D14" s="43"/>
      <c r="E14" s="43"/>
      <c r="F14" s="43"/>
      <c r="G14" s="43"/>
      <c r="H14" s="43"/>
      <c r="I14" s="43"/>
    </row>
    <row r="15" spans="1:31" ht="14.25" x14ac:dyDescent="0.2">
      <c r="A15" s="2"/>
      <c r="B15" s="2"/>
      <c r="C15" s="2"/>
      <c r="D15" s="2"/>
      <c r="E15" s="2"/>
      <c r="F15" s="2"/>
      <c r="G15" s="2"/>
      <c r="H15" s="2"/>
      <c r="I15" s="2"/>
    </row>
    <row r="16" spans="1:31" ht="36" x14ac:dyDescent="0.25">
      <c r="A16" s="42" t="s">
        <v>59</v>
      </c>
      <c r="B16" s="42"/>
      <c r="C16" s="42"/>
      <c r="D16" s="42"/>
      <c r="E16" s="42"/>
      <c r="F16" s="42"/>
      <c r="G16" s="42"/>
      <c r="H16" s="42"/>
      <c r="I16" s="42"/>
      <c r="AE16" s="41" t="str">
        <f>IF([1]Source!G12&lt;&gt;"Новый объект", [1]Source!G12, "")</f>
        <v>Капитальный ремонт котла КВ-ГМ-20-150  в котельной по адресу: пер.Фруктовый, 13а г.Симферополь,Республика Крым.</v>
      </c>
    </row>
    <row r="17" spans="1:22" x14ac:dyDescent="0.2">
      <c r="A17" s="40" t="s">
        <v>58</v>
      </c>
      <c r="B17" s="40"/>
      <c r="C17" s="40"/>
      <c r="D17" s="40"/>
      <c r="E17" s="40"/>
      <c r="F17" s="40"/>
      <c r="G17" s="40"/>
      <c r="H17" s="40"/>
      <c r="I17" s="40"/>
    </row>
    <row r="18" spans="1:22" ht="14.25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22" ht="14.25" x14ac:dyDescent="0.2">
      <c r="A19" s="9" t="str">
        <f>CONCATENATE("Основание: ", [1]Source!J20)</f>
        <v xml:space="preserve">Основание: </v>
      </c>
      <c r="B19" s="9"/>
      <c r="C19" s="9"/>
      <c r="D19" s="9"/>
      <c r="E19" s="9"/>
      <c r="F19" s="9"/>
      <c r="G19" s="9"/>
      <c r="H19" s="9"/>
      <c r="I19" s="9"/>
    </row>
    <row r="20" spans="1:22" ht="14.25" x14ac:dyDescent="0.2">
      <c r="A20" s="39"/>
      <c r="B20" s="39"/>
      <c r="C20" s="39"/>
      <c r="D20" s="39"/>
      <c r="E20" s="39"/>
      <c r="F20" s="39"/>
      <c r="G20" s="39"/>
      <c r="H20" s="39"/>
      <c r="I20" s="39"/>
    </row>
    <row r="21" spans="1:22" ht="14.25" x14ac:dyDescent="0.2">
      <c r="A21" s="38" t="s">
        <v>57</v>
      </c>
      <c r="B21" s="38" t="s">
        <v>56</v>
      </c>
      <c r="C21" s="38" t="s">
        <v>55</v>
      </c>
      <c r="D21" s="38" t="s">
        <v>54</v>
      </c>
      <c r="E21" s="37" t="s">
        <v>53</v>
      </c>
      <c r="F21" s="37"/>
      <c r="G21" s="37"/>
      <c r="H21" s="37"/>
      <c r="I21" s="37"/>
    </row>
    <row r="22" spans="1:22" ht="57" x14ac:dyDescent="0.2">
      <c r="A22" s="36"/>
      <c r="B22" s="36"/>
      <c r="C22" s="36"/>
      <c r="D22" s="36"/>
      <c r="E22" s="35" t="s">
        <v>52</v>
      </c>
      <c r="F22" s="35" t="s">
        <v>51</v>
      </c>
      <c r="G22" s="35" t="s">
        <v>50</v>
      </c>
      <c r="H22" s="35" t="s">
        <v>49</v>
      </c>
      <c r="I22" s="35" t="s">
        <v>48</v>
      </c>
    </row>
    <row r="23" spans="1:22" ht="14.25" x14ac:dyDescent="0.2">
      <c r="A23" s="34">
        <v>1</v>
      </c>
      <c r="B23" s="34">
        <v>2</v>
      </c>
      <c r="C23" s="34">
        <v>3</v>
      </c>
      <c r="D23" s="34">
        <v>4</v>
      </c>
      <c r="E23" s="34">
        <v>5</v>
      </c>
      <c r="F23" s="34">
        <v>6</v>
      </c>
      <c r="G23" s="34">
        <v>7</v>
      </c>
      <c r="H23" s="34">
        <v>8</v>
      </c>
      <c r="I23" s="34">
        <v>9</v>
      </c>
    </row>
    <row r="24" spans="1:22" ht="28.5" x14ac:dyDescent="0.2">
      <c r="C24" s="33" t="str">
        <f>[1]Source!G24</f>
        <v>Капитальный ремонт прозводственных зданий</v>
      </c>
    </row>
    <row r="26" spans="1:22" ht="16.5" x14ac:dyDescent="0.25">
      <c r="A26" s="20" t="str">
        <f>CONCATENATE("Раздел: ",IF([1]Source!G26&lt;&gt;"Новый раздел", [1]Source!G26, ""))</f>
        <v>Раздел: разборка обмуровки</v>
      </c>
      <c r="B26" s="20"/>
      <c r="C26" s="20"/>
      <c r="D26" s="20"/>
      <c r="E26" s="20"/>
      <c r="F26" s="20"/>
      <c r="G26" s="20"/>
      <c r="H26" s="20"/>
      <c r="I26" s="20"/>
    </row>
    <row r="27" spans="1:22" ht="114" x14ac:dyDescent="0.2">
      <c r="A27" s="26" t="str">
        <f>[1]Source!E30</f>
        <v>1</v>
      </c>
      <c r="B27" s="25" t="s">
        <v>47</v>
      </c>
      <c r="C27" s="25" t="str">
        <f>[1]Source!G30</f>
        <v>Разборка кладки из огнеупорных изделий ошлаковавшейся. Демонтаж жаропламенной перегородки котла.</v>
      </c>
      <c r="D27" s="23" t="str">
        <f>[1]Source!H30</f>
        <v>м3</v>
      </c>
      <c r="E27" s="24">
        <f>[1]Source!I30</f>
        <v>1.8</v>
      </c>
      <c r="F27" s="22">
        <f>IF([1]Source!AK30&lt;&gt; 0, [1]Source!AK30,[1]Source!AL30 + [1]Source!AM30 + [1]Source!AO30)</f>
        <v>586.04</v>
      </c>
      <c r="G27" s="22"/>
      <c r="H27" s="23" t="str">
        <f>[1]Source!BO31</f>
        <v>Письмо Минстроя №45824-ДВ/09 от 15.11.2018 на 4-й квартал 2018г</v>
      </c>
      <c r="I27" s="22"/>
      <c r="S27">
        <f>[1]Source!X30</f>
        <v>238</v>
      </c>
      <c r="T27">
        <f>[1]Source!X31</f>
        <v>1683</v>
      </c>
      <c r="U27">
        <f>[1]Source!Y30</f>
        <v>145</v>
      </c>
      <c r="V27">
        <f>[1]Source!Y31</f>
        <v>1026</v>
      </c>
    </row>
    <row r="28" spans="1:22" ht="14.25" x14ac:dyDescent="0.2">
      <c r="A28" s="26"/>
      <c r="B28" s="25"/>
      <c r="C28" s="25" t="s">
        <v>11</v>
      </c>
      <c r="D28" s="23"/>
      <c r="E28" s="24"/>
      <c r="F28" s="22">
        <f>[1]Source!AO30</f>
        <v>93.8</v>
      </c>
      <c r="G28" s="22">
        <f>[1]Source!S30</f>
        <v>169</v>
      </c>
      <c r="H28" s="23">
        <f>IF([1]Source!BA31&lt;&gt; 0, [1]Source!BA31, 1)</f>
        <v>7.07</v>
      </c>
      <c r="I28" s="22">
        <f>[1]Source!S31</f>
        <v>1196</v>
      </c>
      <c r="R28">
        <f>G28</f>
        <v>169</v>
      </c>
    </row>
    <row r="29" spans="1:22" ht="14.25" x14ac:dyDescent="0.2">
      <c r="A29" s="26"/>
      <c r="B29" s="25"/>
      <c r="C29" s="25" t="s">
        <v>10</v>
      </c>
      <c r="D29" s="23"/>
      <c r="E29" s="24"/>
      <c r="F29" s="22">
        <f>[1]Source!AM30</f>
        <v>492.24</v>
      </c>
      <c r="G29" s="22">
        <f>[1]Source!Q30</f>
        <v>887</v>
      </c>
      <c r="H29" s="23">
        <f>IF([1]Source!BB31&lt;&gt; 0, [1]Source!BB31, 1)</f>
        <v>7.07</v>
      </c>
      <c r="I29" s="22">
        <f>[1]Source!Q31</f>
        <v>6274</v>
      </c>
    </row>
    <row r="30" spans="1:22" ht="14.25" x14ac:dyDescent="0.2">
      <c r="A30" s="26"/>
      <c r="B30" s="25"/>
      <c r="C30" s="25" t="s">
        <v>9</v>
      </c>
      <c r="D30" s="23"/>
      <c r="E30" s="24"/>
      <c r="F30" s="22">
        <f>[1]Source!AN30</f>
        <v>31.56</v>
      </c>
      <c r="G30" s="27">
        <f>[1]Source!R30</f>
        <v>58</v>
      </c>
      <c r="H30" s="23">
        <f>IF([1]Source!BS31&lt;&gt; 0, [1]Source!BS31, 1)</f>
        <v>7.07</v>
      </c>
      <c r="I30" s="27">
        <f>[1]Source!R31</f>
        <v>407</v>
      </c>
      <c r="R30">
        <f>G30</f>
        <v>58</v>
      </c>
    </row>
    <row r="31" spans="1:22" ht="14.25" x14ac:dyDescent="0.2">
      <c r="A31" s="26"/>
      <c r="B31" s="25"/>
      <c r="C31" s="25" t="s">
        <v>7</v>
      </c>
      <c r="D31" s="23" t="s">
        <v>5</v>
      </c>
      <c r="E31" s="24"/>
      <c r="F31" s="22">
        <f>[1]Source!AT30</f>
        <v>105</v>
      </c>
      <c r="G31" s="22">
        <f>SUM(S27:S30)</f>
        <v>238</v>
      </c>
      <c r="H31" s="23"/>
      <c r="I31" s="22">
        <f>SUM(T27:T30)</f>
        <v>1683</v>
      </c>
    </row>
    <row r="32" spans="1:22" ht="14.25" x14ac:dyDescent="0.2">
      <c r="A32" s="26"/>
      <c r="B32" s="25"/>
      <c r="C32" s="25" t="s">
        <v>6</v>
      </c>
      <c r="D32" s="23" t="s">
        <v>5</v>
      </c>
      <c r="E32" s="24"/>
      <c r="F32" s="22">
        <f>[1]Source!AU30</f>
        <v>64</v>
      </c>
      <c r="G32" s="22">
        <f>SUM(U27:U31)</f>
        <v>145</v>
      </c>
      <c r="H32" s="23"/>
      <c r="I32" s="22">
        <f>SUM(V27:V31)</f>
        <v>1026</v>
      </c>
    </row>
    <row r="33" spans="1:22" ht="14.25" x14ac:dyDescent="0.2">
      <c r="A33" s="19"/>
      <c r="B33" s="18"/>
      <c r="C33" s="18" t="s">
        <v>4</v>
      </c>
      <c r="D33" s="16" t="s">
        <v>3</v>
      </c>
      <c r="E33" s="17">
        <f>[1]Source!AQ30</f>
        <v>13.1</v>
      </c>
      <c r="F33" s="15"/>
      <c r="G33" s="21">
        <f>[1]Source!U31</f>
        <v>23.58</v>
      </c>
      <c r="H33" s="16"/>
      <c r="I33" s="15"/>
    </row>
    <row r="34" spans="1:22" ht="15" x14ac:dyDescent="0.25">
      <c r="F34" s="12">
        <f xml:space="preserve"> [1]Source!P30+[1]Source!Q30+[1]Source!S30+SUM(G31:G32)</f>
        <v>1439</v>
      </c>
      <c r="G34" s="12"/>
      <c r="H34" s="12">
        <f xml:space="preserve"> [1]Source!P31+[1]Source!Q31+[1]Source!S31+SUM(I31:I32)</f>
        <v>10179</v>
      </c>
      <c r="I34" s="12"/>
      <c r="O34" s="14">
        <f>F34</f>
        <v>1439</v>
      </c>
      <c r="P34" s="14">
        <f>H34</f>
        <v>10179</v>
      </c>
    </row>
    <row r="35" spans="1:22" ht="114" x14ac:dyDescent="0.2">
      <c r="A35" s="26" t="str">
        <f>[1]Source!E32</f>
        <v>2</v>
      </c>
      <c r="B35" s="25" t="s">
        <v>47</v>
      </c>
      <c r="C35" s="25" t="str">
        <f>[1]Source!G32</f>
        <v>Разборка кладки из огнеупорных изделий ошлаковавшейся. Демонтаж пода котла.</v>
      </c>
      <c r="D35" s="23" t="str">
        <f>[1]Source!H32</f>
        <v>м3</v>
      </c>
      <c r="E35" s="24">
        <f>[1]Source!I32</f>
        <v>2.2000000000000002</v>
      </c>
      <c r="F35" s="22">
        <f>IF([1]Source!AK32&lt;&gt; 0, [1]Source!AK32,[1]Source!AL32 + [1]Source!AM32 + [1]Source!AO32)</f>
        <v>586.04</v>
      </c>
      <c r="G35" s="22"/>
      <c r="H35" s="23" t="str">
        <f>[1]Source!BO33</f>
        <v>Письмо Минстроя №45824-ДВ/09 от 15.11.2018 на 4-й квартал 2018г</v>
      </c>
      <c r="I35" s="22"/>
      <c r="S35">
        <f>[1]Source!X32</f>
        <v>291</v>
      </c>
      <c r="T35">
        <f>[1]Source!X33</f>
        <v>2058</v>
      </c>
      <c r="U35">
        <f>[1]Source!Y32</f>
        <v>177</v>
      </c>
      <c r="V35">
        <f>[1]Source!Y33</f>
        <v>1254</v>
      </c>
    </row>
    <row r="36" spans="1:22" ht="14.25" x14ac:dyDescent="0.2">
      <c r="A36" s="26"/>
      <c r="B36" s="25"/>
      <c r="C36" s="25" t="s">
        <v>11</v>
      </c>
      <c r="D36" s="23"/>
      <c r="E36" s="24"/>
      <c r="F36" s="22">
        <f>[1]Source!AO32</f>
        <v>93.8</v>
      </c>
      <c r="G36" s="22">
        <f>[1]Source!S32</f>
        <v>207</v>
      </c>
      <c r="H36" s="23">
        <f>IF([1]Source!BA33&lt;&gt; 0, [1]Source!BA33, 1)</f>
        <v>7.07</v>
      </c>
      <c r="I36" s="22">
        <f>[1]Source!S33</f>
        <v>1462</v>
      </c>
      <c r="R36">
        <f>G36</f>
        <v>207</v>
      </c>
    </row>
    <row r="37" spans="1:22" ht="14.25" x14ac:dyDescent="0.2">
      <c r="A37" s="26"/>
      <c r="B37" s="25"/>
      <c r="C37" s="25" t="s">
        <v>10</v>
      </c>
      <c r="D37" s="23"/>
      <c r="E37" s="24"/>
      <c r="F37" s="22">
        <f>[1]Source!AM32</f>
        <v>492.24</v>
      </c>
      <c r="G37" s="22">
        <f>[1]Source!Q32</f>
        <v>1085</v>
      </c>
      <c r="H37" s="23">
        <f>IF([1]Source!BB33&lt;&gt; 0, [1]Source!BB33, 1)</f>
        <v>7.07</v>
      </c>
      <c r="I37" s="22">
        <f>[1]Source!Q33</f>
        <v>7668</v>
      </c>
    </row>
    <row r="38" spans="1:22" ht="14.25" x14ac:dyDescent="0.2">
      <c r="A38" s="26"/>
      <c r="B38" s="25"/>
      <c r="C38" s="25" t="s">
        <v>9</v>
      </c>
      <c r="D38" s="23"/>
      <c r="E38" s="24"/>
      <c r="F38" s="22">
        <f>[1]Source!AN32</f>
        <v>31.56</v>
      </c>
      <c r="G38" s="27">
        <f>[1]Source!R32</f>
        <v>70</v>
      </c>
      <c r="H38" s="23">
        <f>IF([1]Source!BS33&lt;&gt; 0, [1]Source!BS33, 1)</f>
        <v>7.07</v>
      </c>
      <c r="I38" s="27">
        <f>[1]Source!R33</f>
        <v>498</v>
      </c>
      <c r="R38">
        <f>G38</f>
        <v>70</v>
      </c>
    </row>
    <row r="39" spans="1:22" ht="14.25" x14ac:dyDescent="0.2">
      <c r="A39" s="26"/>
      <c r="B39" s="25"/>
      <c r="C39" s="25" t="s">
        <v>7</v>
      </c>
      <c r="D39" s="23" t="s">
        <v>5</v>
      </c>
      <c r="E39" s="24"/>
      <c r="F39" s="22">
        <f>[1]Source!AT32</f>
        <v>105</v>
      </c>
      <c r="G39" s="22">
        <f>SUM(S35:S38)</f>
        <v>291</v>
      </c>
      <c r="H39" s="23"/>
      <c r="I39" s="22">
        <f>SUM(T35:T38)</f>
        <v>2058</v>
      </c>
    </row>
    <row r="40" spans="1:22" ht="14.25" x14ac:dyDescent="0.2">
      <c r="A40" s="26"/>
      <c r="B40" s="25"/>
      <c r="C40" s="25" t="s">
        <v>6</v>
      </c>
      <c r="D40" s="23" t="s">
        <v>5</v>
      </c>
      <c r="E40" s="24"/>
      <c r="F40" s="22">
        <f>[1]Source!AU32</f>
        <v>64</v>
      </c>
      <c r="G40" s="22">
        <f>SUM(U35:U39)</f>
        <v>177</v>
      </c>
      <c r="H40" s="23"/>
      <c r="I40" s="22">
        <f>SUM(V35:V39)</f>
        <v>1254</v>
      </c>
    </row>
    <row r="41" spans="1:22" ht="14.25" x14ac:dyDescent="0.2">
      <c r="A41" s="19"/>
      <c r="B41" s="18"/>
      <c r="C41" s="18" t="s">
        <v>4</v>
      </c>
      <c r="D41" s="16" t="s">
        <v>3</v>
      </c>
      <c r="E41" s="17">
        <f>[1]Source!AQ32</f>
        <v>13.1</v>
      </c>
      <c r="F41" s="15"/>
      <c r="G41" s="21">
        <f>[1]Source!U33</f>
        <v>28.82</v>
      </c>
      <c r="H41" s="16"/>
      <c r="I41" s="15"/>
    </row>
    <row r="42" spans="1:22" ht="15" x14ac:dyDescent="0.25">
      <c r="F42" s="12">
        <f xml:space="preserve"> [1]Source!P32+[1]Source!Q32+[1]Source!S32+SUM(G39:G40)</f>
        <v>1760</v>
      </c>
      <c r="G42" s="12"/>
      <c r="H42" s="12">
        <f xml:space="preserve"> [1]Source!P33+[1]Source!Q33+[1]Source!S33+SUM(I39:I40)</f>
        <v>12442</v>
      </c>
      <c r="I42" s="12"/>
      <c r="O42" s="14">
        <f>F42</f>
        <v>1760</v>
      </c>
      <c r="P42" s="14">
        <f>H42</f>
        <v>12442</v>
      </c>
    </row>
    <row r="43" spans="1:22" ht="114" x14ac:dyDescent="0.2">
      <c r="A43" s="26" t="str">
        <f>[1]Source!E34</f>
        <v>3</v>
      </c>
      <c r="B43" s="25" t="s">
        <v>25</v>
      </c>
      <c r="C43" s="25" t="str">
        <f>[1]Source!G34</f>
        <v>Обмуровка поверхности котлов плитами теплоизоляционными. Демонтаж наружного слоя тепловой изоляции кладки котла.</v>
      </c>
      <c r="D43" s="23" t="str">
        <f>[1]Source!H34</f>
        <v>м3</v>
      </c>
      <c r="E43" s="24">
        <f>[1]Source!I34</f>
        <v>5.4</v>
      </c>
      <c r="F43" s="22">
        <f>IF([1]Source!AK34&lt;&gt; 0, [1]Source!AK34,[1]Source!AL34 + [1]Source!AM34 + [1]Source!AO34)</f>
        <v>1057.17</v>
      </c>
      <c r="G43" s="22"/>
      <c r="H43" s="23" t="str">
        <f>[1]Source!BO35</f>
        <v>Письмо Минстроя №45824-ДВ/09 от 15.11.2018 на 4-й квартал 2018г</v>
      </c>
      <c r="I43" s="22"/>
      <c r="S43">
        <f>[1]Source!X34</f>
        <v>562</v>
      </c>
      <c r="T43">
        <f>[1]Source!X35</f>
        <v>3969</v>
      </c>
      <c r="U43">
        <f>[1]Source!Y34</f>
        <v>342</v>
      </c>
      <c r="V43">
        <f>[1]Source!Y35</f>
        <v>2419</v>
      </c>
    </row>
    <row r="44" spans="1:22" ht="191.25" x14ac:dyDescent="0.2">
      <c r="C44" s="30" t="str">
        <f>[1]Source!CN34</f>
        <v>Поправка: Прил.2, Табл.3, п. 1.1  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 предприятия,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  Поправка: Табл.2, п.3  Наименование: При демонтаже (разборке) систем инженерно-технического обеспечения</v>
      </c>
    </row>
    <row r="45" spans="1:22" x14ac:dyDescent="0.2">
      <c r="C45" s="29" t="s">
        <v>46</v>
      </c>
      <c r="D45" s="29"/>
      <c r="E45" s="29"/>
      <c r="F45" s="29"/>
      <c r="G45" s="29"/>
      <c r="H45" s="29"/>
      <c r="I45" s="29"/>
    </row>
    <row r="46" spans="1:22" ht="14.25" x14ac:dyDescent="0.2">
      <c r="A46" s="26"/>
      <c r="B46" s="25"/>
      <c r="C46" s="25" t="s">
        <v>11</v>
      </c>
      <c r="D46" s="23"/>
      <c r="E46" s="24"/>
      <c r="F46" s="22">
        <f>[1]Source!AO34</f>
        <v>160.58000000000001</v>
      </c>
      <c r="G46" s="22">
        <f>[1]Source!S34</f>
        <v>416</v>
      </c>
      <c r="H46" s="23">
        <f>IF([1]Source!BA35&lt;&gt; 0, [1]Source!BA35, 1)</f>
        <v>7.07</v>
      </c>
      <c r="I46" s="22">
        <f>[1]Source!S35</f>
        <v>2940</v>
      </c>
      <c r="R46">
        <f>G46</f>
        <v>416</v>
      </c>
    </row>
    <row r="47" spans="1:22" ht="14.25" x14ac:dyDescent="0.2">
      <c r="A47" s="26"/>
      <c r="B47" s="25"/>
      <c r="C47" s="25" t="s">
        <v>10</v>
      </c>
      <c r="D47" s="23"/>
      <c r="E47" s="24"/>
      <c r="F47" s="22">
        <f>[1]Source!AM34</f>
        <v>367.76</v>
      </c>
      <c r="G47" s="22">
        <f>[1]Source!Q34</f>
        <v>956</v>
      </c>
      <c r="H47" s="23">
        <f>IF([1]Source!BB35&lt;&gt; 0, [1]Source!BB35, 1)</f>
        <v>7.07</v>
      </c>
      <c r="I47" s="22">
        <f>[1]Source!Q35</f>
        <v>6758</v>
      </c>
    </row>
    <row r="48" spans="1:22" ht="14.25" x14ac:dyDescent="0.2">
      <c r="A48" s="26"/>
      <c r="B48" s="25"/>
      <c r="C48" s="25" t="s">
        <v>9</v>
      </c>
      <c r="D48" s="23"/>
      <c r="E48" s="24"/>
      <c r="F48" s="22">
        <f>[1]Source!AN34</f>
        <v>44.96</v>
      </c>
      <c r="G48" s="27">
        <f>[1]Source!R34</f>
        <v>119</v>
      </c>
      <c r="H48" s="23">
        <f>IF([1]Source!BS35&lt;&gt; 0, [1]Source!BS35, 1)</f>
        <v>7.07</v>
      </c>
      <c r="I48" s="27">
        <f>[1]Source!R35</f>
        <v>840</v>
      </c>
      <c r="R48">
        <f>G48</f>
        <v>119</v>
      </c>
    </row>
    <row r="49" spans="1:22" ht="14.25" x14ac:dyDescent="0.2">
      <c r="A49" s="26"/>
      <c r="B49" s="25"/>
      <c r="C49" s="25" t="s">
        <v>7</v>
      </c>
      <c r="D49" s="23" t="s">
        <v>5</v>
      </c>
      <c r="E49" s="24"/>
      <c r="F49" s="22">
        <f>[1]Source!AT34</f>
        <v>105</v>
      </c>
      <c r="G49" s="22">
        <f>SUM(S43:S48)</f>
        <v>562</v>
      </c>
      <c r="H49" s="23"/>
      <c r="I49" s="22">
        <f>SUM(T43:T48)</f>
        <v>3969</v>
      </c>
    </row>
    <row r="50" spans="1:22" ht="14.25" x14ac:dyDescent="0.2">
      <c r="A50" s="26"/>
      <c r="B50" s="25"/>
      <c r="C50" s="25" t="s">
        <v>6</v>
      </c>
      <c r="D50" s="23" t="s">
        <v>5</v>
      </c>
      <c r="E50" s="24"/>
      <c r="F50" s="22">
        <f>[1]Source!AU34</f>
        <v>64</v>
      </c>
      <c r="G50" s="22">
        <f>SUM(U43:U49)</f>
        <v>342</v>
      </c>
      <c r="H50" s="23"/>
      <c r="I50" s="22">
        <f>SUM(V43:V49)</f>
        <v>2419</v>
      </c>
    </row>
    <row r="51" spans="1:22" ht="14.25" x14ac:dyDescent="0.2">
      <c r="A51" s="19"/>
      <c r="B51" s="18"/>
      <c r="C51" s="18" t="s">
        <v>4</v>
      </c>
      <c r="D51" s="16" t="s">
        <v>3</v>
      </c>
      <c r="E51" s="17">
        <f>[1]Source!AQ34</f>
        <v>19.37</v>
      </c>
      <c r="F51" s="15"/>
      <c r="G51" s="21">
        <f>[1]Source!U35</f>
        <v>50.207040000000006</v>
      </c>
      <c r="H51" s="16"/>
      <c r="I51" s="15"/>
    </row>
    <row r="52" spans="1:22" ht="15" x14ac:dyDescent="0.25">
      <c r="F52" s="12">
        <f xml:space="preserve"> [1]Source!P34+[1]Source!Q34+[1]Source!S34+SUM(G49:G50)</f>
        <v>2276</v>
      </c>
      <c r="G52" s="12"/>
      <c r="H52" s="12">
        <f xml:space="preserve"> [1]Source!P35+[1]Source!Q35+[1]Source!S35+SUM(I49:I50)</f>
        <v>16086</v>
      </c>
      <c r="I52" s="12"/>
      <c r="O52" s="14">
        <f>F52</f>
        <v>2276</v>
      </c>
      <c r="P52" s="14">
        <f>H52</f>
        <v>16086</v>
      </c>
    </row>
    <row r="53" spans="1:22" ht="114" x14ac:dyDescent="0.2">
      <c r="A53" s="26" t="str">
        <f>[1]Source!E36</f>
        <v>4</v>
      </c>
      <c r="B53" s="25" t="s">
        <v>23</v>
      </c>
      <c r="C53" s="25" t="str">
        <f>[1]Source!G36</f>
        <v>Обмуровка экранов жаростойким бетоном толщиной слоя до 40 мм.Демонтаж.</v>
      </c>
      <c r="D53" s="23" t="str">
        <f>[1]Source!H36</f>
        <v>м3</v>
      </c>
      <c r="E53" s="24">
        <f>[1]Source!I36</f>
        <v>2.7</v>
      </c>
      <c r="F53" s="22">
        <f>IF([1]Source!AK36&lt;&gt; 0, [1]Source!AK36,[1]Source!AL36 + [1]Source!AM36 + [1]Source!AO36)</f>
        <v>14340.3</v>
      </c>
      <c r="G53" s="22"/>
      <c r="H53" s="23" t="str">
        <f>[1]Source!BO37</f>
        <v>Письмо Минстроя №45824-ДВ/09 от 15.11.2018 на 4-й квартал 2018г</v>
      </c>
      <c r="I53" s="22"/>
      <c r="S53">
        <f>[1]Source!X36</f>
        <v>555</v>
      </c>
      <c r="T53">
        <f>[1]Source!X37</f>
        <v>3928</v>
      </c>
      <c r="U53">
        <f>[1]Source!Y36</f>
        <v>339</v>
      </c>
      <c r="V53">
        <f>[1]Source!Y37</f>
        <v>2394</v>
      </c>
    </row>
    <row r="54" spans="1:22" ht="38.25" x14ac:dyDescent="0.2">
      <c r="C54" s="30" t="str">
        <f>[1]Source!CN36</f>
        <v>Поправка: Табл.2, п.3  Наименование: При демонтаже (разборке) систем инженерно-технического обеспечения</v>
      </c>
    </row>
    <row r="55" spans="1:22" x14ac:dyDescent="0.2">
      <c r="C55" s="29" t="s">
        <v>44</v>
      </c>
      <c r="D55" s="29"/>
      <c r="E55" s="29"/>
      <c r="F55" s="29"/>
      <c r="G55" s="29"/>
      <c r="H55" s="29"/>
      <c r="I55" s="29"/>
    </row>
    <row r="56" spans="1:22" ht="14.25" x14ac:dyDescent="0.2">
      <c r="A56" s="26"/>
      <c r="B56" s="25"/>
      <c r="C56" s="25" t="s">
        <v>11</v>
      </c>
      <c r="D56" s="23"/>
      <c r="E56" s="24"/>
      <c r="F56" s="22">
        <f>[1]Source!AO36</f>
        <v>399.49</v>
      </c>
      <c r="G56" s="22">
        <f>[1]Source!S36</f>
        <v>432</v>
      </c>
      <c r="H56" s="23">
        <f>IF([1]Source!BA37&lt;&gt; 0, [1]Source!BA37, 1)</f>
        <v>7.07</v>
      </c>
      <c r="I56" s="22">
        <f>[1]Source!S37</f>
        <v>3054</v>
      </c>
      <c r="R56">
        <f>G56</f>
        <v>432</v>
      </c>
    </row>
    <row r="57" spans="1:22" ht="14.25" x14ac:dyDescent="0.2">
      <c r="A57" s="26"/>
      <c r="B57" s="25"/>
      <c r="C57" s="25" t="s">
        <v>10</v>
      </c>
      <c r="D57" s="23"/>
      <c r="E57" s="24"/>
      <c r="F57" s="22">
        <f>[1]Source!AM36</f>
        <v>525.34</v>
      </c>
      <c r="G57" s="22">
        <f>[1]Source!Q36</f>
        <v>567</v>
      </c>
      <c r="H57" s="23">
        <f>IF([1]Source!BB37&lt;&gt; 0, [1]Source!BB37, 1)</f>
        <v>7.07</v>
      </c>
      <c r="I57" s="22">
        <f>[1]Source!Q37</f>
        <v>4009</v>
      </c>
    </row>
    <row r="58" spans="1:22" ht="14.25" x14ac:dyDescent="0.2">
      <c r="A58" s="26"/>
      <c r="B58" s="25"/>
      <c r="C58" s="25" t="s">
        <v>9</v>
      </c>
      <c r="D58" s="23"/>
      <c r="E58" s="24"/>
      <c r="F58" s="22">
        <f>[1]Source!AN36</f>
        <v>89.67</v>
      </c>
      <c r="G58" s="27">
        <f>[1]Source!R36</f>
        <v>97</v>
      </c>
      <c r="H58" s="23">
        <f>IF([1]Source!BS37&lt;&gt; 0, [1]Source!BS37, 1)</f>
        <v>7.07</v>
      </c>
      <c r="I58" s="27">
        <f>[1]Source!R37</f>
        <v>687</v>
      </c>
      <c r="R58">
        <f>G58</f>
        <v>97</v>
      </c>
    </row>
    <row r="59" spans="1:22" ht="14.25" x14ac:dyDescent="0.2">
      <c r="A59" s="26"/>
      <c r="B59" s="25"/>
      <c r="C59" s="25" t="s">
        <v>7</v>
      </c>
      <c r="D59" s="23" t="s">
        <v>5</v>
      </c>
      <c r="E59" s="24"/>
      <c r="F59" s="22">
        <f>[1]Source!AT36</f>
        <v>105</v>
      </c>
      <c r="G59" s="22">
        <f>SUM(S53:S58)</f>
        <v>555</v>
      </c>
      <c r="H59" s="23"/>
      <c r="I59" s="22">
        <f>SUM(T53:T58)</f>
        <v>3928</v>
      </c>
    </row>
    <row r="60" spans="1:22" ht="14.25" x14ac:dyDescent="0.2">
      <c r="A60" s="26"/>
      <c r="B60" s="25"/>
      <c r="C60" s="25" t="s">
        <v>6</v>
      </c>
      <c r="D60" s="23" t="s">
        <v>5</v>
      </c>
      <c r="E60" s="24"/>
      <c r="F60" s="22">
        <f>[1]Source!AU36</f>
        <v>64</v>
      </c>
      <c r="G60" s="22">
        <f>SUM(U53:U59)</f>
        <v>339</v>
      </c>
      <c r="H60" s="23"/>
      <c r="I60" s="22">
        <f>SUM(V53:V59)</f>
        <v>2394</v>
      </c>
    </row>
    <row r="61" spans="1:22" ht="14.25" x14ac:dyDescent="0.2">
      <c r="A61" s="19"/>
      <c r="B61" s="18"/>
      <c r="C61" s="18" t="s">
        <v>4</v>
      </c>
      <c r="D61" s="16" t="s">
        <v>3</v>
      </c>
      <c r="E61" s="17">
        <f>[1]Source!AQ36</f>
        <v>45.14</v>
      </c>
      <c r="F61" s="15"/>
      <c r="G61" s="21">
        <f>[1]Source!U37</f>
        <v>48.751200000000004</v>
      </c>
      <c r="H61" s="16"/>
      <c r="I61" s="15"/>
    </row>
    <row r="62" spans="1:22" ht="15" x14ac:dyDescent="0.25">
      <c r="F62" s="12">
        <f xml:space="preserve"> [1]Source!P36+[1]Source!Q36+[1]Source!S36+SUM(G59:G60)</f>
        <v>1893</v>
      </c>
      <c r="G62" s="12"/>
      <c r="H62" s="12">
        <f xml:space="preserve"> [1]Source!P37+[1]Source!Q37+[1]Source!S37+SUM(I59:I60)</f>
        <v>13385</v>
      </c>
      <c r="I62" s="12"/>
      <c r="O62" s="14">
        <f>F62</f>
        <v>1893</v>
      </c>
      <c r="P62" s="14">
        <f>H62</f>
        <v>13385</v>
      </c>
    </row>
    <row r="63" spans="1:22" ht="114" x14ac:dyDescent="0.2">
      <c r="A63" s="26" t="str">
        <f>[1]Source!E38</f>
        <v>5</v>
      </c>
      <c r="B63" s="25" t="s">
        <v>22</v>
      </c>
      <c r="C63" s="25" t="str">
        <f>[1]Source!G38</f>
        <v>Торкретирование огнеупорным раствором барабанов и коллекторов. Демонтаж.</v>
      </c>
      <c r="D63" s="23" t="str">
        <f>[1]Source!H38</f>
        <v>м3</v>
      </c>
      <c r="E63" s="24">
        <f>[1]Source!I38</f>
        <v>0.17</v>
      </c>
      <c r="F63" s="22">
        <f>IF([1]Source!AK38&lt;&gt; 0, [1]Source!AK38,[1]Source!AL38 + [1]Source!AM38 + [1]Source!AO38)</f>
        <v>11843.31</v>
      </c>
      <c r="G63" s="22"/>
      <c r="H63" s="23" t="str">
        <f>[1]Source!BO39</f>
        <v>Письмо Минстроя №45824-ДВ/09 от 15.11.2018 на 4-й квартал 2018г</v>
      </c>
      <c r="I63" s="22"/>
      <c r="S63">
        <f>[1]Source!X38</f>
        <v>45</v>
      </c>
      <c r="T63">
        <f>[1]Source!X39</f>
        <v>321</v>
      </c>
      <c r="U63">
        <f>[1]Source!Y38</f>
        <v>28</v>
      </c>
      <c r="V63">
        <f>[1]Source!Y39</f>
        <v>196</v>
      </c>
    </row>
    <row r="64" spans="1:22" ht="38.25" x14ac:dyDescent="0.2">
      <c r="C64" s="30" t="str">
        <f>[1]Source!CN38</f>
        <v>Поправка: Табл.2, п.3  Наименование: При демонтаже (разборке) систем инженерно-технического обеспечения</v>
      </c>
    </row>
    <row r="65" spans="1:22" x14ac:dyDescent="0.2">
      <c r="C65" s="29" t="s">
        <v>44</v>
      </c>
      <c r="D65" s="29"/>
      <c r="E65" s="29"/>
      <c r="F65" s="29"/>
      <c r="G65" s="29"/>
      <c r="H65" s="29"/>
      <c r="I65" s="29"/>
    </row>
    <row r="66" spans="1:22" ht="14.25" x14ac:dyDescent="0.2">
      <c r="A66" s="26"/>
      <c r="B66" s="25"/>
      <c r="C66" s="25" t="s">
        <v>11</v>
      </c>
      <c r="D66" s="23"/>
      <c r="E66" s="24"/>
      <c r="F66" s="22">
        <f>[1]Source!AO38</f>
        <v>293.02</v>
      </c>
      <c r="G66" s="22">
        <f>[1]Source!S38</f>
        <v>20</v>
      </c>
      <c r="H66" s="23">
        <f>IF([1]Source!BA39&lt;&gt; 0, [1]Source!BA39, 1)</f>
        <v>7.07</v>
      </c>
      <c r="I66" s="22">
        <f>[1]Source!S39</f>
        <v>141</v>
      </c>
      <c r="R66">
        <f>G66</f>
        <v>20</v>
      </c>
    </row>
    <row r="67" spans="1:22" ht="14.25" x14ac:dyDescent="0.2">
      <c r="A67" s="26"/>
      <c r="B67" s="25"/>
      <c r="C67" s="25" t="s">
        <v>10</v>
      </c>
      <c r="D67" s="23"/>
      <c r="E67" s="24"/>
      <c r="F67" s="22">
        <f>[1]Source!AM38</f>
        <v>3482.55</v>
      </c>
      <c r="G67" s="22">
        <f>[1]Source!Q38</f>
        <v>237</v>
      </c>
      <c r="H67" s="23">
        <f>IF([1]Source!BB39&lt;&gt; 0, [1]Source!BB39, 1)</f>
        <v>7.07</v>
      </c>
      <c r="I67" s="22">
        <f>[1]Source!Q39</f>
        <v>1674</v>
      </c>
    </row>
    <row r="68" spans="1:22" ht="14.25" x14ac:dyDescent="0.2">
      <c r="A68" s="26"/>
      <c r="B68" s="25"/>
      <c r="C68" s="25" t="s">
        <v>9</v>
      </c>
      <c r="D68" s="23"/>
      <c r="E68" s="24"/>
      <c r="F68" s="22">
        <f>[1]Source!AN38</f>
        <v>343.39</v>
      </c>
      <c r="G68" s="27">
        <f>[1]Source!R38</f>
        <v>23</v>
      </c>
      <c r="H68" s="23">
        <f>IF([1]Source!BS39&lt;&gt; 0, [1]Source!BS39, 1)</f>
        <v>7.07</v>
      </c>
      <c r="I68" s="27">
        <f>[1]Source!R39</f>
        <v>165</v>
      </c>
      <c r="R68">
        <f>G68</f>
        <v>23</v>
      </c>
    </row>
    <row r="69" spans="1:22" ht="14.25" x14ac:dyDescent="0.2">
      <c r="A69" s="26"/>
      <c r="B69" s="25"/>
      <c r="C69" s="25" t="s">
        <v>7</v>
      </c>
      <c r="D69" s="23" t="s">
        <v>5</v>
      </c>
      <c r="E69" s="24"/>
      <c r="F69" s="22">
        <f>[1]Source!AT38</f>
        <v>105</v>
      </c>
      <c r="G69" s="22">
        <f>SUM(S63:S68)</f>
        <v>45</v>
      </c>
      <c r="H69" s="23"/>
      <c r="I69" s="22">
        <f>SUM(T63:T68)</f>
        <v>321</v>
      </c>
    </row>
    <row r="70" spans="1:22" ht="14.25" x14ac:dyDescent="0.2">
      <c r="A70" s="26"/>
      <c r="B70" s="25"/>
      <c r="C70" s="25" t="s">
        <v>6</v>
      </c>
      <c r="D70" s="23" t="s">
        <v>5</v>
      </c>
      <c r="E70" s="24"/>
      <c r="F70" s="22">
        <f>[1]Source!AU38</f>
        <v>64</v>
      </c>
      <c r="G70" s="22">
        <f>SUM(U63:U69)</f>
        <v>28</v>
      </c>
      <c r="H70" s="23"/>
      <c r="I70" s="22">
        <f>SUM(V63:V69)</f>
        <v>196</v>
      </c>
    </row>
    <row r="71" spans="1:22" ht="14.25" x14ac:dyDescent="0.2">
      <c r="A71" s="19"/>
      <c r="B71" s="18"/>
      <c r="C71" s="18" t="s">
        <v>4</v>
      </c>
      <c r="D71" s="16" t="s">
        <v>3</v>
      </c>
      <c r="E71" s="17">
        <f>[1]Source!AQ38</f>
        <v>32.630000000000003</v>
      </c>
      <c r="F71" s="15"/>
      <c r="G71" s="21">
        <f>[1]Source!U39</f>
        <v>2.2188400000000006</v>
      </c>
      <c r="H71" s="16"/>
      <c r="I71" s="15"/>
    </row>
    <row r="72" spans="1:22" ht="15" x14ac:dyDescent="0.25">
      <c r="F72" s="12">
        <f xml:space="preserve"> [1]Source!P38+[1]Source!Q38+[1]Source!S38+SUM(G69:G70)</f>
        <v>330</v>
      </c>
      <c r="G72" s="12"/>
      <c r="H72" s="12">
        <f xml:space="preserve"> [1]Source!P39+[1]Source!Q39+[1]Source!S39+SUM(I69:I70)</f>
        <v>2332</v>
      </c>
      <c r="I72" s="12"/>
      <c r="O72" s="14">
        <f>F72</f>
        <v>330</v>
      </c>
      <c r="P72" s="14">
        <f>H72</f>
        <v>2332</v>
      </c>
    </row>
    <row r="73" spans="1:22" ht="114" x14ac:dyDescent="0.2">
      <c r="A73" s="26" t="str">
        <f>[1]Source!E40</f>
        <v>6</v>
      </c>
      <c r="B73" s="25" t="s">
        <v>21</v>
      </c>
      <c r="C73" s="25" t="str">
        <f>[1]Source!G40</f>
        <v>Уплотнительная обмазка поверхности котлов раствором магнезиальным. Демонтаж.</v>
      </c>
      <c r="D73" s="23" t="str">
        <f>[1]Source!H40</f>
        <v>100 м2</v>
      </c>
      <c r="E73" s="24">
        <f>[1]Source!I40</f>
        <v>0.2</v>
      </c>
      <c r="F73" s="22">
        <f>IF([1]Source!AK40&lt;&gt; 0, [1]Source!AK40,[1]Source!AL40 + [1]Source!AM40 + [1]Source!AO40)</f>
        <v>14017.51</v>
      </c>
      <c r="G73" s="22"/>
      <c r="H73" s="23" t="str">
        <f>[1]Source!BO41</f>
        <v>Письмо Минстроя №45824-ДВ/09 от 15.11.2018 на 4-й квартал 2018г</v>
      </c>
      <c r="I73" s="22"/>
      <c r="S73">
        <f>[1]Source!X40</f>
        <v>104</v>
      </c>
      <c r="T73">
        <f>[1]Source!X41</f>
        <v>731</v>
      </c>
      <c r="U73">
        <f>[1]Source!Y40</f>
        <v>63</v>
      </c>
      <c r="V73">
        <f>[1]Source!Y41</f>
        <v>445</v>
      </c>
    </row>
    <row r="74" spans="1:22" x14ac:dyDescent="0.2">
      <c r="C74" s="28" t="str">
        <f>"Объем: "&amp;[1]Source!I40&amp;"=20/"&amp;"100"</f>
        <v>Объем: 0,2=20/100</v>
      </c>
    </row>
    <row r="75" spans="1:22" ht="38.25" x14ac:dyDescent="0.2">
      <c r="C75" s="30" t="str">
        <f>[1]Source!CN40</f>
        <v>Поправка: Табл.2, п.3  Наименование: При демонтаже (разборке) систем инженерно-технического обеспечения</v>
      </c>
    </row>
    <row r="76" spans="1:22" x14ac:dyDescent="0.2">
      <c r="C76" s="29" t="s">
        <v>44</v>
      </c>
      <c r="D76" s="29"/>
      <c r="E76" s="29"/>
      <c r="F76" s="29"/>
      <c r="G76" s="29"/>
      <c r="H76" s="29"/>
      <c r="I76" s="29"/>
    </row>
    <row r="77" spans="1:22" ht="14.25" x14ac:dyDescent="0.2">
      <c r="A77" s="26"/>
      <c r="B77" s="25"/>
      <c r="C77" s="25" t="s">
        <v>11</v>
      </c>
      <c r="D77" s="23"/>
      <c r="E77" s="24"/>
      <c r="F77" s="22">
        <f>[1]Source!AO40</f>
        <v>1134.67</v>
      </c>
      <c r="G77" s="22">
        <f>[1]Source!S40</f>
        <v>91</v>
      </c>
      <c r="H77" s="23">
        <f>IF([1]Source!BA41&lt;&gt; 0, [1]Source!BA41, 1)</f>
        <v>7.07</v>
      </c>
      <c r="I77" s="22">
        <f>[1]Source!S41</f>
        <v>642</v>
      </c>
      <c r="R77">
        <f>G77</f>
        <v>91</v>
      </c>
    </row>
    <row r="78" spans="1:22" ht="14.25" x14ac:dyDescent="0.2">
      <c r="A78" s="26"/>
      <c r="B78" s="25"/>
      <c r="C78" s="25" t="s">
        <v>10</v>
      </c>
      <c r="D78" s="23"/>
      <c r="E78" s="24"/>
      <c r="F78" s="22">
        <f>[1]Source!AM40</f>
        <v>810.43</v>
      </c>
      <c r="G78" s="22">
        <f>[1]Source!Q40</f>
        <v>65</v>
      </c>
      <c r="H78" s="23">
        <f>IF([1]Source!BB41&lt;&gt; 0, [1]Source!BB41, 1)</f>
        <v>7.07</v>
      </c>
      <c r="I78" s="22">
        <f>[1]Source!Q41</f>
        <v>460</v>
      </c>
    </row>
    <row r="79" spans="1:22" ht="14.25" x14ac:dyDescent="0.2">
      <c r="A79" s="26"/>
      <c r="B79" s="25"/>
      <c r="C79" s="25" t="s">
        <v>9</v>
      </c>
      <c r="D79" s="23"/>
      <c r="E79" s="24"/>
      <c r="F79" s="22">
        <f>[1]Source!AN40</f>
        <v>94.14</v>
      </c>
      <c r="G79" s="27">
        <f>[1]Source!R40</f>
        <v>8</v>
      </c>
      <c r="H79" s="23">
        <f>IF([1]Source!BS41&lt;&gt; 0, [1]Source!BS41, 1)</f>
        <v>7.07</v>
      </c>
      <c r="I79" s="27">
        <f>[1]Source!R41</f>
        <v>54</v>
      </c>
      <c r="R79">
        <f>G79</f>
        <v>8</v>
      </c>
    </row>
    <row r="80" spans="1:22" ht="14.25" x14ac:dyDescent="0.2">
      <c r="A80" s="26"/>
      <c r="B80" s="25"/>
      <c r="C80" s="25" t="s">
        <v>7</v>
      </c>
      <c r="D80" s="23" t="s">
        <v>5</v>
      </c>
      <c r="E80" s="24"/>
      <c r="F80" s="22">
        <f>[1]Source!AT40</f>
        <v>105</v>
      </c>
      <c r="G80" s="22">
        <f>SUM(S73:S79)</f>
        <v>104</v>
      </c>
      <c r="H80" s="23"/>
      <c r="I80" s="22">
        <f>SUM(T73:T79)</f>
        <v>731</v>
      </c>
    </row>
    <row r="81" spans="1:22" ht="14.25" x14ac:dyDescent="0.2">
      <c r="A81" s="26"/>
      <c r="B81" s="25"/>
      <c r="C81" s="25" t="s">
        <v>6</v>
      </c>
      <c r="D81" s="23" t="s">
        <v>5</v>
      </c>
      <c r="E81" s="24"/>
      <c r="F81" s="22">
        <f>[1]Source!AU40</f>
        <v>64</v>
      </c>
      <c r="G81" s="22">
        <f>SUM(U73:U80)</f>
        <v>63</v>
      </c>
      <c r="H81" s="23"/>
      <c r="I81" s="22">
        <f>SUM(V73:V80)</f>
        <v>445</v>
      </c>
    </row>
    <row r="82" spans="1:22" ht="14.25" x14ac:dyDescent="0.2">
      <c r="A82" s="19"/>
      <c r="B82" s="18"/>
      <c r="C82" s="18" t="s">
        <v>4</v>
      </c>
      <c r="D82" s="16" t="s">
        <v>3</v>
      </c>
      <c r="E82" s="17">
        <f>[1]Source!AQ40</f>
        <v>122.8</v>
      </c>
      <c r="F82" s="15"/>
      <c r="G82" s="21">
        <f>[1]Source!U41</f>
        <v>9.8240000000000016</v>
      </c>
      <c r="H82" s="16"/>
      <c r="I82" s="15"/>
    </row>
    <row r="83" spans="1:22" ht="15" x14ac:dyDescent="0.25">
      <c r="F83" s="12">
        <f xml:space="preserve"> [1]Source!P40+[1]Source!Q40+[1]Source!S40+SUM(G80:G81)</f>
        <v>323</v>
      </c>
      <c r="G83" s="12"/>
      <c r="H83" s="12">
        <f xml:space="preserve"> [1]Source!P41+[1]Source!Q41+[1]Source!S41+SUM(I80:I81)</f>
        <v>2278</v>
      </c>
      <c r="I83" s="12"/>
      <c r="O83" s="14">
        <f>F83</f>
        <v>323</v>
      </c>
      <c r="P83" s="14">
        <f>H83</f>
        <v>2278</v>
      </c>
    </row>
    <row r="84" spans="1:22" ht="114" x14ac:dyDescent="0.2">
      <c r="A84" s="26" t="str">
        <f>[1]Source!E42</f>
        <v>7</v>
      </c>
      <c r="B84" s="25" t="s">
        <v>20</v>
      </c>
      <c r="C84" s="25" t="str">
        <f>[1]Source!G42</f>
        <v>Прокладка пергамина между слоями обмуровки.Демонтаж пергамина между слоями обмуровки.</v>
      </c>
      <c r="D84" s="23" t="str">
        <f>[1]Source!H42</f>
        <v>100 м2</v>
      </c>
      <c r="E84" s="24">
        <f>[1]Source!I42</f>
        <v>0.68</v>
      </c>
      <c r="F84" s="22">
        <f>IF([1]Source!AK42&lt;&gt; 0, [1]Source!AK42,[1]Source!AL42 + [1]Source!AM42 + [1]Source!AO42)</f>
        <v>506.45</v>
      </c>
      <c r="G84" s="22"/>
      <c r="H84" s="23" t="str">
        <f>[1]Source!BO43</f>
        <v>Письмо Минстроя №45824-ДВ/09 от 15.11.2018 на 4-й квартал 2018г</v>
      </c>
      <c r="I84" s="22"/>
      <c r="S84">
        <f>[1]Source!X42</f>
        <v>38</v>
      </c>
      <c r="T84">
        <f>[1]Source!X43</f>
        <v>263</v>
      </c>
      <c r="U84">
        <f>[1]Source!Y42</f>
        <v>23</v>
      </c>
      <c r="V84">
        <f>[1]Source!Y43</f>
        <v>160</v>
      </c>
    </row>
    <row r="85" spans="1:22" x14ac:dyDescent="0.2">
      <c r="C85" s="28" t="str">
        <f>"Объем: "&amp;[1]Source!I42&amp;"=68/"&amp;"100"</f>
        <v>Объем: 0,68=68/100</v>
      </c>
    </row>
    <row r="86" spans="1:22" ht="38.25" x14ac:dyDescent="0.2">
      <c r="C86" s="30" t="str">
        <f>[1]Source!CN42</f>
        <v>Поправка: Табл.2, п.3  Наименование: При демонтаже (разборке) систем инженерно-технического обеспечения</v>
      </c>
    </row>
    <row r="87" spans="1:22" x14ac:dyDescent="0.2">
      <c r="C87" s="29" t="s">
        <v>44</v>
      </c>
      <c r="D87" s="29"/>
      <c r="E87" s="29"/>
      <c r="F87" s="29"/>
      <c r="G87" s="29"/>
      <c r="H87" s="29"/>
      <c r="I87" s="29"/>
    </row>
    <row r="88" spans="1:22" ht="14.25" x14ac:dyDescent="0.2">
      <c r="A88" s="26"/>
      <c r="B88" s="25"/>
      <c r="C88" s="25" t="s">
        <v>11</v>
      </c>
      <c r="D88" s="23"/>
      <c r="E88" s="24"/>
      <c r="F88" s="22">
        <f>[1]Source!AO42</f>
        <v>126.88</v>
      </c>
      <c r="G88" s="22">
        <f>[1]Source!S42</f>
        <v>35</v>
      </c>
      <c r="H88" s="23">
        <f>IF([1]Source!BA43&lt;&gt; 0, [1]Source!BA43, 1)</f>
        <v>7.07</v>
      </c>
      <c r="I88" s="22">
        <f>[1]Source!S43</f>
        <v>245</v>
      </c>
      <c r="R88">
        <f>G88</f>
        <v>35</v>
      </c>
    </row>
    <row r="89" spans="1:22" ht="14.25" x14ac:dyDescent="0.2">
      <c r="A89" s="26"/>
      <c r="B89" s="25"/>
      <c r="C89" s="25" t="s">
        <v>10</v>
      </c>
      <c r="D89" s="23"/>
      <c r="E89" s="24"/>
      <c r="F89" s="22">
        <f>[1]Source!AM42</f>
        <v>15.02</v>
      </c>
      <c r="G89" s="22">
        <f>[1]Source!Q42</f>
        <v>4</v>
      </c>
      <c r="H89" s="23">
        <f>IF([1]Source!BB43&lt;&gt; 0, [1]Source!BB43, 1)</f>
        <v>7.07</v>
      </c>
      <c r="I89" s="22">
        <f>[1]Source!Q43</f>
        <v>29</v>
      </c>
    </row>
    <row r="90" spans="1:22" ht="14.25" x14ac:dyDescent="0.2">
      <c r="A90" s="26"/>
      <c r="B90" s="25"/>
      <c r="C90" s="25" t="s">
        <v>9</v>
      </c>
      <c r="D90" s="23"/>
      <c r="E90" s="24"/>
      <c r="F90" s="22">
        <f>[1]Source!AN42</f>
        <v>1.65</v>
      </c>
      <c r="G90" s="27">
        <f>[1]Source!R42</f>
        <v>1</v>
      </c>
      <c r="H90" s="23">
        <f>IF([1]Source!BS43&lt;&gt; 0, [1]Source!BS43, 1)</f>
        <v>7.07</v>
      </c>
      <c r="I90" s="27">
        <f>[1]Source!R43</f>
        <v>5</v>
      </c>
      <c r="R90">
        <f>G90</f>
        <v>1</v>
      </c>
    </row>
    <row r="91" spans="1:22" ht="14.25" x14ac:dyDescent="0.2">
      <c r="A91" s="26"/>
      <c r="B91" s="25"/>
      <c r="C91" s="25" t="s">
        <v>7</v>
      </c>
      <c r="D91" s="23" t="s">
        <v>5</v>
      </c>
      <c r="E91" s="24"/>
      <c r="F91" s="22">
        <f>[1]Source!AT42</f>
        <v>105</v>
      </c>
      <c r="G91" s="22">
        <f>SUM(S84:S90)</f>
        <v>38</v>
      </c>
      <c r="H91" s="23"/>
      <c r="I91" s="22">
        <f>SUM(T84:T90)</f>
        <v>263</v>
      </c>
    </row>
    <row r="92" spans="1:22" ht="14.25" x14ac:dyDescent="0.2">
      <c r="A92" s="26"/>
      <c r="B92" s="25"/>
      <c r="C92" s="25" t="s">
        <v>6</v>
      </c>
      <c r="D92" s="23" t="s">
        <v>5</v>
      </c>
      <c r="E92" s="24"/>
      <c r="F92" s="22">
        <f>[1]Source!AU42</f>
        <v>64</v>
      </c>
      <c r="G92" s="22">
        <f>SUM(U84:U91)</f>
        <v>23</v>
      </c>
      <c r="H92" s="23"/>
      <c r="I92" s="22">
        <f>SUM(V84:V91)</f>
        <v>160</v>
      </c>
    </row>
    <row r="93" spans="1:22" ht="14.25" x14ac:dyDescent="0.2">
      <c r="A93" s="19"/>
      <c r="B93" s="18"/>
      <c r="C93" s="18" t="s">
        <v>4</v>
      </c>
      <c r="D93" s="16" t="s">
        <v>3</v>
      </c>
      <c r="E93" s="17">
        <f>[1]Source!AQ42</f>
        <v>16.940000000000001</v>
      </c>
      <c r="F93" s="15"/>
      <c r="G93" s="21">
        <f>[1]Source!U43</f>
        <v>4.6076800000000011</v>
      </c>
      <c r="H93" s="16"/>
      <c r="I93" s="15"/>
    </row>
    <row r="94" spans="1:22" ht="15" x14ac:dyDescent="0.25">
      <c r="F94" s="12">
        <f xml:space="preserve"> [1]Source!P42+[1]Source!Q42+[1]Source!S42+SUM(G91:G92)</f>
        <v>100</v>
      </c>
      <c r="G94" s="12"/>
      <c r="H94" s="12">
        <f xml:space="preserve"> [1]Source!P43+[1]Source!Q43+[1]Source!S43+SUM(I91:I92)</f>
        <v>697</v>
      </c>
      <c r="I94" s="12"/>
      <c r="O94" s="14">
        <f>F94</f>
        <v>100</v>
      </c>
      <c r="P94" s="14">
        <f>H94</f>
        <v>697</v>
      </c>
    </row>
    <row r="95" spans="1:22" ht="114" x14ac:dyDescent="0.2">
      <c r="A95" s="26" t="str">
        <f>[1]Source!E44</f>
        <v>8</v>
      </c>
      <c r="B95" s="25" t="s">
        <v>19</v>
      </c>
      <c r="C95" s="25" t="str">
        <f>[1]Source!G44</f>
        <v>Набивка массой хромитовой зажигательных поясов экранов. Демонтаж набивки.</v>
      </c>
      <c r="D95" s="23" t="str">
        <f>[1]Source!H44</f>
        <v>м3</v>
      </c>
      <c r="E95" s="24">
        <f>[1]Source!I44</f>
        <v>0.03</v>
      </c>
      <c r="F95" s="22">
        <f>IF([1]Source!AK44&lt;&gt; 0, [1]Source!AK44,[1]Source!AL44 + [1]Source!AM44 + [1]Source!AO44)</f>
        <v>7057.98</v>
      </c>
      <c r="G95" s="22"/>
      <c r="H95" s="23" t="str">
        <f>[1]Source!BO45</f>
        <v>Письмо Минстроя №45824-ДВ/09 от 15.11.2018 на 4-й квартал 2018г</v>
      </c>
      <c r="I95" s="22"/>
      <c r="S95">
        <f>[1]Source!X44</f>
        <v>8</v>
      </c>
      <c r="T95">
        <f>[1]Source!X45</f>
        <v>58</v>
      </c>
      <c r="U95">
        <f>[1]Source!Y44</f>
        <v>5</v>
      </c>
      <c r="V95">
        <f>[1]Source!Y45</f>
        <v>35</v>
      </c>
    </row>
    <row r="96" spans="1:22" ht="38.25" x14ac:dyDescent="0.2">
      <c r="C96" s="30" t="str">
        <f>[1]Source!CN44</f>
        <v>Поправка: Табл.2, п.3  Наименование: При демонтаже (разборке) систем инженерно-технического обеспечения</v>
      </c>
    </row>
    <row r="97" spans="1:22" x14ac:dyDescent="0.2">
      <c r="C97" s="29" t="s">
        <v>44</v>
      </c>
      <c r="D97" s="29"/>
      <c r="E97" s="29"/>
      <c r="F97" s="29"/>
      <c r="G97" s="29"/>
      <c r="H97" s="29"/>
      <c r="I97" s="29"/>
    </row>
    <row r="98" spans="1:22" ht="14.25" x14ac:dyDescent="0.2">
      <c r="A98" s="26"/>
      <c r="B98" s="25"/>
      <c r="C98" s="25" t="s">
        <v>11</v>
      </c>
      <c r="D98" s="23"/>
      <c r="E98" s="24"/>
      <c r="F98" s="22">
        <f>[1]Source!AO44</f>
        <v>510.64</v>
      </c>
      <c r="G98" s="22">
        <f>[1]Source!S44</f>
        <v>6</v>
      </c>
      <c r="H98" s="23">
        <f>IF([1]Source!BA45&lt;&gt; 0, [1]Source!BA45, 1)</f>
        <v>7.07</v>
      </c>
      <c r="I98" s="22">
        <f>[1]Source!S45</f>
        <v>43</v>
      </c>
      <c r="R98">
        <f>G98</f>
        <v>6</v>
      </c>
    </row>
    <row r="99" spans="1:22" ht="14.25" x14ac:dyDescent="0.2">
      <c r="A99" s="26"/>
      <c r="B99" s="25"/>
      <c r="C99" s="25" t="s">
        <v>10</v>
      </c>
      <c r="D99" s="23"/>
      <c r="E99" s="24"/>
      <c r="F99" s="22">
        <f>[1]Source!AM44</f>
        <v>2048.69</v>
      </c>
      <c r="G99" s="22">
        <f>[1]Source!Q44</f>
        <v>25</v>
      </c>
      <c r="H99" s="23">
        <f>IF([1]Source!BB45&lt;&gt; 0, [1]Source!BB45, 1)</f>
        <v>7.07</v>
      </c>
      <c r="I99" s="22">
        <f>[1]Source!Q45</f>
        <v>174</v>
      </c>
    </row>
    <row r="100" spans="1:22" ht="14.25" x14ac:dyDescent="0.2">
      <c r="A100" s="26"/>
      <c r="B100" s="25"/>
      <c r="C100" s="25" t="s">
        <v>9</v>
      </c>
      <c r="D100" s="23"/>
      <c r="E100" s="24"/>
      <c r="F100" s="22">
        <f>[1]Source!AN44</f>
        <v>144.61000000000001</v>
      </c>
      <c r="G100" s="27">
        <f>[1]Source!R44</f>
        <v>2</v>
      </c>
      <c r="H100" s="23">
        <f>IF([1]Source!BS45&lt;&gt; 0, [1]Source!BS45, 1)</f>
        <v>7.07</v>
      </c>
      <c r="I100" s="27">
        <f>[1]Source!R45</f>
        <v>12</v>
      </c>
      <c r="R100">
        <f>G100</f>
        <v>2</v>
      </c>
    </row>
    <row r="101" spans="1:22" ht="14.25" x14ac:dyDescent="0.2">
      <c r="A101" s="26"/>
      <c r="B101" s="25"/>
      <c r="C101" s="25" t="s">
        <v>7</v>
      </c>
      <c r="D101" s="23" t="s">
        <v>5</v>
      </c>
      <c r="E101" s="24"/>
      <c r="F101" s="22">
        <f>[1]Source!AT44</f>
        <v>105</v>
      </c>
      <c r="G101" s="22">
        <f>SUM(S95:S100)</f>
        <v>8</v>
      </c>
      <c r="H101" s="23"/>
      <c r="I101" s="22">
        <f>SUM(T95:T100)</f>
        <v>58</v>
      </c>
    </row>
    <row r="102" spans="1:22" ht="14.25" x14ac:dyDescent="0.2">
      <c r="A102" s="26"/>
      <c r="B102" s="25"/>
      <c r="C102" s="25" t="s">
        <v>6</v>
      </c>
      <c r="D102" s="23" t="s">
        <v>5</v>
      </c>
      <c r="E102" s="24"/>
      <c r="F102" s="22">
        <f>[1]Source!AU44</f>
        <v>64</v>
      </c>
      <c r="G102" s="22">
        <f>SUM(U95:U101)</f>
        <v>5</v>
      </c>
      <c r="H102" s="23"/>
      <c r="I102" s="22">
        <f>SUM(V95:V101)</f>
        <v>35</v>
      </c>
    </row>
    <row r="103" spans="1:22" ht="14.25" x14ac:dyDescent="0.2">
      <c r="A103" s="19"/>
      <c r="B103" s="18"/>
      <c r="C103" s="18" t="s">
        <v>4</v>
      </c>
      <c r="D103" s="16" t="s">
        <v>3</v>
      </c>
      <c r="E103" s="17">
        <f>[1]Source!AQ44</f>
        <v>51.58</v>
      </c>
      <c r="F103" s="15"/>
      <c r="G103" s="21">
        <f>[1]Source!U45</f>
        <v>0.61896000000000007</v>
      </c>
      <c r="H103" s="16"/>
      <c r="I103" s="15"/>
    </row>
    <row r="104" spans="1:22" ht="15" x14ac:dyDescent="0.25">
      <c r="F104" s="12">
        <f xml:space="preserve"> [1]Source!P44+[1]Source!Q44+[1]Source!S44+SUM(G101:G102)</f>
        <v>44</v>
      </c>
      <c r="G104" s="12"/>
      <c r="H104" s="12">
        <f xml:space="preserve"> [1]Source!P45+[1]Source!Q45+[1]Source!S45+SUM(I101:I102)</f>
        <v>310</v>
      </c>
      <c r="I104" s="12"/>
      <c r="O104" s="14">
        <f>F104</f>
        <v>44</v>
      </c>
      <c r="P104" s="14">
        <f>H104</f>
        <v>310</v>
      </c>
    </row>
    <row r="105" spans="1:22" ht="114" x14ac:dyDescent="0.2">
      <c r="A105" s="26" t="str">
        <f>[1]Source!E46</f>
        <v>9</v>
      </c>
      <c r="B105" s="25" t="s">
        <v>45</v>
      </c>
      <c r="C105" s="25" t="str">
        <f>[1]Source!G46</f>
        <v>Устройство на трубопроводах каркаса изоляции из сетки.Демонтаж.</v>
      </c>
      <c r="D105" s="23" t="str">
        <f>[1]Source!H46</f>
        <v>100 м2</v>
      </c>
      <c r="E105" s="24">
        <f>[1]Source!I46</f>
        <v>1.4</v>
      </c>
      <c r="F105" s="22">
        <f>IF([1]Source!AK46&lt;&gt; 0, [1]Source!AK46,[1]Source!AL46 + [1]Source!AM46 + [1]Source!AO46)</f>
        <v>214.67</v>
      </c>
      <c r="G105" s="22"/>
      <c r="H105" s="23" t="str">
        <f>[1]Source!BO47</f>
        <v>Письмо Минстроя №45824-ДВ/09 от 15.11.2018 на 4-й квартал 2018г</v>
      </c>
      <c r="I105" s="22"/>
      <c r="S105">
        <f>[1]Source!X46</f>
        <v>80</v>
      </c>
      <c r="T105">
        <f>[1]Source!X47</f>
        <v>564</v>
      </c>
      <c r="U105">
        <f>[1]Source!Y46</f>
        <v>48</v>
      </c>
      <c r="V105">
        <f>[1]Source!Y47</f>
        <v>338</v>
      </c>
    </row>
    <row r="106" spans="1:22" x14ac:dyDescent="0.2">
      <c r="C106" s="28" t="str">
        <f>"Объем: "&amp;[1]Source!I46&amp;"=140/"&amp;"100"</f>
        <v>Объем: 1,4=140/100</v>
      </c>
    </row>
    <row r="107" spans="1:22" ht="38.25" x14ac:dyDescent="0.2">
      <c r="C107" s="30" t="str">
        <f>[1]Source!CN46</f>
        <v>Поправка: Табл.2, п.3  Наименование: При демонтаже (разборке) систем инженерно-технического обеспечения</v>
      </c>
    </row>
    <row r="108" spans="1:22" x14ac:dyDescent="0.2">
      <c r="C108" s="29" t="s">
        <v>44</v>
      </c>
      <c r="D108" s="29"/>
      <c r="E108" s="29"/>
      <c r="F108" s="29"/>
      <c r="G108" s="29"/>
      <c r="H108" s="29"/>
      <c r="I108" s="29"/>
    </row>
    <row r="109" spans="1:22" ht="14.25" x14ac:dyDescent="0.2">
      <c r="A109" s="26"/>
      <c r="B109" s="25"/>
      <c r="C109" s="25" t="s">
        <v>11</v>
      </c>
      <c r="D109" s="23"/>
      <c r="E109" s="24"/>
      <c r="F109" s="22">
        <f>[1]Source!AO46</f>
        <v>137.74</v>
      </c>
      <c r="G109" s="22">
        <f>[1]Source!S46</f>
        <v>77</v>
      </c>
      <c r="H109" s="23">
        <f>IF([1]Source!BA47&lt;&gt; 0, [1]Source!BA47, 1)</f>
        <v>7.07</v>
      </c>
      <c r="I109" s="22">
        <f>[1]Source!S47</f>
        <v>544</v>
      </c>
      <c r="R109">
        <f>G109</f>
        <v>77</v>
      </c>
    </row>
    <row r="110" spans="1:22" ht="14.25" x14ac:dyDescent="0.2">
      <c r="A110" s="26"/>
      <c r="B110" s="25"/>
      <c r="C110" s="25" t="s">
        <v>10</v>
      </c>
      <c r="D110" s="23"/>
      <c r="E110" s="24"/>
      <c r="F110" s="22">
        <f>[1]Source!AM46</f>
        <v>48.6</v>
      </c>
      <c r="G110" s="22">
        <f>[1]Source!Q46</f>
        <v>27</v>
      </c>
      <c r="H110" s="23">
        <f>IF([1]Source!BB47&lt;&gt; 0, [1]Source!BB47, 1)</f>
        <v>7.07</v>
      </c>
      <c r="I110" s="22">
        <f>[1]Source!Q47</f>
        <v>188</v>
      </c>
    </row>
    <row r="111" spans="1:22" ht="14.25" x14ac:dyDescent="0.2">
      <c r="A111" s="26"/>
      <c r="B111" s="25"/>
      <c r="C111" s="25" t="s">
        <v>9</v>
      </c>
      <c r="D111" s="23"/>
      <c r="E111" s="24"/>
      <c r="F111" s="22">
        <f>[1]Source!AN46</f>
        <v>5.67</v>
      </c>
      <c r="G111" s="27">
        <f>[1]Source!R46</f>
        <v>3</v>
      </c>
      <c r="H111" s="23">
        <f>IF([1]Source!BS47&lt;&gt; 0, [1]Source!BS47, 1)</f>
        <v>7.07</v>
      </c>
      <c r="I111" s="27">
        <f>[1]Source!R47</f>
        <v>20</v>
      </c>
      <c r="R111">
        <f>G111</f>
        <v>3</v>
      </c>
    </row>
    <row r="112" spans="1:22" ht="14.25" x14ac:dyDescent="0.2">
      <c r="A112" s="26"/>
      <c r="B112" s="25"/>
      <c r="C112" s="25" t="s">
        <v>7</v>
      </c>
      <c r="D112" s="23" t="s">
        <v>5</v>
      </c>
      <c r="E112" s="24"/>
      <c r="F112" s="22">
        <f>[1]Source!AT46</f>
        <v>100</v>
      </c>
      <c r="G112" s="22">
        <f>SUM(S105:S111)</f>
        <v>80</v>
      </c>
      <c r="H112" s="23"/>
      <c r="I112" s="22">
        <f>SUM(T105:T111)</f>
        <v>564</v>
      </c>
    </row>
    <row r="113" spans="1:22" ht="14.25" x14ac:dyDescent="0.2">
      <c r="A113" s="26"/>
      <c r="B113" s="25"/>
      <c r="C113" s="25" t="s">
        <v>6</v>
      </c>
      <c r="D113" s="23" t="s">
        <v>5</v>
      </c>
      <c r="E113" s="24"/>
      <c r="F113" s="22">
        <f>[1]Source!AU46</f>
        <v>60</v>
      </c>
      <c r="G113" s="22">
        <f>SUM(U105:U112)</f>
        <v>48</v>
      </c>
      <c r="H113" s="23"/>
      <c r="I113" s="22">
        <f>SUM(V105:V112)</f>
        <v>338</v>
      </c>
    </row>
    <row r="114" spans="1:22" ht="14.25" x14ac:dyDescent="0.2">
      <c r="A114" s="19"/>
      <c r="B114" s="18"/>
      <c r="C114" s="18" t="s">
        <v>4</v>
      </c>
      <c r="D114" s="16" t="s">
        <v>3</v>
      </c>
      <c r="E114" s="17">
        <f>[1]Source!AQ46</f>
        <v>18.100000000000001</v>
      </c>
      <c r="F114" s="15"/>
      <c r="G114" s="21">
        <f>[1]Source!U47</f>
        <v>10.136000000000001</v>
      </c>
      <c r="H114" s="16"/>
      <c r="I114" s="15"/>
    </row>
    <row r="115" spans="1:22" ht="15" x14ac:dyDescent="0.25">
      <c r="F115" s="12">
        <f xml:space="preserve"> [1]Source!P46+[1]Source!Q46+[1]Source!S46+SUM(G112:G113)</f>
        <v>232</v>
      </c>
      <c r="G115" s="12"/>
      <c r="H115" s="12">
        <f xml:space="preserve"> [1]Source!P47+[1]Source!Q47+[1]Source!S47+SUM(I112:I113)</f>
        <v>1634</v>
      </c>
      <c r="I115" s="12"/>
      <c r="O115" s="14">
        <f>F115</f>
        <v>232</v>
      </c>
      <c r="P115" s="14">
        <f>H115</f>
        <v>1634</v>
      </c>
    </row>
    <row r="116" spans="1:22" ht="114" x14ac:dyDescent="0.2">
      <c r="A116" s="26" t="str">
        <f>[1]Source!E48</f>
        <v>10</v>
      </c>
      <c r="B116" s="25" t="s">
        <v>15</v>
      </c>
      <c r="C116" s="25" t="str">
        <f>[1]Source!G48</f>
        <v>Изоляция кладки печей, котлов, трубопроводов асбестовым картоном.Демонтаж.</v>
      </c>
      <c r="D116" s="23" t="str">
        <f>[1]Source!H48</f>
        <v>100 кг</v>
      </c>
      <c r="E116" s="24">
        <f>[1]Source!I48</f>
        <v>1.5</v>
      </c>
      <c r="F116" s="22">
        <f>IF([1]Source!AK48&lt;&gt; 0, [1]Source!AK48,[1]Source!AL48 + [1]Source!AM48 + [1]Source!AO48)</f>
        <v>1167.8900000000001</v>
      </c>
      <c r="G116" s="22"/>
      <c r="H116" s="23" t="str">
        <f>[1]Source!BO49</f>
        <v>Письмо Минстроя №45824-ДВ/09 от 15.11.2018 на 4-й квартал 2018г</v>
      </c>
      <c r="I116" s="22"/>
      <c r="S116">
        <f>[1]Source!X48</f>
        <v>22</v>
      </c>
      <c r="T116">
        <f>[1]Source!X49</f>
        <v>155</v>
      </c>
      <c r="U116">
        <f>[1]Source!Y48</f>
        <v>13</v>
      </c>
      <c r="V116">
        <f>[1]Source!Y49</f>
        <v>95</v>
      </c>
    </row>
    <row r="117" spans="1:22" x14ac:dyDescent="0.2">
      <c r="C117" s="28" t="str">
        <f>"Объем: "&amp;[1]Source!I48&amp;"=150/"&amp;"100"</f>
        <v>Объем: 1,5=150/100</v>
      </c>
    </row>
    <row r="118" spans="1:22" ht="38.25" x14ac:dyDescent="0.2">
      <c r="C118" s="30" t="str">
        <f>[1]Source!CN48</f>
        <v>Поправка: Табл.2, п.3  Наименование: При демонтаже (разборке) систем инженерно-технического обеспечения</v>
      </c>
    </row>
    <row r="119" spans="1:22" x14ac:dyDescent="0.2">
      <c r="C119" s="29" t="s">
        <v>44</v>
      </c>
      <c r="D119" s="29"/>
      <c r="E119" s="29"/>
      <c r="F119" s="29"/>
      <c r="G119" s="29"/>
      <c r="H119" s="29"/>
      <c r="I119" s="29"/>
    </row>
    <row r="120" spans="1:22" ht="14.25" x14ac:dyDescent="0.2">
      <c r="A120" s="26"/>
      <c r="B120" s="25"/>
      <c r="C120" s="25" t="s">
        <v>11</v>
      </c>
      <c r="D120" s="23"/>
      <c r="E120" s="24"/>
      <c r="F120" s="22">
        <f>[1]Source!AO48</f>
        <v>34.32</v>
      </c>
      <c r="G120" s="22">
        <f>[1]Source!S48</f>
        <v>21</v>
      </c>
      <c r="H120" s="23">
        <f>IF([1]Source!BA49&lt;&gt; 0, [1]Source!BA49, 1)</f>
        <v>7.07</v>
      </c>
      <c r="I120" s="22">
        <f>[1]Source!S49</f>
        <v>148</v>
      </c>
      <c r="R120">
        <f>G120</f>
        <v>21</v>
      </c>
    </row>
    <row r="121" spans="1:22" ht="14.25" x14ac:dyDescent="0.2">
      <c r="A121" s="26"/>
      <c r="B121" s="25"/>
      <c r="C121" s="25" t="s">
        <v>10</v>
      </c>
      <c r="D121" s="23"/>
      <c r="E121" s="24"/>
      <c r="F121" s="22">
        <f>[1]Source!AM48</f>
        <v>8.9600000000000009</v>
      </c>
      <c r="G121" s="22">
        <f>[1]Source!Q48</f>
        <v>5</v>
      </c>
      <c r="H121" s="23">
        <f>IF([1]Source!BB49&lt;&gt; 0, [1]Source!BB49, 1)</f>
        <v>7.07</v>
      </c>
      <c r="I121" s="22">
        <f>[1]Source!Q49</f>
        <v>32</v>
      </c>
    </row>
    <row r="122" spans="1:22" ht="14.25" x14ac:dyDescent="0.2">
      <c r="A122" s="26"/>
      <c r="B122" s="25"/>
      <c r="C122" s="25" t="s">
        <v>7</v>
      </c>
      <c r="D122" s="23" t="s">
        <v>5</v>
      </c>
      <c r="E122" s="24"/>
      <c r="F122" s="22">
        <f>[1]Source!AT48</f>
        <v>105</v>
      </c>
      <c r="G122" s="22">
        <f>SUM(S116:S121)</f>
        <v>22</v>
      </c>
      <c r="H122" s="23"/>
      <c r="I122" s="22">
        <f>SUM(T116:T121)</f>
        <v>155</v>
      </c>
    </row>
    <row r="123" spans="1:22" ht="14.25" x14ac:dyDescent="0.2">
      <c r="A123" s="26"/>
      <c r="B123" s="25"/>
      <c r="C123" s="25" t="s">
        <v>6</v>
      </c>
      <c r="D123" s="23" t="s">
        <v>5</v>
      </c>
      <c r="E123" s="24"/>
      <c r="F123" s="22">
        <f>[1]Source!AU48</f>
        <v>64</v>
      </c>
      <c r="G123" s="22">
        <f>SUM(U116:U122)</f>
        <v>13</v>
      </c>
      <c r="H123" s="23"/>
      <c r="I123" s="22">
        <f>SUM(V116:V122)</f>
        <v>95</v>
      </c>
    </row>
    <row r="124" spans="1:22" ht="14.25" x14ac:dyDescent="0.2">
      <c r="A124" s="19"/>
      <c r="B124" s="18"/>
      <c r="C124" s="18" t="s">
        <v>4</v>
      </c>
      <c r="D124" s="16" t="s">
        <v>3</v>
      </c>
      <c r="E124" s="17">
        <f>[1]Source!AQ48</f>
        <v>4.51</v>
      </c>
      <c r="F124" s="15"/>
      <c r="G124" s="21">
        <f>[1]Source!U49</f>
        <v>2.706</v>
      </c>
      <c r="H124" s="16"/>
      <c r="I124" s="15"/>
    </row>
    <row r="125" spans="1:22" ht="15" x14ac:dyDescent="0.25">
      <c r="F125" s="12">
        <f xml:space="preserve"> [1]Source!P48+[1]Source!Q48+[1]Source!S48+SUM(G122:G123)</f>
        <v>61</v>
      </c>
      <c r="G125" s="12"/>
      <c r="H125" s="12">
        <f xml:space="preserve"> [1]Source!P49+[1]Source!Q49+[1]Source!S49+SUM(I122:I123)</f>
        <v>430</v>
      </c>
      <c r="I125" s="12"/>
      <c r="O125" s="14">
        <f>F125</f>
        <v>61</v>
      </c>
      <c r="P125" s="14">
        <f>H125</f>
        <v>430</v>
      </c>
    </row>
    <row r="126" spans="1:22" ht="114" x14ac:dyDescent="0.2">
      <c r="A126" s="26" t="str">
        <f>[1]Source!E50</f>
        <v>11</v>
      </c>
      <c r="B126" s="25" t="s">
        <v>14</v>
      </c>
      <c r="C126" s="25" t="str">
        <f>[1]Source!G50</f>
        <v>Изоляция кладки печей, котлов, трубопроводов асбестовым шнуром. Демонтаж.</v>
      </c>
      <c r="D126" s="23" t="str">
        <f>[1]Source!H50</f>
        <v>100 кг</v>
      </c>
      <c r="E126" s="24">
        <f>[1]Source!I50</f>
        <v>0.45</v>
      </c>
      <c r="F126" s="22">
        <f>IF([1]Source!AK50&lt;&gt; 0, [1]Source!AK50,[1]Source!AL50 + [1]Source!AM50 + [1]Source!AO50)</f>
        <v>8882.11</v>
      </c>
      <c r="G126" s="22"/>
      <c r="H126" s="23" t="str">
        <f>[1]Source!BO51</f>
        <v>Письмо Минстроя №45824-ДВ/09 от 15.11.2018 на 4-й квартал 2018г</v>
      </c>
      <c r="I126" s="22"/>
      <c r="S126">
        <f>[1]Source!X50</f>
        <v>27</v>
      </c>
      <c r="T126">
        <f>[1]Source!X51</f>
        <v>194</v>
      </c>
      <c r="U126">
        <f>[1]Source!Y50</f>
        <v>17</v>
      </c>
      <c r="V126">
        <f>[1]Source!Y51</f>
        <v>118</v>
      </c>
    </row>
    <row r="127" spans="1:22" x14ac:dyDescent="0.2">
      <c r="C127" s="28" t="str">
        <f>"Объем: "&amp;[1]Source!I50&amp;"=45/"&amp;"100"</f>
        <v>Объем: 0,45=45/100</v>
      </c>
    </row>
    <row r="128" spans="1:22" ht="38.25" x14ac:dyDescent="0.2">
      <c r="C128" s="30" t="str">
        <f>[1]Source!CN50</f>
        <v>Поправка: Табл.2, п.3  Наименование: При демонтаже (разборке) систем инженерно-технического обеспечения</v>
      </c>
    </row>
    <row r="129" spans="1:22" x14ac:dyDescent="0.2">
      <c r="C129" s="29" t="s">
        <v>44</v>
      </c>
      <c r="D129" s="29"/>
      <c r="E129" s="29"/>
      <c r="F129" s="29"/>
      <c r="G129" s="29"/>
      <c r="H129" s="29"/>
      <c r="I129" s="29"/>
    </row>
    <row r="130" spans="1:22" ht="14.25" x14ac:dyDescent="0.2">
      <c r="A130" s="26"/>
      <c r="B130" s="25"/>
      <c r="C130" s="25" t="s">
        <v>11</v>
      </c>
      <c r="D130" s="23"/>
      <c r="E130" s="24"/>
      <c r="F130" s="22">
        <f>[1]Source!AO50</f>
        <v>144.82</v>
      </c>
      <c r="G130" s="22">
        <f>[1]Source!S50</f>
        <v>26</v>
      </c>
      <c r="H130" s="23">
        <f>IF([1]Source!BA51&lt;&gt; 0, [1]Source!BA51, 1)</f>
        <v>7.07</v>
      </c>
      <c r="I130" s="22">
        <f>[1]Source!S51</f>
        <v>185</v>
      </c>
      <c r="R130">
        <f>G130</f>
        <v>26</v>
      </c>
    </row>
    <row r="131" spans="1:22" ht="14.25" x14ac:dyDescent="0.2">
      <c r="A131" s="26"/>
      <c r="B131" s="25"/>
      <c r="C131" s="25" t="s">
        <v>10</v>
      </c>
      <c r="D131" s="23"/>
      <c r="E131" s="24"/>
      <c r="F131" s="22">
        <f>[1]Source!AM50</f>
        <v>8.9600000000000009</v>
      </c>
      <c r="G131" s="22">
        <f>[1]Source!Q50</f>
        <v>1</v>
      </c>
      <c r="H131" s="23">
        <f>IF([1]Source!BB51&lt;&gt; 0, [1]Source!BB51, 1)</f>
        <v>7.07</v>
      </c>
      <c r="I131" s="22">
        <f>[1]Source!Q51</f>
        <v>10</v>
      </c>
    </row>
    <row r="132" spans="1:22" ht="14.25" x14ac:dyDescent="0.2">
      <c r="A132" s="26"/>
      <c r="B132" s="25"/>
      <c r="C132" s="25" t="s">
        <v>7</v>
      </c>
      <c r="D132" s="23" t="s">
        <v>5</v>
      </c>
      <c r="E132" s="24"/>
      <c r="F132" s="22">
        <f>[1]Source!AT50</f>
        <v>105</v>
      </c>
      <c r="G132" s="22">
        <f>SUM(S126:S131)</f>
        <v>27</v>
      </c>
      <c r="H132" s="23"/>
      <c r="I132" s="22">
        <f>SUM(T126:T131)</f>
        <v>194</v>
      </c>
    </row>
    <row r="133" spans="1:22" ht="14.25" x14ac:dyDescent="0.2">
      <c r="A133" s="26"/>
      <c r="B133" s="25"/>
      <c r="C133" s="25" t="s">
        <v>6</v>
      </c>
      <c r="D133" s="23" t="s">
        <v>5</v>
      </c>
      <c r="E133" s="24"/>
      <c r="F133" s="22">
        <f>[1]Source!AU50</f>
        <v>64</v>
      </c>
      <c r="G133" s="22">
        <f>SUM(U126:U132)</f>
        <v>17</v>
      </c>
      <c r="H133" s="23"/>
      <c r="I133" s="22">
        <f>SUM(V126:V132)</f>
        <v>118</v>
      </c>
    </row>
    <row r="134" spans="1:22" ht="14.25" x14ac:dyDescent="0.2">
      <c r="A134" s="19"/>
      <c r="B134" s="18"/>
      <c r="C134" s="18" t="s">
        <v>4</v>
      </c>
      <c r="D134" s="16" t="s">
        <v>3</v>
      </c>
      <c r="E134" s="17">
        <f>[1]Source!AQ50</f>
        <v>19.03</v>
      </c>
      <c r="F134" s="15"/>
      <c r="G134" s="21">
        <f>[1]Source!U51</f>
        <v>3.4254000000000007</v>
      </c>
      <c r="H134" s="16"/>
      <c r="I134" s="15"/>
    </row>
    <row r="135" spans="1:22" ht="15" x14ac:dyDescent="0.25">
      <c r="F135" s="12">
        <f xml:space="preserve"> [1]Source!P50+[1]Source!Q50+[1]Source!S50+SUM(G132:G133)</f>
        <v>71</v>
      </c>
      <c r="G135" s="12"/>
      <c r="H135" s="12">
        <f xml:space="preserve"> [1]Source!P51+[1]Source!Q51+[1]Source!S51+SUM(I132:I133)</f>
        <v>507</v>
      </c>
      <c r="I135" s="12"/>
      <c r="O135" s="14">
        <f>F135</f>
        <v>71</v>
      </c>
      <c r="P135" s="14">
        <f>H135</f>
        <v>507</v>
      </c>
    </row>
    <row r="137" spans="1:22" ht="15" x14ac:dyDescent="0.25">
      <c r="A137" s="13" t="str">
        <f>CONCATENATE("Итого по разделу: ",IF([1]Source!G53&lt;&gt;"Новый раздел", [1]Source!G53, ""))</f>
        <v>Итого по разделу: разборка обмуровки</v>
      </c>
      <c r="B137" s="13"/>
      <c r="C137" s="13"/>
      <c r="D137" s="13"/>
      <c r="E137" s="13"/>
      <c r="F137" s="12">
        <f>SUM(O26:O136)</f>
        <v>8529</v>
      </c>
      <c r="G137" s="11"/>
      <c r="H137" s="12">
        <f>SUM(P26:P136)</f>
        <v>60280</v>
      </c>
      <c r="I137" s="11"/>
    </row>
    <row r="141" spans="1:22" ht="16.5" x14ac:dyDescent="0.25">
      <c r="A141" s="20" t="str">
        <f>CONCATENATE("Раздел: ",IF([1]Source!G82&lt;&gt;"Новый раздел", [1]Source!G82, ""))</f>
        <v>Раздел: демонтажные работы</v>
      </c>
      <c r="B141" s="20"/>
      <c r="C141" s="20"/>
      <c r="D141" s="20"/>
      <c r="E141" s="20"/>
      <c r="F141" s="20"/>
      <c r="G141" s="20"/>
      <c r="H141" s="20"/>
      <c r="I141" s="20"/>
    </row>
    <row r="142" spans="1:22" ht="114" x14ac:dyDescent="0.2">
      <c r="A142" s="26" t="str">
        <f>[1]Source!E86</f>
        <v>12</v>
      </c>
      <c r="B142" s="25" t="s">
        <v>41</v>
      </c>
      <c r="C142" s="25" t="str">
        <f>[1]Source!G86</f>
        <v>Поверхность конвективная с креплениями котлов теплопроизводительностью 35-58,2 МВт (30-50 Гкал/ч)</v>
      </c>
      <c r="D142" s="23" t="str">
        <f>[1]Source!H86</f>
        <v>т</v>
      </c>
      <c r="E142" s="24">
        <f>[1]Source!I86</f>
        <v>9.1999999999999993</v>
      </c>
      <c r="F142" s="22">
        <f>IF([1]Source!AK86&lt;&gt; 0, [1]Source!AK86,[1]Source!AL86 + [1]Source!AM86 + [1]Source!AO86)</f>
        <v>1241.7</v>
      </c>
      <c r="G142" s="22"/>
      <c r="H142" s="23" t="str">
        <f>[1]Source!BO87</f>
        <v>Письмо Минстроя №45824-ДВ/09 от 15.11.2018 на 4-й квартал 2018г</v>
      </c>
      <c r="I142" s="22"/>
      <c r="S142">
        <f>[1]Source!X86</f>
        <v>1648</v>
      </c>
      <c r="T142">
        <f>[1]Source!X87</f>
        <v>11656</v>
      </c>
      <c r="U142">
        <f>[1]Source!Y86</f>
        <v>1236</v>
      </c>
      <c r="V142">
        <f>[1]Source!Y87</f>
        <v>8742</v>
      </c>
    </row>
    <row r="143" spans="1:22" ht="63.75" x14ac:dyDescent="0.2">
      <c r="C143" s="30" t="str">
        <f>[1]Source!CN86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44" spans="1:22" x14ac:dyDescent="0.2">
      <c r="C144" s="29" t="s">
        <v>43</v>
      </c>
      <c r="D144" s="29"/>
      <c r="E144" s="29"/>
      <c r="F144" s="29"/>
      <c r="G144" s="29"/>
      <c r="H144" s="29"/>
      <c r="I144" s="29"/>
    </row>
    <row r="145" spans="1:22" ht="14.25" x14ac:dyDescent="0.2">
      <c r="A145" s="26"/>
      <c r="B145" s="25"/>
      <c r="C145" s="25" t="s">
        <v>11</v>
      </c>
      <c r="D145" s="23"/>
      <c r="E145" s="24"/>
      <c r="F145" s="22">
        <f>[1]Source!AO86</f>
        <v>404.48</v>
      </c>
      <c r="G145" s="22">
        <f>[1]Source!S86</f>
        <v>1858</v>
      </c>
      <c r="H145" s="23">
        <f>IF([1]Source!BA87&lt;&gt; 0, [1]Source!BA87, 1)</f>
        <v>7.07</v>
      </c>
      <c r="I145" s="22">
        <f>[1]Source!S87</f>
        <v>13139</v>
      </c>
      <c r="R145">
        <f>G145</f>
        <v>1858</v>
      </c>
    </row>
    <row r="146" spans="1:22" ht="14.25" x14ac:dyDescent="0.2">
      <c r="A146" s="26"/>
      <c r="B146" s="25"/>
      <c r="C146" s="25" t="s">
        <v>10</v>
      </c>
      <c r="D146" s="23"/>
      <c r="E146" s="24"/>
      <c r="F146" s="22">
        <f>[1]Source!AM86</f>
        <v>499.35</v>
      </c>
      <c r="G146" s="22">
        <f>[1]Source!Q86</f>
        <v>2300</v>
      </c>
      <c r="H146" s="23">
        <f>IF([1]Source!BB87&lt;&gt; 0, [1]Source!BB87, 1)</f>
        <v>7.07</v>
      </c>
      <c r="I146" s="22">
        <f>[1]Source!Q87</f>
        <v>16261</v>
      </c>
    </row>
    <row r="147" spans="1:22" ht="14.25" x14ac:dyDescent="0.2">
      <c r="A147" s="26"/>
      <c r="B147" s="25"/>
      <c r="C147" s="25" t="s">
        <v>9</v>
      </c>
      <c r="D147" s="23"/>
      <c r="E147" s="24"/>
      <c r="F147" s="22">
        <f>[1]Source!AN86</f>
        <v>43.9</v>
      </c>
      <c r="G147" s="27">
        <f>[1]Source!R86</f>
        <v>202</v>
      </c>
      <c r="H147" s="23">
        <f>IF([1]Source!BS87&lt;&gt; 0, [1]Source!BS87, 1)</f>
        <v>7.07</v>
      </c>
      <c r="I147" s="27">
        <f>[1]Source!R87</f>
        <v>1431</v>
      </c>
      <c r="R147">
        <f>G147</f>
        <v>202</v>
      </c>
    </row>
    <row r="148" spans="1:22" ht="14.25" x14ac:dyDescent="0.2">
      <c r="A148" s="26"/>
      <c r="B148" s="25"/>
      <c r="C148" s="25" t="s">
        <v>7</v>
      </c>
      <c r="D148" s="23" t="s">
        <v>5</v>
      </c>
      <c r="E148" s="24"/>
      <c r="F148" s="22">
        <f>[1]Source!AT86</f>
        <v>80</v>
      </c>
      <c r="G148" s="22">
        <f>SUM(S142:S147)</f>
        <v>1648</v>
      </c>
      <c r="H148" s="23"/>
      <c r="I148" s="22">
        <f>SUM(T142:T147)</f>
        <v>11656</v>
      </c>
    </row>
    <row r="149" spans="1:22" ht="14.25" x14ac:dyDescent="0.2">
      <c r="A149" s="26"/>
      <c r="B149" s="25"/>
      <c r="C149" s="25" t="s">
        <v>6</v>
      </c>
      <c r="D149" s="23" t="s">
        <v>5</v>
      </c>
      <c r="E149" s="24"/>
      <c r="F149" s="22">
        <f>[1]Source!AU86</f>
        <v>60</v>
      </c>
      <c r="G149" s="22">
        <f>SUM(U142:U148)</f>
        <v>1236</v>
      </c>
      <c r="H149" s="23"/>
      <c r="I149" s="22">
        <f>SUM(V142:V148)</f>
        <v>8742</v>
      </c>
    </row>
    <row r="150" spans="1:22" ht="14.25" x14ac:dyDescent="0.2">
      <c r="A150" s="19"/>
      <c r="B150" s="18"/>
      <c r="C150" s="18" t="s">
        <v>4</v>
      </c>
      <c r="D150" s="16" t="s">
        <v>3</v>
      </c>
      <c r="E150" s="17">
        <f>[1]Source!AQ86</f>
        <v>41.4</v>
      </c>
      <c r="F150" s="15"/>
      <c r="G150" s="21">
        <f>[1]Source!U87</f>
        <v>190.43999999999997</v>
      </c>
      <c r="H150" s="16"/>
      <c r="I150" s="15"/>
    </row>
    <row r="151" spans="1:22" ht="15" x14ac:dyDescent="0.25">
      <c r="F151" s="12">
        <f xml:space="preserve"> [1]Source!P86+[1]Source!Q86+[1]Source!S86+SUM(G148:G149)</f>
        <v>7042</v>
      </c>
      <c r="G151" s="12"/>
      <c r="H151" s="12">
        <f xml:space="preserve"> [1]Source!P87+[1]Source!Q87+[1]Source!S87+SUM(I148:I149)</f>
        <v>49798</v>
      </c>
      <c r="I151" s="12"/>
      <c r="O151" s="14">
        <f>F151</f>
        <v>7042</v>
      </c>
      <c r="P151" s="14">
        <f>H151</f>
        <v>49798</v>
      </c>
    </row>
    <row r="152" spans="1:22" ht="114" x14ac:dyDescent="0.2">
      <c r="A152" s="26" t="str">
        <f>[1]Source!E88</f>
        <v>13</v>
      </c>
      <c r="B152" s="25" t="s">
        <v>40</v>
      </c>
      <c r="C152" s="25" t="str">
        <f>[1]Source!G88</f>
        <v>Экраны из гладких труб с опорами, подвесками и другими креплениями котлов теплопроизводительностью 35 МВт (30 Гкал/ч).Демонтаж бокового экрана</v>
      </c>
      <c r="D152" s="23" t="str">
        <f>[1]Source!H88</f>
        <v>т</v>
      </c>
      <c r="E152" s="24">
        <f>[1]Source!I88</f>
        <v>3.4</v>
      </c>
      <c r="F152" s="22">
        <f>IF([1]Source!AK88&lt;&gt; 0, [1]Source!AK88,[1]Source!AL88 + [1]Source!AM88 + [1]Source!AO88)</f>
        <v>1238.28</v>
      </c>
      <c r="G152" s="22"/>
      <c r="H152" s="23" t="str">
        <f>[1]Source!BO89</f>
        <v>Письмо Минстроя №45824-ДВ/09 от 15.11.2018 на 4-й квартал 2018г</v>
      </c>
      <c r="I152" s="22"/>
      <c r="S152">
        <f>[1]Source!X88</f>
        <v>262</v>
      </c>
      <c r="T152">
        <f>[1]Source!X89</f>
        <v>1846</v>
      </c>
      <c r="U152">
        <f>[1]Source!Y88</f>
        <v>196</v>
      </c>
      <c r="V152">
        <f>[1]Source!Y89</f>
        <v>1385</v>
      </c>
    </row>
    <row r="153" spans="1:22" ht="63.75" x14ac:dyDescent="0.2">
      <c r="C153" s="30" t="str">
        <f>[1]Source!CN88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54" spans="1:22" x14ac:dyDescent="0.2">
      <c r="C154" s="29" t="s">
        <v>43</v>
      </c>
      <c r="D154" s="29"/>
      <c r="E154" s="29"/>
      <c r="F154" s="29"/>
      <c r="G154" s="29"/>
      <c r="H154" s="29"/>
      <c r="I154" s="29"/>
    </row>
    <row r="155" spans="1:22" ht="14.25" x14ac:dyDescent="0.2">
      <c r="A155" s="26"/>
      <c r="B155" s="25"/>
      <c r="C155" s="25" t="s">
        <v>11</v>
      </c>
      <c r="D155" s="23"/>
      <c r="E155" s="24"/>
      <c r="F155" s="22">
        <f>[1]Source!AO88</f>
        <v>158.91999999999999</v>
      </c>
      <c r="G155" s="22">
        <f>[1]Source!S88</f>
        <v>269</v>
      </c>
      <c r="H155" s="23">
        <f>IF([1]Source!BA89&lt;&gt; 0, [1]Source!BA89, 1)</f>
        <v>7.07</v>
      </c>
      <c r="I155" s="22">
        <f>[1]Source!S89</f>
        <v>1899</v>
      </c>
      <c r="R155">
        <f>G155</f>
        <v>269</v>
      </c>
    </row>
    <row r="156" spans="1:22" ht="14.25" x14ac:dyDescent="0.2">
      <c r="A156" s="26"/>
      <c r="B156" s="25"/>
      <c r="C156" s="25" t="s">
        <v>10</v>
      </c>
      <c r="D156" s="23"/>
      <c r="E156" s="24"/>
      <c r="F156" s="22">
        <f>[1]Source!AM88</f>
        <v>353.94</v>
      </c>
      <c r="G156" s="22">
        <f>[1]Source!Q88</f>
        <v>602</v>
      </c>
      <c r="H156" s="23">
        <f>IF([1]Source!BB89&lt;&gt; 0, [1]Source!BB89, 1)</f>
        <v>7.07</v>
      </c>
      <c r="I156" s="22">
        <f>[1]Source!Q89</f>
        <v>4255</v>
      </c>
    </row>
    <row r="157" spans="1:22" ht="14.25" x14ac:dyDescent="0.2">
      <c r="A157" s="26"/>
      <c r="B157" s="25"/>
      <c r="C157" s="25" t="s">
        <v>9</v>
      </c>
      <c r="D157" s="23"/>
      <c r="E157" s="24"/>
      <c r="F157" s="22">
        <f>[1]Source!AN88</f>
        <v>34.81</v>
      </c>
      <c r="G157" s="27">
        <f>[1]Source!R88</f>
        <v>58</v>
      </c>
      <c r="H157" s="23">
        <f>IF([1]Source!BS89&lt;&gt; 0, [1]Source!BS89, 1)</f>
        <v>7.07</v>
      </c>
      <c r="I157" s="27">
        <f>[1]Source!R89</f>
        <v>409</v>
      </c>
      <c r="R157">
        <f>G157</f>
        <v>58</v>
      </c>
    </row>
    <row r="158" spans="1:22" ht="14.25" x14ac:dyDescent="0.2">
      <c r="A158" s="26"/>
      <c r="B158" s="25"/>
      <c r="C158" s="25" t="s">
        <v>7</v>
      </c>
      <c r="D158" s="23" t="s">
        <v>5</v>
      </c>
      <c r="E158" s="24"/>
      <c r="F158" s="22">
        <f>[1]Source!AT88</f>
        <v>80</v>
      </c>
      <c r="G158" s="22">
        <f>SUM(S152:S157)</f>
        <v>262</v>
      </c>
      <c r="H158" s="23"/>
      <c r="I158" s="22">
        <f>SUM(T152:T157)</f>
        <v>1846</v>
      </c>
    </row>
    <row r="159" spans="1:22" ht="14.25" x14ac:dyDescent="0.2">
      <c r="A159" s="26"/>
      <c r="B159" s="25"/>
      <c r="C159" s="25" t="s">
        <v>6</v>
      </c>
      <c r="D159" s="23" t="s">
        <v>5</v>
      </c>
      <c r="E159" s="24"/>
      <c r="F159" s="22">
        <f>[1]Source!AU88</f>
        <v>60</v>
      </c>
      <c r="G159" s="22">
        <f>SUM(U152:U158)</f>
        <v>196</v>
      </c>
      <c r="H159" s="23"/>
      <c r="I159" s="22">
        <f>SUM(V152:V158)</f>
        <v>1385</v>
      </c>
    </row>
    <row r="160" spans="1:22" ht="14.25" x14ac:dyDescent="0.2">
      <c r="A160" s="19"/>
      <c r="B160" s="18"/>
      <c r="C160" s="18" t="s">
        <v>4</v>
      </c>
      <c r="D160" s="16" t="s">
        <v>3</v>
      </c>
      <c r="E160" s="17">
        <f>[1]Source!AQ88</f>
        <v>18.5</v>
      </c>
      <c r="F160" s="15"/>
      <c r="G160" s="21">
        <f>[1]Source!U89</f>
        <v>31.45</v>
      </c>
      <c r="H160" s="16"/>
      <c r="I160" s="15"/>
    </row>
    <row r="161" spans="1:22" ht="15" x14ac:dyDescent="0.25">
      <c r="F161" s="12">
        <f xml:space="preserve"> [1]Source!P88+[1]Source!Q88+[1]Source!S88+SUM(G158:G159)</f>
        <v>1329</v>
      </c>
      <c r="G161" s="12"/>
      <c r="H161" s="12">
        <f xml:space="preserve"> [1]Source!P89+[1]Source!Q89+[1]Source!S89+SUM(I158:I159)</f>
        <v>9385</v>
      </c>
      <c r="I161" s="12"/>
      <c r="O161" s="14">
        <f>F161</f>
        <v>1329</v>
      </c>
      <c r="P161" s="14">
        <f>H161</f>
        <v>9385</v>
      </c>
    </row>
    <row r="162" spans="1:22" ht="114" x14ac:dyDescent="0.2">
      <c r="A162" s="26" t="str">
        <f>[1]Source!E90</f>
        <v>14</v>
      </c>
      <c r="B162" s="25" t="s">
        <v>40</v>
      </c>
      <c r="C162" s="25" t="str">
        <f>[1]Source!G90</f>
        <v>Экраны из гладких труб с опорами, подвесками и другими креплениями котлов теплопроизводительностью 35 МВт (30 Гкал/ч).Демонтаж поворотного экрана.</v>
      </c>
      <c r="D162" s="23" t="str">
        <f>[1]Source!H90</f>
        <v>т</v>
      </c>
      <c r="E162" s="24">
        <f>[1]Source!I90</f>
        <v>0.38</v>
      </c>
      <c r="F162" s="22">
        <f>IF([1]Source!AK90&lt;&gt; 0, [1]Source!AK90,[1]Source!AL90 + [1]Source!AM90 + [1]Source!AO90)</f>
        <v>1238.28</v>
      </c>
      <c r="G162" s="22"/>
      <c r="H162" s="23" t="str">
        <f>[1]Source!BO91</f>
        <v>Письмо Минстроя №45824-ДВ/09 от 15.11.2018 на 4-й квартал 2018г</v>
      </c>
      <c r="I162" s="22"/>
      <c r="S162">
        <f>[1]Source!X90</f>
        <v>29</v>
      </c>
      <c r="T162">
        <f>[1]Source!X91</f>
        <v>206</v>
      </c>
      <c r="U162">
        <f>[1]Source!Y90</f>
        <v>22</v>
      </c>
      <c r="V162">
        <f>[1]Source!Y91</f>
        <v>155</v>
      </c>
    </row>
    <row r="163" spans="1:22" ht="63.75" x14ac:dyDescent="0.2">
      <c r="C163" s="30" t="str">
        <f>[1]Source!CN90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64" spans="1:22" x14ac:dyDescent="0.2">
      <c r="C164" s="29" t="s">
        <v>43</v>
      </c>
      <c r="D164" s="29"/>
      <c r="E164" s="29"/>
      <c r="F164" s="29"/>
      <c r="G164" s="29"/>
      <c r="H164" s="29"/>
      <c r="I164" s="29"/>
    </row>
    <row r="165" spans="1:22" ht="14.25" x14ac:dyDescent="0.2">
      <c r="A165" s="26"/>
      <c r="B165" s="25"/>
      <c r="C165" s="25" t="s">
        <v>11</v>
      </c>
      <c r="D165" s="23"/>
      <c r="E165" s="24"/>
      <c r="F165" s="22">
        <f>[1]Source!AO90</f>
        <v>158.91999999999999</v>
      </c>
      <c r="G165" s="22">
        <f>[1]Source!S90</f>
        <v>30</v>
      </c>
      <c r="H165" s="23">
        <f>IF([1]Source!BA91&lt;&gt; 0, [1]Source!BA91, 1)</f>
        <v>7.07</v>
      </c>
      <c r="I165" s="22">
        <f>[1]Source!S91</f>
        <v>212</v>
      </c>
      <c r="R165">
        <f>G165</f>
        <v>30</v>
      </c>
    </row>
    <row r="166" spans="1:22" ht="14.25" x14ac:dyDescent="0.2">
      <c r="A166" s="26"/>
      <c r="B166" s="25"/>
      <c r="C166" s="25" t="s">
        <v>10</v>
      </c>
      <c r="D166" s="23"/>
      <c r="E166" s="24"/>
      <c r="F166" s="22">
        <f>[1]Source!AM90</f>
        <v>353.94</v>
      </c>
      <c r="G166" s="22">
        <f>[1]Source!Q90</f>
        <v>67</v>
      </c>
      <c r="H166" s="23">
        <f>IF([1]Source!BB91&lt;&gt; 0, [1]Source!BB91, 1)</f>
        <v>7.07</v>
      </c>
      <c r="I166" s="22">
        <f>[1]Source!Q91</f>
        <v>476</v>
      </c>
    </row>
    <row r="167" spans="1:22" ht="14.25" x14ac:dyDescent="0.2">
      <c r="A167" s="26"/>
      <c r="B167" s="25"/>
      <c r="C167" s="25" t="s">
        <v>9</v>
      </c>
      <c r="D167" s="23"/>
      <c r="E167" s="24"/>
      <c r="F167" s="22">
        <f>[1]Source!AN90</f>
        <v>34.81</v>
      </c>
      <c r="G167" s="27">
        <f>[1]Source!R90</f>
        <v>6</v>
      </c>
      <c r="H167" s="23">
        <f>IF([1]Source!BS91&lt;&gt; 0, [1]Source!BS91, 1)</f>
        <v>7.07</v>
      </c>
      <c r="I167" s="27">
        <f>[1]Source!R91</f>
        <v>46</v>
      </c>
      <c r="R167">
        <f>G167</f>
        <v>6</v>
      </c>
    </row>
    <row r="168" spans="1:22" ht="14.25" x14ac:dyDescent="0.2">
      <c r="A168" s="26"/>
      <c r="B168" s="25"/>
      <c r="C168" s="25" t="s">
        <v>7</v>
      </c>
      <c r="D168" s="23" t="s">
        <v>5</v>
      </c>
      <c r="E168" s="24"/>
      <c r="F168" s="22">
        <f>[1]Source!AT90</f>
        <v>80</v>
      </c>
      <c r="G168" s="22">
        <f>SUM(S162:S167)</f>
        <v>29</v>
      </c>
      <c r="H168" s="23"/>
      <c r="I168" s="22">
        <f>SUM(T162:T167)</f>
        <v>206</v>
      </c>
    </row>
    <row r="169" spans="1:22" ht="14.25" x14ac:dyDescent="0.2">
      <c r="A169" s="26"/>
      <c r="B169" s="25"/>
      <c r="C169" s="25" t="s">
        <v>6</v>
      </c>
      <c r="D169" s="23" t="s">
        <v>5</v>
      </c>
      <c r="E169" s="24"/>
      <c r="F169" s="22">
        <f>[1]Source!AU90</f>
        <v>60</v>
      </c>
      <c r="G169" s="22">
        <f>SUM(U162:U168)</f>
        <v>22</v>
      </c>
      <c r="H169" s="23"/>
      <c r="I169" s="22">
        <f>SUM(V162:V168)</f>
        <v>155</v>
      </c>
    </row>
    <row r="170" spans="1:22" ht="14.25" x14ac:dyDescent="0.2">
      <c r="A170" s="19"/>
      <c r="B170" s="18"/>
      <c r="C170" s="18" t="s">
        <v>4</v>
      </c>
      <c r="D170" s="16" t="s">
        <v>3</v>
      </c>
      <c r="E170" s="17">
        <f>[1]Source!AQ90</f>
        <v>18.5</v>
      </c>
      <c r="F170" s="15"/>
      <c r="G170" s="21">
        <f>[1]Source!U91</f>
        <v>3.5150000000000001</v>
      </c>
      <c r="H170" s="16"/>
      <c r="I170" s="15"/>
    </row>
    <row r="171" spans="1:22" ht="15" x14ac:dyDescent="0.25">
      <c r="F171" s="12">
        <f xml:space="preserve"> [1]Source!P90+[1]Source!Q90+[1]Source!S90+SUM(G168:G169)</f>
        <v>148</v>
      </c>
      <c r="G171" s="12"/>
      <c r="H171" s="12">
        <f xml:space="preserve"> [1]Source!P91+[1]Source!Q91+[1]Source!S91+SUM(I168:I169)</f>
        <v>1049</v>
      </c>
      <c r="I171" s="12"/>
      <c r="O171" s="14">
        <f>F171</f>
        <v>148</v>
      </c>
      <c r="P171" s="14">
        <f>H171</f>
        <v>1049</v>
      </c>
    </row>
    <row r="172" spans="1:22" ht="114" x14ac:dyDescent="0.2">
      <c r="A172" s="26" t="str">
        <f>[1]Source!E92</f>
        <v>15</v>
      </c>
      <c r="B172" s="25" t="s">
        <v>40</v>
      </c>
      <c r="C172" s="25" t="str">
        <f>[1]Source!G92</f>
        <v>Экраны из гладких труб с опорами, подвесками и другими креплениями котлов теплопроизводительностью 35 МВт (30 Гкал/ч).Демонтаж фронтового экрана.</v>
      </c>
      <c r="D172" s="23" t="str">
        <f>[1]Source!H92</f>
        <v>т</v>
      </c>
      <c r="E172" s="24">
        <f>[1]Source!I92</f>
        <v>1.23</v>
      </c>
      <c r="F172" s="22">
        <f>IF([1]Source!AK92&lt;&gt; 0, [1]Source!AK92,[1]Source!AL92 + [1]Source!AM92 + [1]Source!AO92)</f>
        <v>1238.28</v>
      </c>
      <c r="G172" s="22"/>
      <c r="H172" s="23" t="str">
        <f>[1]Source!BO93</f>
        <v>Письмо Минстроя №45824-ДВ/09 от 15.11.2018 на 4-й квартал 2018г</v>
      </c>
      <c r="I172" s="22"/>
      <c r="S172">
        <f>[1]Source!X92</f>
        <v>94</v>
      </c>
      <c r="T172">
        <f>[1]Source!X93</f>
        <v>668</v>
      </c>
      <c r="U172">
        <f>[1]Source!Y92</f>
        <v>71</v>
      </c>
      <c r="V172">
        <f>[1]Source!Y93</f>
        <v>501</v>
      </c>
    </row>
    <row r="173" spans="1:22" ht="63.75" x14ac:dyDescent="0.2">
      <c r="C173" s="30" t="str">
        <f>[1]Source!CN92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74" spans="1:22" x14ac:dyDescent="0.2">
      <c r="C174" s="29" t="s">
        <v>43</v>
      </c>
      <c r="D174" s="29"/>
      <c r="E174" s="29"/>
      <c r="F174" s="29"/>
      <c r="G174" s="29"/>
      <c r="H174" s="29"/>
      <c r="I174" s="29"/>
    </row>
    <row r="175" spans="1:22" ht="14.25" x14ac:dyDescent="0.2">
      <c r="A175" s="26"/>
      <c r="B175" s="25"/>
      <c r="C175" s="25" t="s">
        <v>11</v>
      </c>
      <c r="D175" s="23"/>
      <c r="E175" s="24"/>
      <c r="F175" s="22">
        <f>[1]Source!AO92</f>
        <v>158.91999999999999</v>
      </c>
      <c r="G175" s="22">
        <f>[1]Source!S92</f>
        <v>97</v>
      </c>
      <c r="H175" s="23">
        <f>IF([1]Source!BA93&lt;&gt; 0, [1]Source!BA93, 1)</f>
        <v>7.07</v>
      </c>
      <c r="I175" s="22">
        <f>[1]Source!S93</f>
        <v>687</v>
      </c>
      <c r="R175">
        <f>G175</f>
        <v>97</v>
      </c>
    </row>
    <row r="176" spans="1:22" ht="14.25" x14ac:dyDescent="0.2">
      <c r="A176" s="26"/>
      <c r="B176" s="25"/>
      <c r="C176" s="25" t="s">
        <v>10</v>
      </c>
      <c r="D176" s="23"/>
      <c r="E176" s="24"/>
      <c r="F176" s="22">
        <f>[1]Source!AM92</f>
        <v>353.94</v>
      </c>
      <c r="G176" s="22">
        <f>[1]Source!Q92</f>
        <v>218</v>
      </c>
      <c r="H176" s="23">
        <f>IF([1]Source!BB93&lt;&gt; 0, [1]Source!BB93, 1)</f>
        <v>7.07</v>
      </c>
      <c r="I176" s="22">
        <f>[1]Source!Q93</f>
        <v>1539</v>
      </c>
    </row>
    <row r="177" spans="1:22" ht="14.25" x14ac:dyDescent="0.2">
      <c r="A177" s="26"/>
      <c r="B177" s="25"/>
      <c r="C177" s="25" t="s">
        <v>9</v>
      </c>
      <c r="D177" s="23"/>
      <c r="E177" s="24"/>
      <c r="F177" s="22">
        <f>[1]Source!AN92</f>
        <v>34.81</v>
      </c>
      <c r="G177" s="27">
        <f>[1]Source!R92</f>
        <v>21</v>
      </c>
      <c r="H177" s="23">
        <f>IF([1]Source!BS93&lt;&gt; 0, [1]Source!BS93, 1)</f>
        <v>7.07</v>
      </c>
      <c r="I177" s="27">
        <f>[1]Source!R93</f>
        <v>148</v>
      </c>
      <c r="R177">
        <f>G177</f>
        <v>21</v>
      </c>
    </row>
    <row r="178" spans="1:22" ht="14.25" x14ac:dyDescent="0.2">
      <c r="A178" s="26"/>
      <c r="B178" s="25"/>
      <c r="C178" s="25" t="s">
        <v>7</v>
      </c>
      <c r="D178" s="23" t="s">
        <v>5</v>
      </c>
      <c r="E178" s="24"/>
      <c r="F178" s="22">
        <f>[1]Source!AT92</f>
        <v>80</v>
      </c>
      <c r="G178" s="22">
        <f>SUM(S172:S177)</f>
        <v>94</v>
      </c>
      <c r="H178" s="23"/>
      <c r="I178" s="22">
        <f>SUM(T172:T177)</f>
        <v>668</v>
      </c>
    </row>
    <row r="179" spans="1:22" ht="14.25" x14ac:dyDescent="0.2">
      <c r="A179" s="26"/>
      <c r="B179" s="25"/>
      <c r="C179" s="25" t="s">
        <v>6</v>
      </c>
      <c r="D179" s="23" t="s">
        <v>5</v>
      </c>
      <c r="E179" s="24"/>
      <c r="F179" s="22">
        <f>[1]Source!AU92</f>
        <v>60</v>
      </c>
      <c r="G179" s="22">
        <f>SUM(U172:U178)</f>
        <v>71</v>
      </c>
      <c r="H179" s="23"/>
      <c r="I179" s="22">
        <f>SUM(V172:V178)</f>
        <v>501</v>
      </c>
    </row>
    <row r="180" spans="1:22" ht="14.25" x14ac:dyDescent="0.2">
      <c r="A180" s="19"/>
      <c r="B180" s="18"/>
      <c r="C180" s="18" t="s">
        <v>4</v>
      </c>
      <c r="D180" s="16" t="s">
        <v>3</v>
      </c>
      <c r="E180" s="17">
        <f>[1]Source!AQ92</f>
        <v>18.5</v>
      </c>
      <c r="F180" s="15"/>
      <c r="G180" s="21">
        <f>[1]Source!U93</f>
        <v>11.3775</v>
      </c>
      <c r="H180" s="16"/>
      <c r="I180" s="15"/>
    </row>
    <row r="181" spans="1:22" ht="15" x14ac:dyDescent="0.25">
      <c r="F181" s="12">
        <f xml:space="preserve"> [1]Source!P92+[1]Source!Q92+[1]Source!S92+SUM(G178:G179)</f>
        <v>480</v>
      </c>
      <c r="G181" s="12"/>
      <c r="H181" s="12">
        <f xml:space="preserve"> [1]Source!P93+[1]Source!Q93+[1]Source!S93+SUM(I178:I179)</f>
        <v>3395</v>
      </c>
      <c r="I181" s="12"/>
      <c r="O181" s="14">
        <f>F181</f>
        <v>480</v>
      </c>
      <c r="P181" s="14">
        <f>H181</f>
        <v>3395</v>
      </c>
    </row>
    <row r="182" spans="1:22" ht="114" x14ac:dyDescent="0.2">
      <c r="A182" s="26" t="str">
        <f>[1]Source!E94</f>
        <v>16</v>
      </c>
      <c r="B182" s="25" t="s">
        <v>40</v>
      </c>
      <c r="C182" s="25" t="str">
        <f>[1]Source!G94</f>
        <v>Экраны из гладких труб с опорами, подвесками и другими креплениями котлов теплопроизводительностью 35 МВт (30 Гкал/ч). Демонтаж заднего экрана.</v>
      </c>
      <c r="D182" s="23" t="str">
        <f>[1]Source!H94</f>
        <v>т</v>
      </c>
      <c r="E182" s="24">
        <f>[1]Source!I94</f>
        <v>1.1499999999999999</v>
      </c>
      <c r="F182" s="22">
        <f>IF([1]Source!AK94&lt;&gt; 0, [1]Source!AK94,[1]Source!AL94 + [1]Source!AM94 + [1]Source!AO94)</f>
        <v>1238.28</v>
      </c>
      <c r="G182" s="22"/>
      <c r="H182" s="23" t="str">
        <f>[1]Source!BO95</f>
        <v>Письмо Минстроя №45824-ДВ/09 от 15.11.2018 на 4-й квартал 2018г</v>
      </c>
      <c r="I182" s="22"/>
      <c r="S182">
        <f>[1]Source!X94</f>
        <v>89</v>
      </c>
      <c r="T182">
        <f>[1]Source!X95</f>
        <v>624</v>
      </c>
      <c r="U182">
        <f>[1]Source!Y94</f>
        <v>67</v>
      </c>
      <c r="V182">
        <f>[1]Source!Y95</f>
        <v>468</v>
      </c>
    </row>
    <row r="183" spans="1:22" ht="63.75" x14ac:dyDescent="0.2">
      <c r="C183" s="30" t="str">
        <f>[1]Source!CN94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84" spans="1:22" x14ac:dyDescent="0.2">
      <c r="C184" s="29" t="s">
        <v>43</v>
      </c>
      <c r="D184" s="29"/>
      <c r="E184" s="29"/>
      <c r="F184" s="29"/>
      <c r="G184" s="29"/>
      <c r="H184" s="29"/>
      <c r="I184" s="29"/>
    </row>
    <row r="185" spans="1:22" ht="14.25" x14ac:dyDescent="0.2">
      <c r="A185" s="26"/>
      <c r="B185" s="25"/>
      <c r="C185" s="25" t="s">
        <v>11</v>
      </c>
      <c r="D185" s="23"/>
      <c r="E185" s="24"/>
      <c r="F185" s="22">
        <f>[1]Source!AO94</f>
        <v>158.91999999999999</v>
      </c>
      <c r="G185" s="22">
        <f>[1]Source!S94</f>
        <v>91</v>
      </c>
      <c r="H185" s="23">
        <f>IF([1]Source!BA95&lt;&gt; 0, [1]Source!BA95, 1)</f>
        <v>7.07</v>
      </c>
      <c r="I185" s="22">
        <f>[1]Source!S95</f>
        <v>642</v>
      </c>
      <c r="R185">
        <f>G185</f>
        <v>91</v>
      </c>
    </row>
    <row r="186" spans="1:22" ht="14.25" x14ac:dyDescent="0.2">
      <c r="A186" s="26"/>
      <c r="B186" s="25"/>
      <c r="C186" s="25" t="s">
        <v>10</v>
      </c>
      <c r="D186" s="23"/>
      <c r="E186" s="24"/>
      <c r="F186" s="22">
        <f>[1]Source!AM94</f>
        <v>353.94</v>
      </c>
      <c r="G186" s="22">
        <f>[1]Source!Q94</f>
        <v>204</v>
      </c>
      <c r="H186" s="23">
        <f>IF([1]Source!BB95&lt;&gt; 0, [1]Source!BB95, 1)</f>
        <v>7.07</v>
      </c>
      <c r="I186" s="22">
        <f>[1]Source!Q95</f>
        <v>1439</v>
      </c>
    </row>
    <row r="187" spans="1:22" ht="14.25" x14ac:dyDescent="0.2">
      <c r="A187" s="26"/>
      <c r="B187" s="25"/>
      <c r="C187" s="25" t="s">
        <v>9</v>
      </c>
      <c r="D187" s="23"/>
      <c r="E187" s="24"/>
      <c r="F187" s="22">
        <f>[1]Source!AN94</f>
        <v>34.81</v>
      </c>
      <c r="G187" s="27">
        <f>[1]Source!R94</f>
        <v>20</v>
      </c>
      <c r="H187" s="23">
        <f>IF([1]Source!BS95&lt;&gt; 0, [1]Source!BS95, 1)</f>
        <v>7.07</v>
      </c>
      <c r="I187" s="27">
        <f>[1]Source!R95</f>
        <v>138</v>
      </c>
      <c r="R187">
        <f>G187</f>
        <v>20</v>
      </c>
    </row>
    <row r="188" spans="1:22" ht="14.25" x14ac:dyDescent="0.2">
      <c r="A188" s="26"/>
      <c r="B188" s="25"/>
      <c r="C188" s="25" t="s">
        <v>7</v>
      </c>
      <c r="D188" s="23" t="s">
        <v>5</v>
      </c>
      <c r="E188" s="24"/>
      <c r="F188" s="22">
        <f>[1]Source!AT94</f>
        <v>80</v>
      </c>
      <c r="G188" s="22">
        <f>SUM(S182:S187)</f>
        <v>89</v>
      </c>
      <c r="H188" s="23"/>
      <c r="I188" s="22">
        <f>SUM(T182:T187)</f>
        <v>624</v>
      </c>
    </row>
    <row r="189" spans="1:22" ht="14.25" x14ac:dyDescent="0.2">
      <c r="A189" s="26"/>
      <c r="B189" s="25"/>
      <c r="C189" s="25" t="s">
        <v>6</v>
      </c>
      <c r="D189" s="23" t="s">
        <v>5</v>
      </c>
      <c r="E189" s="24"/>
      <c r="F189" s="22">
        <f>[1]Source!AU94</f>
        <v>60</v>
      </c>
      <c r="G189" s="22">
        <f>SUM(U182:U188)</f>
        <v>67</v>
      </c>
      <c r="H189" s="23"/>
      <c r="I189" s="22">
        <f>SUM(V182:V188)</f>
        <v>468</v>
      </c>
    </row>
    <row r="190" spans="1:22" ht="14.25" x14ac:dyDescent="0.2">
      <c r="A190" s="19"/>
      <c r="B190" s="18"/>
      <c r="C190" s="18" t="s">
        <v>4</v>
      </c>
      <c r="D190" s="16" t="s">
        <v>3</v>
      </c>
      <c r="E190" s="17">
        <f>[1]Source!AQ94</f>
        <v>18.5</v>
      </c>
      <c r="F190" s="15"/>
      <c r="G190" s="21">
        <f>[1]Source!U95</f>
        <v>10.637499999999999</v>
      </c>
      <c r="H190" s="16"/>
      <c r="I190" s="15"/>
    </row>
    <row r="191" spans="1:22" ht="15" x14ac:dyDescent="0.25">
      <c r="F191" s="12">
        <f xml:space="preserve"> [1]Source!P94+[1]Source!Q94+[1]Source!S94+SUM(G188:G189)</f>
        <v>451</v>
      </c>
      <c r="G191" s="12"/>
      <c r="H191" s="12">
        <f xml:space="preserve"> [1]Source!P95+[1]Source!Q95+[1]Source!S95+SUM(I188:I189)</f>
        <v>3173</v>
      </c>
      <c r="I191" s="12"/>
      <c r="O191" s="14">
        <f>F191</f>
        <v>451</v>
      </c>
      <c r="P191" s="14">
        <f>H191</f>
        <v>3173</v>
      </c>
    </row>
    <row r="192" spans="1:22" ht="114" x14ac:dyDescent="0.2">
      <c r="A192" s="26" t="str">
        <f>[1]Source!E96</f>
        <v>17</v>
      </c>
      <c r="B192" s="25" t="s">
        <v>40</v>
      </c>
      <c r="C192" s="25" t="str">
        <f>[1]Source!G96</f>
        <v>Экраны из гладких труб с опорами, подвесками и другими креплениями котлов теплопроизводительностью 35 МВт (30 Гкал/ч). Демонтаж фестонного экрана.</v>
      </c>
      <c r="D192" s="23" t="str">
        <f>[1]Source!H96</f>
        <v>т</v>
      </c>
      <c r="E192" s="24">
        <f>[1]Source!I96</f>
        <v>1.5</v>
      </c>
      <c r="F192" s="22">
        <f>IF([1]Source!AK96&lt;&gt; 0, [1]Source!AK96,[1]Source!AL96 + [1]Source!AM96 + [1]Source!AO96)</f>
        <v>1238.28</v>
      </c>
      <c r="G192" s="22"/>
      <c r="H192" s="23" t="str">
        <f>[1]Source!BO97</f>
        <v>Письмо Минстроя №45824-ДВ/09 от 15.11.2018 на 4-й квартал 2018г</v>
      </c>
      <c r="I192" s="22"/>
      <c r="S192">
        <f>[1]Source!X96</f>
        <v>116</v>
      </c>
      <c r="T192">
        <f>[1]Source!X97</f>
        <v>814</v>
      </c>
      <c r="U192">
        <f>[1]Source!Y96</f>
        <v>87</v>
      </c>
      <c r="V192">
        <f>[1]Source!Y97</f>
        <v>611</v>
      </c>
    </row>
    <row r="193" spans="1:22" ht="63.75" x14ac:dyDescent="0.2">
      <c r="C193" s="30" t="str">
        <f>[1]Source!CN96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94" spans="1:22" x14ac:dyDescent="0.2">
      <c r="C194" s="29" t="s">
        <v>43</v>
      </c>
      <c r="D194" s="29"/>
      <c r="E194" s="29"/>
      <c r="F194" s="29"/>
      <c r="G194" s="29"/>
      <c r="H194" s="29"/>
      <c r="I194" s="29"/>
    </row>
    <row r="195" spans="1:22" ht="14.25" x14ac:dyDescent="0.2">
      <c r="A195" s="26"/>
      <c r="B195" s="25"/>
      <c r="C195" s="25" t="s">
        <v>11</v>
      </c>
      <c r="D195" s="23"/>
      <c r="E195" s="24"/>
      <c r="F195" s="22">
        <f>[1]Source!AO96</f>
        <v>158.91999999999999</v>
      </c>
      <c r="G195" s="22">
        <f>[1]Source!S96</f>
        <v>119</v>
      </c>
      <c r="H195" s="23">
        <f>IF([1]Source!BA97&lt;&gt; 0, [1]Source!BA97, 1)</f>
        <v>7.07</v>
      </c>
      <c r="I195" s="22">
        <f>[1]Source!S97</f>
        <v>838</v>
      </c>
      <c r="R195">
        <f>G195</f>
        <v>119</v>
      </c>
    </row>
    <row r="196" spans="1:22" ht="14.25" x14ac:dyDescent="0.2">
      <c r="A196" s="26"/>
      <c r="B196" s="25"/>
      <c r="C196" s="25" t="s">
        <v>10</v>
      </c>
      <c r="D196" s="23"/>
      <c r="E196" s="24"/>
      <c r="F196" s="22">
        <f>[1]Source!AM96</f>
        <v>353.94</v>
      </c>
      <c r="G196" s="22">
        <f>[1]Source!Q96</f>
        <v>266</v>
      </c>
      <c r="H196" s="23">
        <f>IF([1]Source!BB97&lt;&gt; 0, [1]Source!BB97, 1)</f>
        <v>7.07</v>
      </c>
      <c r="I196" s="22">
        <f>[1]Source!Q97</f>
        <v>1877</v>
      </c>
    </row>
    <row r="197" spans="1:22" ht="14.25" x14ac:dyDescent="0.2">
      <c r="A197" s="26"/>
      <c r="B197" s="25"/>
      <c r="C197" s="25" t="s">
        <v>9</v>
      </c>
      <c r="D197" s="23"/>
      <c r="E197" s="24"/>
      <c r="F197" s="22">
        <f>[1]Source!AN96</f>
        <v>34.81</v>
      </c>
      <c r="G197" s="27">
        <f>[1]Source!R96</f>
        <v>26</v>
      </c>
      <c r="H197" s="23">
        <f>IF([1]Source!BS97&lt;&gt; 0, [1]Source!BS97, 1)</f>
        <v>7.07</v>
      </c>
      <c r="I197" s="27">
        <f>[1]Source!R97</f>
        <v>180</v>
      </c>
      <c r="R197">
        <f>G197</f>
        <v>26</v>
      </c>
    </row>
    <row r="198" spans="1:22" ht="14.25" x14ac:dyDescent="0.2">
      <c r="A198" s="26"/>
      <c r="B198" s="25"/>
      <c r="C198" s="25" t="s">
        <v>7</v>
      </c>
      <c r="D198" s="23" t="s">
        <v>5</v>
      </c>
      <c r="E198" s="24"/>
      <c r="F198" s="22">
        <f>[1]Source!AT96</f>
        <v>80</v>
      </c>
      <c r="G198" s="22">
        <f>SUM(S192:S197)</f>
        <v>116</v>
      </c>
      <c r="H198" s="23"/>
      <c r="I198" s="22">
        <f>SUM(T192:T197)</f>
        <v>814</v>
      </c>
    </row>
    <row r="199" spans="1:22" ht="14.25" x14ac:dyDescent="0.2">
      <c r="A199" s="26"/>
      <c r="B199" s="25"/>
      <c r="C199" s="25" t="s">
        <v>6</v>
      </c>
      <c r="D199" s="23" t="s">
        <v>5</v>
      </c>
      <c r="E199" s="24"/>
      <c r="F199" s="22">
        <f>[1]Source!AU96</f>
        <v>60</v>
      </c>
      <c r="G199" s="22">
        <f>SUM(U192:U198)</f>
        <v>87</v>
      </c>
      <c r="H199" s="23"/>
      <c r="I199" s="22">
        <f>SUM(V192:V198)</f>
        <v>611</v>
      </c>
    </row>
    <row r="200" spans="1:22" ht="14.25" x14ac:dyDescent="0.2">
      <c r="A200" s="19"/>
      <c r="B200" s="18"/>
      <c r="C200" s="18" t="s">
        <v>4</v>
      </c>
      <c r="D200" s="16" t="s">
        <v>3</v>
      </c>
      <c r="E200" s="17">
        <f>[1]Source!AQ96</f>
        <v>18.5</v>
      </c>
      <c r="F200" s="15"/>
      <c r="G200" s="21">
        <f>[1]Source!U97</f>
        <v>13.875</v>
      </c>
      <c r="H200" s="16"/>
      <c r="I200" s="15"/>
    </row>
    <row r="201" spans="1:22" ht="15" x14ac:dyDescent="0.25">
      <c r="F201" s="12">
        <f xml:space="preserve"> [1]Source!P96+[1]Source!Q96+[1]Source!S96+SUM(G198:G199)</f>
        <v>588</v>
      </c>
      <c r="G201" s="12"/>
      <c r="H201" s="12">
        <f xml:space="preserve"> [1]Source!P97+[1]Source!Q97+[1]Source!S97+SUM(I198:I199)</f>
        <v>4140</v>
      </c>
      <c r="I201" s="12"/>
      <c r="O201" s="14">
        <f>F201</f>
        <v>588</v>
      </c>
      <c r="P201" s="14">
        <f>H201</f>
        <v>4140</v>
      </c>
    </row>
    <row r="202" spans="1:22" ht="114" x14ac:dyDescent="0.2">
      <c r="A202" s="26" t="str">
        <f>[1]Source!E98</f>
        <v>18</v>
      </c>
      <c r="B202" s="25" t="s">
        <v>38</v>
      </c>
      <c r="C202" s="25" t="str">
        <f>[1]Source!G98</f>
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Демонтаж коллекторов.</v>
      </c>
      <c r="D202" s="23" t="str">
        <f>[1]Source!H98</f>
        <v>т</v>
      </c>
      <c r="E202" s="24">
        <f>[1]Source!I98</f>
        <v>3</v>
      </c>
      <c r="F202" s="22">
        <f>IF([1]Source!AK98&lt;&gt; 0, [1]Source!AK98,[1]Source!AL98 + [1]Source!AM98 + [1]Source!AO98)</f>
        <v>4318.01</v>
      </c>
      <c r="G202" s="22"/>
      <c r="H202" s="23" t="str">
        <f>[1]Source!BO99</f>
        <v>Письмо Минстроя №45824-ДВ/09 от 15.11.2018 на 4-й квартал 2018г</v>
      </c>
      <c r="I202" s="22"/>
      <c r="S202">
        <f>[1]Source!X98</f>
        <v>3626</v>
      </c>
      <c r="T202">
        <f>[1]Source!X99</f>
        <v>25639</v>
      </c>
      <c r="U202">
        <f>[1]Source!Y98</f>
        <v>2720</v>
      </c>
      <c r="V202">
        <f>[1]Source!Y99</f>
        <v>19229</v>
      </c>
    </row>
    <row r="203" spans="1:22" ht="63.75" x14ac:dyDescent="0.2">
      <c r="C203" s="30" t="str">
        <f>[1]Source!CN98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204" spans="1:22" x14ac:dyDescent="0.2">
      <c r="C204" s="29" t="s">
        <v>43</v>
      </c>
      <c r="D204" s="29"/>
      <c r="E204" s="29"/>
      <c r="F204" s="29"/>
      <c r="G204" s="29"/>
      <c r="H204" s="29"/>
      <c r="I204" s="29"/>
    </row>
    <row r="205" spans="1:22" ht="14.25" x14ac:dyDescent="0.2">
      <c r="A205" s="26"/>
      <c r="B205" s="25"/>
      <c r="C205" s="25" t="s">
        <v>11</v>
      </c>
      <c r="D205" s="23"/>
      <c r="E205" s="24"/>
      <c r="F205" s="22">
        <f>[1]Source!AO98</f>
        <v>2978.76</v>
      </c>
      <c r="G205" s="22">
        <f>[1]Source!S98</f>
        <v>4467</v>
      </c>
      <c r="H205" s="23">
        <f>IF([1]Source!BA99&lt;&gt; 0, [1]Source!BA99, 1)</f>
        <v>7.07</v>
      </c>
      <c r="I205" s="22">
        <f>[1]Source!S99</f>
        <v>31582</v>
      </c>
      <c r="R205">
        <f>G205</f>
        <v>4467</v>
      </c>
    </row>
    <row r="206" spans="1:22" ht="14.25" x14ac:dyDescent="0.2">
      <c r="A206" s="26"/>
      <c r="B206" s="25"/>
      <c r="C206" s="25" t="s">
        <v>10</v>
      </c>
      <c r="D206" s="23"/>
      <c r="E206" s="24"/>
      <c r="F206" s="22">
        <f>[1]Source!AM98</f>
        <v>888.01</v>
      </c>
      <c r="G206" s="22">
        <f>[1]Source!Q98</f>
        <v>1332</v>
      </c>
      <c r="H206" s="23">
        <f>IF([1]Source!BB99&lt;&gt; 0, [1]Source!BB99, 1)</f>
        <v>7.07</v>
      </c>
      <c r="I206" s="22">
        <f>[1]Source!Q99</f>
        <v>9417</v>
      </c>
    </row>
    <row r="207" spans="1:22" ht="14.25" x14ac:dyDescent="0.2">
      <c r="A207" s="26"/>
      <c r="B207" s="25"/>
      <c r="C207" s="25" t="s">
        <v>9</v>
      </c>
      <c r="D207" s="23"/>
      <c r="E207" s="24"/>
      <c r="F207" s="22">
        <f>[1]Source!AN98</f>
        <v>43.58</v>
      </c>
      <c r="G207" s="27">
        <f>[1]Source!R98</f>
        <v>66</v>
      </c>
      <c r="H207" s="23">
        <f>IF([1]Source!BS99&lt;&gt; 0, [1]Source!BS99, 1)</f>
        <v>7.07</v>
      </c>
      <c r="I207" s="27">
        <f>[1]Source!R99</f>
        <v>467</v>
      </c>
      <c r="R207">
        <f>G207</f>
        <v>66</v>
      </c>
    </row>
    <row r="208" spans="1:22" ht="14.25" x14ac:dyDescent="0.2">
      <c r="A208" s="26"/>
      <c r="B208" s="25"/>
      <c r="C208" s="25" t="s">
        <v>7</v>
      </c>
      <c r="D208" s="23" t="s">
        <v>5</v>
      </c>
      <c r="E208" s="24"/>
      <c r="F208" s="22">
        <f>[1]Source!AT98</f>
        <v>80</v>
      </c>
      <c r="G208" s="22">
        <f>SUM(S202:S207)</f>
        <v>3626</v>
      </c>
      <c r="H208" s="23"/>
      <c r="I208" s="22">
        <f>SUM(T202:T207)</f>
        <v>25639</v>
      </c>
    </row>
    <row r="209" spans="1:22" ht="14.25" x14ac:dyDescent="0.2">
      <c r="A209" s="26"/>
      <c r="B209" s="25"/>
      <c r="C209" s="25" t="s">
        <v>6</v>
      </c>
      <c r="D209" s="23" t="s">
        <v>5</v>
      </c>
      <c r="E209" s="24"/>
      <c r="F209" s="22">
        <f>[1]Source!AU98</f>
        <v>60</v>
      </c>
      <c r="G209" s="22">
        <f>SUM(U202:U208)</f>
        <v>2720</v>
      </c>
      <c r="H209" s="23"/>
      <c r="I209" s="22">
        <f>SUM(V202:V208)</f>
        <v>19229</v>
      </c>
    </row>
    <row r="210" spans="1:22" ht="14.25" x14ac:dyDescent="0.2">
      <c r="A210" s="19"/>
      <c r="B210" s="18"/>
      <c r="C210" s="18" t="s">
        <v>4</v>
      </c>
      <c r="D210" s="16" t="s">
        <v>3</v>
      </c>
      <c r="E210" s="17">
        <f>[1]Source!AQ98</f>
        <v>309</v>
      </c>
      <c r="F210" s="15"/>
      <c r="G210" s="21">
        <f>[1]Source!U99</f>
        <v>463.5</v>
      </c>
      <c r="H210" s="16"/>
      <c r="I210" s="15"/>
    </row>
    <row r="211" spans="1:22" ht="15" x14ac:dyDescent="0.25">
      <c r="F211" s="12">
        <f xml:space="preserve"> [1]Source!P98+[1]Source!Q98+[1]Source!S98+SUM(G208:G209)</f>
        <v>12145</v>
      </c>
      <c r="G211" s="12"/>
      <c r="H211" s="12">
        <f xml:space="preserve"> [1]Source!P99+[1]Source!Q99+[1]Source!S99+SUM(I208:I209)</f>
        <v>85867</v>
      </c>
      <c r="I211" s="12"/>
      <c r="O211" s="14">
        <f>F211</f>
        <v>12145</v>
      </c>
      <c r="P211" s="14">
        <f>H211</f>
        <v>85867</v>
      </c>
    </row>
    <row r="212" spans="1:22" ht="128.25" x14ac:dyDescent="0.2">
      <c r="A212" s="26" t="str">
        <f>[1]Source!E100</f>
        <v>19</v>
      </c>
      <c r="B212" s="25" t="s">
        <v>38</v>
      </c>
      <c r="C212" s="25" t="str">
        <f>[1]Source!G100</f>
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Гкал/ч).Демонтаж перепускных труб коллекторов топочной камеры котла КВГМ.</v>
      </c>
      <c r="D212" s="23" t="str">
        <f>[1]Source!H100</f>
        <v>т</v>
      </c>
      <c r="E212" s="24">
        <f>[1]Source!I100</f>
        <v>3</v>
      </c>
      <c r="F212" s="22">
        <f>IF([1]Source!AK100&lt;&gt; 0, [1]Source!AK100,[1]Source!AL100 + [1]Source!AM100 + [1]Source!AO100)</f>
        <v>4318.01</v>
      </c>
      <c r="G212" s="22"/>
      <c r="H212" s="23" t="str">
        <f>[1]Source!BO101</f>
        <v>Письмо Минстроя №45824-ДВ/09 от 15.11.2018 на 4-й квартал 2018г</v>
      </c>
      <c r="I212" s="22"/>
      <c r="S212">
        <f>[1]Source!X100</f>
        <v>3626</v>
      </c>
      <c r="T212">
        <f>[1]Source!X101</f>
        <v>25639</v>
      </c>
      <c r="U212">
        <f>[1]Source!Y100</f>
        <v>2720</v>
      </c>
      <c r="V212">
        <f>[1]Source!Y101</f>
        <v>19229</v>
      </c>
    </row>
    <row r="213" spans="1:22" ht="63.75" x14ac:dyDescent="0.2">
      <c r="C213" s="30" t="str">
        <f>[1]Source!CN100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214" spans="1:22" x14ac:dyDescent="0.2">
      <c r="C214" s="29" t="s">
        <v>43</v>
      </c>
      <c r="D214" s="29"/>
      <c r="E214" s="29"/>
      <c r="F214" s="29"/>
      <c r="G214" s="29"/>
      <c r="H214" s="29"/>
      <c r="I214" s="29"/>
    </row>
    <row r="215" spans="1:22" ht="14.25" x14ac:dyDescent="0.2">
      <c r="A215" s="26"/>
      <c r="B215" s="25"/>
      <c r="C215" s="25" t="s">
        <v>11</v>
      </c>
      <c r="D215" s="23"/>
      <c r="E215" s="24"/>
      <c r="F215" s="22">
        <f>[1]Source!AO100</f>
        <v>2978.76</v>
      </c>
      <c r="G215" s="22">
        <f>[1]Source!S100</f>
        <v>4467</v>
      </c>
      <c r="H215" s="23">
        <f>IF([1]Source!BA101&lt;&gt; 0, [1]Source!BA101, 1)</f>
        <v>7.07</v>
      </c>
      <c r="I215" s="22">
        <f>[1]Source!S101</f>
        <v>31582</v>
      </c>
      <c r="R215">
        <f>G215</f>
        <v>4467</v>
      </c>
    </row>
    <row r="216" spans="1:22" ht="14.25" x14ac:dyDescent="0.2">
      <c r="A216" s="26"/>
      <c r="B216" s="25"/>
      <c r="C216" s="25" t="s">
        <v>10</v>
      </c>
      <c r="D216" s="23"/>
      <c r="E216" s="24"/>
      <c r="F216" s="22">
        <f>[1]Source!AM100</f>
        <v>888.01</v>
      </c>
      <c r="G216" s="22">
        <f>[1]Source!Q100</f>
        <v>1332</v>
      </c>
      <c r="H216" s="23">
        <f>IF([1]Source!BB101&lt;&gt; 0, [1]Source!BB101, 1)</f>
        <v>7.07</v>
      </c>
      <c r="I216" s="22">
        <f>[1]Source!Q101</f>
        <v>9417</v>
      </c>
    </row>
    <row r="217" spans="1:22" ht="14.25" x14ac:dyDescent="0.2">
      <c r="A217" s="26"/>
      <c r="B217" s="25"/>
      <c r="C217" s="25" t="s">
        <v>9</v>
      </c>
      <c r="D217" s="23"/>
      <c r="E217" s="24"/>
      <c r="F217" s="22">
        <f>[1]Source!AN100</f>
        <v>43.58</v>
      </c>
      <c r="G217" s="27">
        <f>[1]Source!R100</f>
        <v>66</v>
      </c>
      <c r="H217" s="23">
        <f>IF([1]Source!BS101&lt;&gt; 0, [1]Source!BS101, 1)</f>
        <v>7.07</v>
      </c>
      <c r="I217" s="27">
        <f>[1]Source!R101</f>
        <v>467</v>
      </c>
      <c r="R217">
        <f>G217</f>
        <v>66</v>
      </c>
    </row>
    <row r="218" spans="1:22" ht="14.25" x14ac:dyDescent="0.2">
      <c r="A218" s="26"/>
      <c r="B218" s="25"/>
      <c r="C218" s="25" t="s">
        <v>7</v>
      </c>
      <c r="D218" s="23" t="s">
        <v>5</v>
      </c>
      <c r="E218" s="24"/>
      <c r="F218" s="22">
        <f>[1]Source!AT100</f>
        <v>80</v>
      </c>
      <c r="G218" s="22">
        <f>SUM(S212:S217)</f>
        <v>3626</v>
      </c>
      <c r="H218" s="23"/>
      <c r="I218" s="22">
        <f>SUM(T212:T217)</f>
        <v>25639</v>
      </c>
    </row>
    <row r="219" spans="1:22" ht="14.25" x14ac:dyDescent="0.2">
      <c r="A219" s="26"/>
      <c r="B219" s="25"/>
      <c r="C219" s="25" t="s">
        <v>6</v>
      </c>
      <c r="D219" s="23" t="s">
        <v>5</v>
      </c>
      <c r="E219" s="24"/>
      <c r="F219" s="22">
        <f>[1]Source!AU100</f>
        <v>60</v>
      </c>
      <c r="G219" s="22">
        <f>SUM(U212:U218)</f>
        <v>2720</v>
      </c>
      <c r="H219" s="23"/>
      <c r="I219" s="22">
        <f>SUM(V212:V218)</f>
        <v>19229</v>
      </c>
    </row>
    <row r="220" spans="1:22" ht="14.25" x14ac:dyDescent="0.2">
      <c r="A220" s="19"/>
      <c r="B220" s="18"/>
      <c r="C220" s="18" t="s">
        <v>4</v>
      </c>
      <c r="D220" s="16" t="s">
        <v>3</v>
      </c>
      <c r="E220" s="17">
        <f>[1]Source!AQ100</f>
        <v>309</v>
      </c>
      <c r="F220" s="15"/>
      <c r="G220" s="21">
        <f>[1]Source!U101</f>
        <v>463.5</v>
      </c>
      <c r="H220" s="16"/>
      <c r="I220" s="15"/>
    </row>
    <row r="221" spans="1:22" ht="15" x14ac:dyDescent="0.25">
      <c r="F221" s="12">
        <f xml:space="preserve"> [1]Source!P100+[1]Source!Q100+[1]Source!S100+SUM(G218:G219)</f>
        <v>12145</v>
      </c>
      <c r="G221" s="12"/>
      <c r="H221" s="12">
        <f xml:space="preserve"> [1]Source!P101+[1]Source!Q101+[1]Source!S101+SUM(I218:I219)</f>
        <v>85867</v>
      </c>
      <c r="I221" s="12"/>
      <c r="O221" s="14">
        <f>F221</f>
        <v>12145</v>
      </c>
      <c r="P221" s="14">
        <f>H221</f>
        <v>85867</v>
      </c>
    </row>
    <row r="222" spans="1:22" ht="114" x14ac:dyDescent="0.2">
      <c r="A222" s="26" t="str">
        <f>[1]Source!E102</f>
        <v>20</v>
      </c>
      <c r="B222" s="25" t="s">
        <v>39</v>
      </c>
      <c r="C222" s="25" t="str">
        <f>[1]Source!G102</f>
        <v>Монтаж лотков, решеток, затворов из полосовой и тонколистовой стали.Демонтаж</v>
      </c>
      <c r="D222" s="23" t="str">
        <f>[1]Source!H102</f>
        <v>т</v>
      </c>
      <c r="E222" s="24">
        <f>[1]Source!I102</f>
        <v>0.1</v>
      </c>
      <c r="F222" s="22">
        <f>IF([1]Source!AK102&lt;&gt; 0, [1]Source!AK102,[1]Source!AL102 + [1]Source!AM102 + [1]Source!AO102)</f>
        <v>631.99</v>
      </c>
      <c r="G222" s="22"/>
      <c r="H222" s="23" t="str">
        <f>[1]Source!BO103</f>
        <v>Письмо Минстроя №45824-ДВ/09 от 15.11.2018 на 4-й квартал 2018г</v>
      </c>
      <c r="I222" s="22"/>
      <c r="S222">
        <f>[1]Source!X102</f>
        <v>24</v>
      </c>
      <c r="T222">
        <f>[1]Source!X103</f>
        <v>174</v>
      </c>
      <c r="U222">
        <f>[1]Source!Y102</f>
        <v>19</v>
      </c>
      <c r="V222">
        <f>[1]Source!Y103</f>
        <v>139</v>
      </c>
    </row>
    <row r="223" spans="1:22" ht="38.25" x14ac:dyDescent="0.2">
      <c r="C223" s="30" t="str">
        <f>[1]Source!CN102</f>
        <v>Поправка: Табл.2, п.4  Наименование: При демонтаже (разборке) металлических конструкций</v>
      </c>
    </row>
    <row r="224" spans="1:22" x14ac:dyDescent="0.2">
      <c r="C224" s="29" t="s">
        <v>42</v>
      </c>
      <c r="D224" s="29"/>
      <c r="E224" s="29"/>
      <c r="F224" s="29"/>
      <c r="G224" s="29"/>
      <c r="H224" s="29"/>
      <c r="I224" s="29"/>
    </row>
    <row r="225" spans="1:22" ht="14.25" x14ac:dyDescent="0.2">
      <c r="A225" s="26"/>
      <c r="B225" s="25"/>
      <c r="C225" s="25" t="s">
        <v>11</v>
      </c>
      <c r="D225" s="23"/>
      <c r="E225" s="24"/>
      <c r="F225" s="22">
        <f>[1]Source!AO102</f>
        <v>386.51</v>
      </c>
      <c r="G225" s="22">
        <f>[1]Source!S102</f>
        <v>27</v>
      </c>
      <c r="H225" s="23">
        <f>IF([1]Source!BA103&lt;&gt; 0, [1]Source!BA103, 1)</f>
        <v>7.07</v>
      </c>
      <c r="I225" s="22">
        <f>[1]Source!S103</f>
        <v>192</v>
      </c>
      <c r="R225">
        <f>G225</f>
        <v>27</v>
      </c>
    </row>
    <row r="226" spans="1:22" ht="14.25" x14ac:dyDescent="0.2">
      <c r="A226" s="26"/>
      <c r="B226" s="25"/>
      <c r="C226" s="25" t="s">
        <v>10</v>
      </c>
      <c r="D226" s="23"/>
      <c r="E226" s="24"/>
      <c r="F226" s="22">
        <f>[1]Source!AM102</f>
        <v>134.11000000000001</v>
      </c>
      <c r="G226" s="22">
        <f>[1]Source!Q102</f>
        <v>9</v>
      </c>
      <c r="H226" s="23">
        <f>IF([1]Source!BB103&lt;&gt; 0, [1]Source!BB103, 1)</f>
        <v>7.07</v>
      </c>
      <c r="I226" s="22">
        <f>[1]Source!Q103</f>
        <v>66</v>
      </c>
    </row>
    <row r="227" spans="1:22" ht="14.25" x14ac:dyDescent="0.2">
      <c r="A227" s="26"/>
      <c r="B227" s="25"/>
      <c r="C227" s="25" t="s">
        <v>7</v>
      </c>
      <c r="D227" s="23" t="s">
        <v>5</v>
      </c>
      <c r="E227" s="24"/>
      <c r="F227" s="22">
        <f>[1]Source!AT102</f>
        <v>90</v>
      </c>
      <c r="G227" s="22">
        <f>SUM(S222:S226)</f>
        <v>24</v>
      </c>
      <c r="H227" s="23"/>
      <c r="I227" s="22">
        <f>SUM(T222:T226)</f>
        <v>174</v>
      </c>
    </row>
    <row r="228" spans="1:22" ht="14.25" x14ac:dyDescent="0.2">
      <c r="A228" s="26"/>
      <c r="B228" s="25"/>
      <c r="C228" s="25" t="s">
        <v>6</v>
      </c>
      <c r="D228" s="23" t="s">
        <v>5</v>
      </c>
      <c r="E228" s="24"/>
      <c r="F228" s="22">
        <f>[1]Source!AU102</f>
        <v>72</v>
      </c>
      <c r="G228" s="22">
        <f>SUM(U222:U227)</f>
        <v>19</v>
      </c>
      <c r="H228" s="23"/>
      <c r="I228" s="22">
        <f>SUM(V222:V227)</f>
        <v>139</v>
      </c>
    </row>
    <row r="229" spans="1:22" ht="14.25" x14ac:dyDescent="0.2">
      <c r="A229" s="19"/>
      <c r="B229" s="18"/>
      <c r="C229" s="18" t="s">
        <v>4</v>
      </c>
      <c r="D229" s="16" t="s">
        <v>3</v>
      </c>
      <c r="E229" s="17">
        <f>[1]Source!AQ102</f>
        <v>50.79</v>
      </c>
      <c r="F229" s="15"/>
      <c r="G229" s="21">
        <f>[1]Source!U103</f>
        <v>3.5552999999999999</v>
      </c>
      <c r="H229" s="16"/>
      <c r="I229" s="15"/>
    </row>
    <row r="230" spans="1:22" ht="15" x14ac:dyDescent="0.25">
      <c r="F230" s="12">
        <f xml:space="preserve"> [1]Source!P102+[1]Source!Q102+[1]Source!S102+SUM(G227:G228)</f>
        <v>79</v>
      </c>
      <c r="G230" s="12"/>
      <c r="H230" s="12">
        <f xml:space="preserve"> [1]Source!P103+[1]Source!Q103+[1]Source!S103+SUM(I227:I228)</f>
        <v>571</v>
      </c>
      <c r="I230" s="12"/>
      <c r="O230" s="14">
        <f>F230</f>
        <v>79</v>
      </c>
      <c r="P230" s="14">
        <f>H230</f>
        <v>571</v>
      </c>
    </row>
    <row r="231" spans="1:22" ht="114" x14ac:dyDescent="0.2">
      <c r="A231" s="26" t="str">
        <f>[1]Source!E104</f>
        <v>21</v>
      </c>
      <c r="B231" s="25" t="s">
        <v>38</v>
      </c>
      <c r="C231" s="25" t="str">
        <f>[1]Source!G104</f>
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Гкал/ч).Демонтаж.</v>
      </c>
      <c r="D231" s="23" t="str">
        <f>[1]Source!H104</f>
        <v>т</v>
      </c>
      <c r="E231" s="24">
        <f>[1]Source!I104</f>
        <v>0.26400000000000001</v>
      </c>
      <c r="F231" s="22">
        <f>IF([1]Source!AK104&lt;&gt; 0, [1]Source!AK104,[1]Source!AL104 + [1]Source!AM104 + [1]Source!AO104)</f>
        <v>4318.01</v>
      </c>
      <c r="G231" s="22"/>
      <c r="H231" s="23" t="str">
        <f>[1]Source!BO105</f>
        <v>Письмо Минстроя №45824-ДВ/09 от 15.11.2018 на 4-й квартал 2018г</v>
      </c>
      <c r="I231" s="22"/>
      <c r="S231">
        <f>[1]Source!X104</f>
        <v>319</v>
      </c>
      <c r="T231">
        <f>[1]Source!X105</f>
        <v>2256</v>
      </c>
      <c r="U231">
        <f>[1]Source!Y104</f>
        <v>239</v>
      </c>
      <c r="V231">
        <f>[1]Source!Y105</f>
        <v>1692</v>
      </c>
    </row>
    <row r="232" spans="1:22" ht="63.75" x14ac:dyDescent="0.2">
      <c r="C232" s="30" t="str">
        <f>[1]Source!CN104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233" spans="1:22" x14ac:dyDescent="0.2">
      <c r="C233" s="29" t="s">
        <v>43</v>
      </c>
      <c r="D233" s="29"/>
      <c r="E233" s="29"/>
      <c r="F233" s="29"/>
      <c r="G233" s="29"/>
      <c r="H233" s="29"/>
      <c r="I233" s="29"/>
    </row>
    <row r="234" spans="1:22" ht="14.25" x14ac:dyDescent="0.2">
      <c r="A234" s="26"/>
      <c r="B234" s="25"/>
      <c r="C234" s="25" t="s">
        <v>11</v>
      </c>
      <c r="D234" s="23"/>
      <c r="E234" s="24"/>
      <c r="F234" s="22">
        <f>[1]Source!AO104</f>
        <v>2978.76</v>
      </c>
      <c r="G234" s="22">
        <f>[1]Source!S104</f>
        <v>393</v>
      </c>
      <c r="H234" s="23">
        <f>IF([1]Source!BA105&lt;&gt; 0, [1]Source!BA105, 1)</f>
        <v>7.07</v>
      </c>
      <c r="I234" s="22">
        <f>[1]Source!S105</f>
        <v>2779</v>
      </c>
      <c r="R234">
        <f>G234</f>
        <v>393</v>
      </c>
    </row>
    <row r="235" spans="1:22" ht="14.25" x14ac:dyDescent="0.2">
      <c r="A235" s="26"/>
      <c r="B235" s="25"/>
      <c r="C235" s="25" t="s">
        <v>10</v>
      </c>
      <c r="D235" s="23"/>
      <c r="E235" s="24"/>
      <c r="F235" s="22">
        <f>[1]Source!AM104</f>
        <v>888.01</v>
      </c>
      <c r="G235" s="22">
        <f>[1]Source!Q104</f>
        <v>117</v>
      </c>
      <c r="H235" s="23">
        <f>IF([1]Source!BB105&lt;&gt; 0, [1]Source!BB105, 1)</f>
        <v>7.07</v>
      </c>
      <c r="I235" s="22">
        <f>[1]Source!Q105</f>
        <v>829</v>
      </c>
    </row>
    <row r="236" spans="1:22" ht="14.25" x14ac:dyDescent="0.2">
      <c r="A236" s="26"/>
      <c r="B236" s="25"/>
      <c r="C236" s="25" t="s">
        <v>9</v>
      </c>
      <c r="D236" s="23"/>
      <c r="E236" s="24"/>
      <c r="F236" s="22">
        <f>[1]Source!AN104</f>
        <v>43.58</v>
      </c>
      <c r="G236" s="27">
        <f>[1]Source!R104</f>
        <v>6</v>
      </c>
      <c r="H236" s="23">
        <f>IF([1]Source!BS105&lt;&gt; 0, [1]Source!BS105, 1)</f>
        <v>7.07</v>
      </c>
      <c r="I236" s="27">
        <f>[1]Source!R105</f>
        <v>41</v>
      </c>
      <c r="R236">
        <f>G236</f>
        <v>6</v>
      </c>
    </row>
    <row r="237" spans="1:22" ht="14.25" x14ac:dyDescent="0.2">
      <c r="A237" s="26"/>
      <c r="B237" s="25"/>
      <c r="C237" s="25" t="s">
        <v>7</v>
      </c>
      <c r="D237" s="23" t="s">
        <v>5</v>
      </c>
      <c r="E237" s="24"/>
      <c r="F237" s="22">
        <f>[1]Source!AT104</f>
        <v>80</v>
      </c>
      <c r="G237" s="22">
        <f>SUM(S231:S236)</f>
        <v>319</v>
      </c>
      <c r="H237" s="23"/>
      <c r="I237" s="22">
        <f>SUM(T231:T236)</f>
        <v>2256</v>
      </c>
    </row>
    <row r="238" spans="1:22" ht="14.25" x14ac:dyDescent="0.2">
      <c r="A238" s="26"/>
      <c r="B238" s="25"/>
      <c r="C238" s="25" t="s">
        <v>6</v>
      </c>
      <c r="D238" s="23" t="s">
        <v>5</v>
      </c>
      <c r="E238" s="24"/>
      <c r="F238" s="22">
        <f>[1]Source!AU104</f>
        <v>60</v>
      </c>
      <c r="G238" s="22">
        <f>SUM(U231:U237)</f>
        <v>239</v>
      </c>
      <c r="H238" s="23"/>
      <c r="I238" s="22">
        <f>SUM(V231:V237)</f>
        <v>1692</v>
      </c>
    </row>
    <row r="239" spans="1:22" ht="14.25" x14ac:dyDescent="0.2">
      <c r="A239" s="19"/>
      <c r="B239" s="18"/>
      <c r="C239" s="18" t="s">
        <v>4</v>
      </c>
      <c r="D239" s="16" t="s">
        <v>3</v>
      </c>
      <c r="E239" s="17">
        <f>[1]Source!AQ104</f>
        <v>309</v>
      </c>
      <c r="F239" s="15"/>
      <c r="G239" s="21">
        <f>[1]Source!U105</f>
        <v>40.788000000000004</v>
      </c>
      <c r="H239" s="16"/>
      <c r="I239" s="15"/>
    </row>
    <row r="240" spans="1:22" ht="15" x14ac:dyDescent="0.25">
      <c r="F240" s="12">
        <f xml:space="preserve"> [1]Source!P104+[1]Source!Q104+[1]Source!S104+SUM(G237:G238)</f>
        <v>1068</v>
      </c>
      <c r="G240" s="12"/>
      <c r="H240" s="12">
        <f xml:space="preserve"> [1]Source!P105+[1]Source!Q105+[1]Source!S105+SUM(I237:I238)</f>
        <v>7556</v>
      </c>
      <c r="I240" s="12"/>
      <c r="O240" s="14">
        <f>F240</f>
        <v>1068</v>
      </c>
      <c r="P240" s="14">
        <f>H240</f>
        <v>7556</v>
      </c>
    </row>
    <row r="241" spans="1:22" ht="114" x14ac:dyDescent="0.2">
      <c r="A241" s="26" t="str">
        <f>[1]Source!E106</f>
        <v>22</v>
      </c>
      <c r="B241" s="25" t="s">
        <v>35</v>
      </c>
      <c r="C241" s="25" t="str">
        <f>[1]Source!G106</f>
        <v>Гарнитура котлов паропроизводительностью 320-1000 т/ч, на газомазутном топливе. Демонтаж.</v>
      </c>
      <c r="D241" s="23" t="str">
        <f>[1]Source!H106</f>
        <v>т</v>
      </c>
      <c r="E241" s="24">
        <f>[1]Source!I106</f>
        <v>0.2</v>
      </c>
      <c r="F241" s="22">
        <f>IF([1]Source!AK106&lt;&gt; 0, [1]Source!AK106,[1]Source!AL106 + [1]Source!AM106 + [1]Source!AO106)</f>
        <v>2667.04</v>
      </c>
      <c r="G241" s="22"/>
      <c r="H241" s="23" t="str">
        <f>[1]Source!BO107</f>
        <v>Письмо Минстроя №45824-ДВ/09 от 15.11.2018 на 4-й квартал 2018г</v>
      </c>
      <c r="I241" s="22"/>
      <c r="S241">
        <f>[1]Source!X106</f>
        <v>78</v>
      </c>
      <c r="T241">
        <f>[1]Source!X107</f>
        <v>549</v>
      </c>
      <c r="U241">
        <f>[1]Source!Y106</f>
        <v>58</v>
      </c>
      <c r="V241">
        <f>[1]Source!Y107</f>
        <v>412</v>
      </c>
    </row>
    <row r="242" spans="1:22" ht="63.75" x14ac:dyDescent="0.2">
      <c r="C242" s="30" t="str">
        <f>[1]Source!CN106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243" spans="1:22" x14ac:dyDescent="0.2">
      <c r="C243" s="29" t="s">
        <v>43</v>
      </c>
      <c r="D243" s="29"/>
      <c r="E243" s="29"/>
      <c r="F243" s="29"/>
      <c r="G243" s="29"/>
      <c r="H243" s="29"/>
      <c r="I243" s="29"/>
    </row>
    <row r="244" spans="1:22" ht="14.25" x14ac:dyDescent="0.2">
      <c r="A244" s="26"/>
      <c r="B244" s="25"/>
      <c r="C244" s="25" t="s">
        <v>11</v>
      </c>
      <c r="D244" s="23"/>
      <c r="E244" s="24"/>
      <c r="F244" s="22">
        <f>[1]Source!AO106</f>
        <v>887.03</v>
      </c>
      <c r="G244" s="22">
        <f>[1]Source!S106</f>
        <v>89</v>
      </c>
      <c r="H244" s="23">
        <f>IF([1]Source!BA107&lt;&gt; 0, [1]Source!BA107, 1)</f>
        <v>7.07</v>
      </c>
      <c r="I244" s="22">
        <f>[1]Source!S107</f>
        <v>628</v>
      </c>
      <c r="R244">
        <f>G244</f>
        <v>89</v>
      </c>
    </row>
    <row r="245" spans="1:22" ht="14.25" x14ac:dyDescent="0.2">
      <c r="A245" s="26"/>
      <c r="B245" s="25"/>
      <c r="C245" s="25" t="s">
        <v>10</v>
      </c>
      <c r="D245" s="23"/>
      <c r="E245" s="24"/>
      <c r="F245" s="22">
        <f>[1]Source!AM106</f>
        <v>1614.6</v>
      </c>
      <c r="G245" s="22">
        <f>[1]Source!Q106</f>
        <v>161</v>
      </c>
      <c r="H245" s="23">
        <f>IF([1]Source!BB107&lt;&gt; 0, [1]Source!BB107, 1)</f>
        <v>7.07</v>
      </c>
      <c r="I245" s="22">
        <f>[1]Source!Q107</f>
        <v>1141</v>
      </c>
    </row>
    <row r="246" spans="1:22" ht="14.25" x14ac:dyDescent="0.2">
      <c r="A246" s="26"/>
      <c r="B246" s="25"/>
      <c r="C246" s="25" t="s">
        <v>9</v>
      </c>
      <c r="D246" s="23"/>
      <c r="E246" s="24"/>
      <c r="F246" s="22">
        <f>[1]Source!AN106</f>
        <v>82.26</v>
      </c>
      <c r="G246" s="27">
        <f>[1]Source!R106</f>
        <v>8</v>
      </c>
      <c r="H246" s="23">
        <f>IF([1]Source!BS107&lt;&gt; 0, [1]Source!BS107, 1)</f>
        <v>7.07</v>
      </c>
      <c r="I246" s="27">
        <f>[1]Source!R107</f>
        <v>58</v>
      </c>
      <c r="R246">
        <f>G246</f>
        <v>8</v>
      </c>
    </row>
    <row r="247" spans="1:22" ht="14.25" x14ac:dyDescent="0.2">
      <c r="A247" s="26"/>
      <c r="B247" s="25"/>
      <c r="C247" s="25" t="s">
        <v>7</v>
      </c>
      <c r="D247" s="23" t="s">
        <v>5</v>
      </c>
      <c r="E247" s="24"/>
      <c r="F247" s="22">
        <f>[1]Source!AT106</f>
        <v>80</v>
      </c>
      <c r="G247" s="22">
        <f>SUM(S241:S246)</f>
        <v>78</v>
      </c>
      <c r="H247" s="23"/>
      <c r="I247" s="22">
        <f>SUM(T241:T246)</f>
        <v>549</v>
      </c>
    </row>
    <row r="248" spans="1:22" ht="14.25" x14ac:dyDescent="0.2">
      <c r="A248" s="26"/>
      <c r="B248" s="25"/>
      <c r="C248" s="25" t="s">
        <v>6</v>
      </c>
      <c r="D248" s="23" t="s">
        <v>5</v>
      </c>
      <c r="E248" s="24"/>
      <c r="F248" s="22">
        <f>[1]Source!AU106</f>
        <v>60</v>
      </c>
      <c r="G248" s="22">
        <f>SUM(U241:U247)</f>
        <v>58</v>
      </c>
      <c r="H248" s="23"/>
      <c r="I248" s="22">
        <f>SUM(V241:V247)</f>
        <v>412</v>
      </c>
    </row>
    <row r="249" spans="1:22" ht="14.25" x14ac:dyDescent="0.2">
      <c r="A249" s="19"/>
      <c r="B249" s="18"/>
      <c r="C249" s="18" t="s">
        <v>4</v>
      </c>
      <c r="D249" s="16" t="s">
        <v>3</v>
      </c>
      <c r="E249" s="17">
        <f>[1]Source!AQ106</f>
        <v>107</v>
      </c>
      <c r="F249" s="15"/>
      <c r="G249" s="21">
        <f>[1]Source!U107</f>
        <v>10.700000000000001</v>
      </c>
      <c r="H249" s="16"/>
      <c r="I249" s="15"/>
    </row>
    <row r="250" spans="1:22" ht="15" x14ac:dyDescent="0.25">
      <c r="F250" s="12">
        <f xml:space="preserve"> [1]Source!P106+[1]Source!Q106+[1]Source!S106+SUM(G247:G248)</f>
        <v>386</v>
      </c>
      <c r="G250" s="12"/>
      <c r="H250" s="12">
        <f xml:space="preserve"> [1]Source!P107+[1]Source!Q107+[1]Source!S107+SUM(I247:I248)</f>
        <v>2730</v>
      </c>
      <c r="I250" s="12"/>
      <c r="O250" s="14">
        <f>F250</f>
        <v>386</v>
      </c>
      <c r="P250" s="14">
        <f>H250</f>
        <v>2730</v>
      </c>
    </row>
    <row r="251" spans="1:22" ht="114" x14ac:dyDescent="0.2">
      <c r="A251" s="26" t="str">
        <f>[1]Source!E108</f>
        <v>23</v>
      </c>
      <c r="B251" s="25" t="s">
        <v>34</v>
      </c>
      <c r="C251" s="25" t="str">
        <f>[1]Source!G108</f>
        <v>Монтаж бункеров из тонколистовой стали массой Монтаж бункеров и силосов стационарных. Демонтаж бункера.</v>
      </c>
      <c r="D251" s="23" t="str">
        <f>[1]Source!H108</f>
        <v>т</v>
      </c>
      <c r="E251" s="24">
        <f>[1]Source!I108</f>
        <v>0.26</v>
      </c>
      <c r="F251" s="22">
        <f>IF([1]Source!AK108&lt;&gt; 0, [1]Source!AK108,[1]Source!AL108 + [1]Source!AM108 + [1]Source!AO108)</f>
        <v>2055.67</v>
      </c>
      <c r="G251" s="22"/>
      <c r="H251" s="23" t="str">
        <f>[1]Source!BO109</f>
        <v>Письмо Минстроя №45824-ДВ/09 от 15.11.2018 на 4-й квартал 2018г</v>
      </c>
      <c r="I251" s="22"/>
      <c r="S251">
        <f>[1]Source!X108</f>
        <v>68</v>
      </c>
      <c r="T251">
        <f>[1]Source!X109</f>
        <v>478</v>
      </c>
      <c r="U251">
        <f>[1]Source!Y108</f>
        <v>54</v>
      </c>
      <c r="V251">
        <f>[1]Source!Y109</f>
        <v>382</v>
      </c>
    </row>
    <row r="252" spans="1:22" ht="38.25" x14ac:dyDescent="0.2">
      <c r="C252" s="30" t="str">
        <f>[1]Source!CN108</f>
        <v>Поправка: Табл.2, п.4  Наименование: При демонтаже (разборке) металлических конструкций</v>
      </c>
    </row>
    <row r="253" spans="1:22" x14ac:dyDescent="0.2">
      <c r="C253" s="29" t="s">
        <v>42</v>
      </c>
      <c r="D253" s="29"/>
      <c r="E253" s="29"/>
      <c r="F253" s="29"/>
      <c r="G253" s="29"/>
      <c r="H253" s="29"/>
      <c r="I253" s="29"/>
    </row>
    <row r="254" spans="1:22" ht="14.25" x14ac:dyDescent="0.2">
      <c r="A254" s="26"/>
      <c r="B254" s="25"/>
      <c r="C254" s="25" t="s">
        <v>11</v>
      </c>
      <c r="D254" s="23"/>
      <c r="E254" s="24"/>
      <c r="F254" s="22">
        <f>[1]Source!AO108</f>
        <v>302</v>
      </c>
      <c r="G254" s="22">
        <f>[1]Source!S108</f>
        <v>55</v>
      </c>
      <c r="H254" s="23">
        <f>IF([1]Source!BA109&lt;&gt; 0, [1]Source!BA109, 1)</f>
        <v>7.07</v>
      </c>
      <c r="I254" s="22">
        <f>[1]Source!S109</f>
        <v>388</v>
      </c>
      <c r="R254">
        <f>G254</f>
        <v>55</v>
      </c>
    </row>
    <row r="255" spans="1:22" ht="14.25" x14ac:dyDescent="0.2">
      <c r="A255" s="26"/>
      <c r="B255" s="25"/>
      <c r="C255" s="25" t="s">
        <v>10</v>
      </c>
      <c r="D255" s="23"/>
      <c r="E255" s="24"/>
      <c r="F255" s="22">
        <f>[1]Source!AM108</f>
        <v>1571.64</v>
      </c>
      <c r="G255" s="22">
        <f>[1]Source!Q108</f>
        <v>286</v>
      </c>
      <c r="H255" s="23">
        <f>IF([1]Source!BB109&lt;&gt; 0, [1]Source!BB109, 1)</f>
        <v>7.07</v>
      </c>
      <c r="I255" s="22">
        <f>[1]Source!Q109</f>
        <v>2022</v>
      </c>
    </row>
    <row r="256" spans="1:22" ht="14.25" x14ac:dyDescent="0.2">
      <c r="A256" s="26"/>
      <c r="B256" s="25"/>
      <c r="C256" s="25" t="s">
        <v>9</v>
      </c>
      <c r="D256" s="23"/>
      <c r="E256" s="24"/>
      <c r="F256" s="22">
        <f>[1]Source!AN108</f>
        <v>112.06</v>
      </c>
      <c r="G256" s="27">
        <f>[1]Source!R108</f>
        <v>20</v>
      </c>
      <c r="H256" s="23">
        <f>IF([1]Source!BS109&lt;&gt; 0, [1]Source!BS109, 1)</f>
        <v>7.07</v>
      </c>
      <c r="I256" s="27">
        <f>[1]Source!R109</f>
        <v>143</v>
      </c>
      <c r="R256">
        <f>G256</f>
        <v>20</v>
      </c>
    </row>
    <row r="257" spans="1:22" ht="14.25" x14ac:dyDescent="0.2">
      <c r="A257" s="26"/>
      <c r="B257" s="25"/>
      <c r="C257" s="25" t="s">
        <v>7</v>
      </c>
      <c r="D257" s="23" t="s">
        <v>5</v>
      </c>
      <c r="E257" s="24"/>
      <c r="F257" s="22">
        <f>[1]Source!AT108</f>
        <v>90</v>
      </c>
      <c r="G257" s="22">
        <f>SUM(S251:S256)</f>
        <v>68</v>
      </c>
      <c r="H257" s="23"/>
      <c r="I257" s="22">
        <f>SUM(T251:T256)</f>
        <v>478</v>
      </c>
    </row>
    <row r="258" spans="1:22" ht="14.25" x14ac:dyDescent="0.2">
      <c r="A258" s="26"/>
      <c r="B258" s="25"/>
      <c r="C258" s="25" t="s">
        <v>6</v>
      </c>
      <c r="D258" s="23" t="s">
        <v>5</v>
      </c>
      <c r="E258" s="24"/>
      <c r="F258" s="22">
        <f>[1]Source!AU108</f>
        <v>72</v>
      </c>
      <c r="G258" s="22">
        <f>SUM(U251:U257)</f>
        <v>54</v>
      </c>
      <c r="H258" s="23"/>
      <c r="I258" s="22">
        <f>SUM(V251:V257)</f>
        <v>382</v>
      </c>
    </row>
    <row r="259" spans="1:22" ht="14.25" x14ac:dyDescent="0.2">
      <c r="A259" s="19"/>
      <c r="B259" s="18"/>
      <c r="C259" s="18" t="s">
        <v>4</v>
      </c>
      <c r="D259" s="16" t="s">
        <v>3</v>
      </c>
      <c r="E259" s="17">
        <f>[1]Source!AQ108</f>
        <v>33.630000000000003</v>
      </c>
      <c r="F259" s="15"/>
      <c r="G259" s="21">
        <f>[1]Source!U109</f>
        <v>6.12066</v>
      </c>
      <c r="H259" s="16"/>
      <c r="I259" s="15"/>
    </row>
    <row r="260" spans="1:22" ht="15" x14ac:dyDescent="0.25">
      <c r="F260" s="12">
        <f xml:space="preserve"> [1]Source!P108+[1]Source!Q108+[1]Source!S108+SUM(G257:G258)</f>
        <v>463</v>
      </c>
      <c r="G260" s="12"/>
      <c r="H260" s="12">
        <f xml:space="preserve"> [1]Source!P109+[1]Source!Q109+[1]Source!S109+SUM(I257:I258)</f>
        <v>3270</v>
      </c>
      <c r="I260" s="12"/>
      <c r="O260" s="14">
        <f>F260</f>
        <v>463</v>
      </c>
      <c r="P260" s="14">
        <f>H260</f>
        <v>3270</v>
      </c>
    </row>
    <row r="262" spans="1:22" ht="15" x14ac:dyDescent="0.25">
      <c r="A262" s="13" t="str">
        <f>CONCATENATE("Итого по разделу: ",IF([1]Source!G111&lt;&gt;"Новый раздел", [1]Source!G111, ""))</f>
        <v>Итого по разделу: демонтажные работы</v>
      </c>
      <c r="B262" s="13"/>
      <c r="C262" s="13"/>
      <c r="D262" s="13"/>
      <c r="E262" s="13"/>
      <c r="F262" s="12">
        <f>SUM(O141:O261)</f>
        <v>36324</v>
      </c>
      <c r="G262" s="11"/>
      <c r="H262" s="12">
        <f>SUM(P141:P261)</f>
        <v>256801</v>
      </c>
      <c r="I262" s="11"/>
    </row>
    <row r="266" spans="1:22" ht="16.5" x14ac:dyDescent="0.25">
      <c r="A266" s="20" t="str">
        <f>CONCATENATE("Раздел: ",IF([1]Source!G140&lt;&gt;"Новый раздел", [1]Source!G140, ""))</f>
        <v>Раздел: монтажные работы</v>
      </c>
      <c r="B266" s="20"/>
      <c r="C266" s="20"/>
      <c r="D266" s="20"/>
      <c r="E266" s="20"/>
      <c r="F266" s="20"/>
      <c r="G266" s="20"/>
      <c r="H266" s="20"/>
      <c r="I266" s="20"/>
    </row>
    <row r="267" spans="1:22" ht="114" x14ac:dyDescent="0.2">
      <c r="A267" s="26" t="str">
        <f>[1]Source!E144</f>
        <v>24</v>
      </c>
      <c r="B267" s="25" t="s">
        <v>41</v>
      </c>
      <c r="C267" s="25" t="str">
        <f>[1]Source!G144</f>
        <v>Поверхность конвективная с креплениями котлов теплопроизводительностью 35-58,2 МВт (30-50 Гкал/ч)</v>
      </c>
      <c r="D267" s="23" t="str">
        <f>[1]Source!H144</f>
        <v>т</v>
      </c>
      <c r="E267" s="24">
        <f>[1]Source!I144</f>
        <v>9.1999999999999993</v>
      </c>
      <c r="F267" s="22">
        <f>IF([1]Source!AK144&lt;&gt; 0, [1]Source!AK144,[1]Source!AL144 + [1]Source!AM144 + [1]Source!AO144)</f>
        <v>1241.7</v>
      </c>
      <c r="G267" s="22"/>
      <c r="H267" s="23" t="str">
        <f>[1]Source!BO145</f>
        <v>Письмо Минстроя №45824-ДВ/09 от 15.11.2018 на 4-й квартал 2018г</v>
      </c>
      <c r="I267" s="22"/>
      <c r="S267">
        <f>[1]Source!X144</f>
        <v>3298</v>
      </c>
      <c r="T267">
        <f>[1]Source!X145</f>
        <v>23312</v>
      </c>
      <c r="U267">
        <f>[1]Source!Y144</f>
        <v>2473</v>
      </c>
      <c r="V267">
        <f>[1]Source!Y145</f>
        <v>17484</v>
      </c>
    </row>
    <row r="268" spans="1:22" ht="14.25" x14ac:dyDescent="0.2">
      <c r="A268" s="26"/>
      <c r="B268" s="25"/>
      <c r="C268" s="25" t="s">
        <v>11</v>
      </c>
      <c r="D268" s="23"/>
      <c r="E268" s="24"/>
      <c r="F268" s="22">
        <f>[1]Source!AO144</f>
        <v>404.48</v>
      </c>
      <c r="G268" s="22">
        <f>[1]Source!S144</f>
        <v>3717</v>
      </c>
      <c r="H268" s="23">
        <f>IF([1]Source!BA145&lt;&gt; 0, [1]Source!BA145, 1)</f>
        <v>7.07</v>
      </c>
      <c r="I268" s="22">
        <f>[1]Source!S145</f>
        <v>26278</v>
      </c>
      <c r="R268">
        <f>G268</f>
        <v>3717</v>
      </c>
    </row>
    <row r="269" spans="1:22" ht="14.25" x14ac:dyDescent="0.2">
      <c r="A269" s="26"/>
      <c r="B269" s="25"/>
      <c r="C269" s="25" t="s">
        <v>10</v>
      </c>
      <c r="D269" s="23"/>
      <c r="E269" s="24"/>
      <c r="F269" s="22">
        <f>[1]Source!AM144</f>
        <v>499.35</v>
      </c>
      <c r="G269" s="22">
        <f>[1]Source!Q144</f>
        <v>4591</v>
      </c>
      <c r="H269" s="23">
        <f>IF([1]Source!BB145&lt;&gt; 0, [1]Source!BB145, 1)</f>
        <v>7.07</v>
      </c>
      <c r="I269" s="22">
        <f>[1]Source!Q145</f>
        <v>32457</v>
      </c>
    </row>
    <row r="270" spans="1:22" ht="14.25" x14ac:dyDescent="0.2">
      <c r="A270" s="26"/>
      <c r="B270" s="25"/>
      <c r="C270" s="25" t="s">
        <v>9</v>
      </c>
      <c r="D270" s="23"/>
      <c r="E270" s="24"/>
      <c r="F270" s="22">
        <f>[1]Source!AN144</f>
        <v>43.9</v>
      </c>
      <c r="G270" s="27">
        <f>[1]Source!R144</f>
        <v>405</v>
      </c>
      <c r="H270" s="23">
        <f>IF([1]Source!BS145&lt;&gt; 0, [1]Source!BS145, 1)</f>
        <v>7.07</v>
      </c>
      <c r="I270" s="27">
        <f>[1]Source!R145</f>
        <v>2862</v>
      </c>
      <c r="R270">
        <f>G270</f>
        <v>405</v>
      </c>
    </row>
    <row r="271" spans="1:22" ht="14.25" x14ac:dyDescent="0.2">
      <c r="A271" s="26"/>
      <c r="B271" s="25"/>
      <c r="C271" s="25" t="s">
        <v>8</v>
      </c>
      <c r="D271" s="23"/>
      <c r="E271" s="24"/>
      <c r="F271" s="22">
        <f>[1]Source!AL144</f>
        <v>337.87</v>
      </c>
      <c r="G271" s="22">
        <f>[1]Source!P144</f>
        <v>3110</v>
      </c>
      <c r="H271" s="23">
        <f>IF([1]Source!BC145&lt;&gt; 0, [1]Source!BC145, 1)</f>
        <v>7.07</v>
      </c>
      <c r="I271" s="22">
        <f>[1]Source!P145</f>
        <v>21985</v>
      </c>
    </row>
    <row r="272" spans="1:22" ht="14.25" x14ac:dyDescent="0.2">
      <c r="A272" s="26"/>
      <c r="B272" s="25"/>
      <c r="C272" s="25" t="s">
        <v>7</v>
      </c>
      <c r="D272" s="23" t="s">
        <v>5</v>
      </c>
      <c r="E272" s="24"/>
      <c r="F272" s="22">
        <f>[1]Source!AT144</f>
        <v>80</v>
      </c>
      <c r="G272" s="22">
        <f>SUM(S267:S271)</f>
        <v>3298</v>
      </c>
      <c r="H272" s="23"/>
      <c r="I272" s="22">
        <f>SUM(T267:T271)</f>
        <v>23312</v>
      </c>
    </row>
    <row r="273" spans="1:22" ht="14.25" x14ac:dyDescent="0.2">
      <c r="A273" s="26"/>
      <c r="B273" s="25"/>
      <c r="C273" s="25" t="s">
        <v>6</v>
      </c>
      <c r="D273" s="23" t="s">
        <v>5</v>
      </c>
      <c r="E273" s="24"/>
      <c r="F273" s="22">
        <f>[1]Source!AU144</f>
        <v>60</v>
      </c>
      <c r="G273" s="22">
        <f>SUM(U267:U272)</f>
        <v>2473</v>
      </c>
      <c r="H273" s="23"/>
      <c r="I273" s="22">
        <f>SUM(V267:V272)</f>
        <v>17484</v>
      </c>
    </row>
    <row r="274" spans="1:22" ht="14.25" x14ac:dyDescent="0.2">
      <c r="A274" s="19"/>
      <c r="B274" s="18"/>
      <c r="C274" s="18" t="s">
        <v>4</v>
      </c>
      <c r="D274" s="16" t="s">
        <v>3</v>
      </c>
      <c r="E274" s="17">
        <f>[1]Source!AQ144</f>
        <v>41.4</v>
      </c>
      <c r="F274" s="15"/>
      <c r="G274" s="21">
        <f>[1]Source!U145</f>
        <v>380.87999999999994</v>
      </c>
      <c r="H274" s="16"/>
      <c r="I274" s="15"/>
    </row>
    <row r="275" spans="1:22" ht="15" x14ac:dyDescent="0.25">
      <c r="F275" s="12">
        <f xml:space="preserve"> [1]Source!P144+[1]Source!Q144+[1]Source!S144+SUM(G272:G273)</f>
        <v>17189</v>
      </c>
      <c r="G275" s="12"/>
      <c r="H275" s="12">
        <f xml:space="preserve"> [1]Source!P145+[1]Source!Q145+[1]Source!S145+SUM(I272:I273)</f>
        <v>121516</v>
      </c>
      <c r="I275" s="12"/>
      <c r="O275" s="14">
        <f>F275</f>
        <v>17189</v>
      </c>
      <c r="P275" s="14">
        <f>H275</f>
        <v>121516</v>
      </c>
    </row>
    <row r="276" spans="1:22" ht="114" x14ac:dyDescent="0.2">
      <c r="A276" s="26" t="str">
        <f>[1]Source!E146</f>
        <v>25</v>
      </c>
      <c r="B276" s="25" t="s">
        <v>40</v>
      </c>
      <c r="C276" s="25" t="str">
        <f>[1]Source!G146</f>
        <v>Экраны из гладких труб с опорами, подвесками и другими креплениями котлов теплопроизводительностью 35 МВт (30 Гкал/ч). Монтаж бокового экрана.</v>
      </c>
      <c r="D276" s="23" t="str">
        <f>[1]Source!H146</f>
        <v>т</v>
      </c>
      <c r="E276" s="24">
        <f>[1]Source!I146</f>
        <v>3.4</v>
      </c>
      <c r="F276" s="22">
        <f>IF([1]Source!AK146&lt;&gt; 0, [1]Source!AK146,[1]Source!AL146 + [1]Source!AM146 + [1]Source!AO146)</f>
        <v>1238.28</v>
      </c>
      <c r="G276" s="22"/>
      <c r="H276" s="23" t="str">
        <f>[1]Source!BO147</f>
        <v>Письмо Минстроя №45824-ДВ/09 от 15.11.2018 на 4-й квартал 2018г</v>
      </c>
      <c r="I276" s="22"/>
      <c r="S276">
        <f>[1]Source!X146</f>
        <v>528</v>
      </c>
      <c r="T276">
        <f>[1]Source!X147</f>
        <v>3730</v>
      </c>
      <c r="U276">
        <f>[1]Source!Y146</f>
        <v>396</v>
      </c>
      <c r="V276">
        <f>[1]Source!Y147</f>
        <v>2798</v>
      </c>
    </row>
    <row r="277" spans="1:22" ht="14.25" x14ac:dyDescent="0.2">
      <c r="A277" s="26"/>
      <c r="B277" s="25"/>
      <c r="C277" s="25" t="s">
        <v>11</v>
      </c>
      <c r="D277" s="23"/>
      <c r="E277" s="24"/>
      <c r="F277" s="22">
        <f>[1]Source!AO146</f>
        <v>158.91999999999999</v>
      </c>
      <c r="G277" s="22">
        <f>[1]Source!S146</f>
        <v>541</v>
      </c>
      <c r="H277" s="23">
        <f>IF([1]Source!BA147&lt;&gt; 0, [1]Source!BA147, 1)</f>
        <v>7.07</v>
      </c>
      <c r="I277" s="22">
        <f>[1]Source!S147</f>
        <v>3822</v>
      </c>
      <c r="R277">
        <f>G277</f>
        <v>541</v>
      </c>
    </row>
    <row r="278" spans="1:22" ht="14.25" x14ac:dyDescent="0.2">
      <c r="A278" s="26"/>
      <c r="B278" s="25"/>
      <c r="C278" s="25" t="s">
        <v>10</v>
      </c>
      <c r="D278" s="23"/>
      <c r="E278" s="24"/>
      <c r="F278" s="22">
        <f>[1]Source!AM146</f>
        <v>353.94</v>
      </c>
      <c r="G278" s="22">
        <f>[1]Source!Q146</f>
        <v>1204</v>
      </c>
      <c r="H278" s="23">
        <f>IF([1]Source!BB147&lt;&gt; 0, [1]Source!BB147, 1)</f>
        <v>7.07</v>
      </c>
      <c r="I278" s="22">
        <f>[1]Source!Q147</f>
        <v>8509</v>
      </c>
    </row>
    <row r="279" spans="1:22" ht="14.25" x14ac:dyDescent="0.2">
      <c r="A279" s="26"/>
      <c r="B279" s="25"/>
      <c r="C279" s="25" t="s">
        <v>9</v>
      </c>
      <c r="D279" s="23"/>
      <c r="E279" s="24"/>
      <c r="F279" s="22">
        <f>[1]Source!AN146</f>
        <v>34.81</v>
      </c>
      <c r="G279" s="27">
        <f>[1]Source!R146</f>
        <v>119</v>
      </c>
      <c r="H279" s="23">
        <f>IF([1]Source!BS147&lt;&gt; 0, [1]Source!BS147, 1)</f>
        <v>7.07</v>
      </c>
      <c r="I279" s="27">
        <f>[1]Source!R147</f>
        <v>841</v>
      </c>
      <c r="R279">
        <f>G279</f>
        <v>119</v>
      </c>
    </row>
    <row r="280" spans="1:22" ht="14.25" x14ac:dyDescent="0.2">
      <c r="A280" s="26"/>
      <c r="B280" s="25"/>
      <c r="C280" s="25" t="s">
        <v>8</v>
      </c>
      <c r="D280" s="23"/>
      <c r="E280" s="24"/>
      <c r="F280" s="22">
        <f>[1]Source!AL146</f>
        <v>725.42</v>
      </c>
      <c r="G280" s="22">
        <f>[1]Source!P146</f>
        <v>2465</v>
      </c>
      <c r="H280" s="23">
        <f>IF([1]Source!BC147&lt;&gt; 0, [1]Source!BC147, 1)</f>
        <v>7.07</v>
      </c>
      <c r="I280" s="22">
        <f>[1]Source!P147</f>
        <v>17428</v>
      </c>
    </row>
    <row r="281" spans="1:22" ht="14.25" x14ac:dyDescent="0.2">
      <c r="A281" s="26"/>
      <c r="B281" s="25"/>
      <c r="C281" s="25" t="s">
        <v>7</v>
      </c>
      <c r="D281" s="23" t="s">
        <v>5</v>
      </c>
      <c r="E281" s="24"/>
      <c r="F281" s="22">
        <f>[1]Source!AT146</f>
        <v>80</v>
      </c>
      <c r="G281" s="22">
        <f>SUM(S276:S280)</f>
        <v>528</v>
      </c>
      <c r="H281" s="23"/>
      <c r="I281" s="22">
        <f>SUM(T276:T280)</f>
        <v>3730</v>
      </c>
    </row>
    <row r="282" spans="1:22" ht="14.25" x14ac:dyDescent="0.2">
      <c r="A282" s="26"/>
      <c r="B282" s="25"/>
      <c r="C282" s="25" t="s">
        <v>6</v>
      </c>
      <c r="D282" s="23" t="s">
        <v>5</v>
      </c>
      <c r="E282" s="24"/>
      <c r="F282" s="22">
        <f>[1]Source!AU146</f>
        <v>60</v>
      </c>
      <c r="G282" s="22">
        <f>SUM(U276:U281)</f>
        <v>396</v>
      </c>
      <c r="H282" s="23"/>
      <c r="I282" s="22">
        <f>SUM(V276:V281)</f>
        <v>2798</v>
      </c>
    </row>
    <row r="283" spans="1:22" ht="14.25" x14ac:dyDescent="0.2">
      <c r="A283" s="19"/>
      <c r="B283" s="18"/>
      <c r="C283" s="18" t="s">
        <v>4</v>
      </c>
      <c r="D283" s="16" t="s">
        <v>3</v>
      </c>
      <c r="E283" s="17">
        <f>[1]Source!AQ146</f>
        <v>18.5</v>
      </c>
      <c r="F283" s="15"/>
      <c r="G283" s="21">
        <f>[1]Source!U147</f>
        <v>62.9</v>
      </c>
      <c r="H283" s="16"/>
      <c r="I283" s="15"/>
    </row>
    <row r="284" spans="1:22" ht="15" x14ac:dyDescent="0.25">
      <c r="F284" s="12">
        <f xml:space="preserve"> [1]Source!P146+[1]Source!Q146+[1]Source!S146+SUM(G281:G282)</f>
        <v>5134</v>
      </c>
      <c r="G284" s="12"/>
      <c r="H284" s="12">
        <f xml:space="preserve"> [1]Source!P147+[1]Source!Q147+[1]Source!S147+SUM(I281:I282)</f>
        <v>36287</v>
      </c>
      <c r="I284" s="12"/>
      <c r="O284" s="14">
        <f>F284</f>
        <v>5134</v>
      </c>
      <c r="P284" s="14">
        <f>H284</f>
        <v>36287</v>
      </c>
    </row>
    <row r="285" spans="1:22" ht="114" x14ac:dyDescent="0.2">
      <c r="A285" s="26" t="str">
        <f>[1]Source!E148</f>
        <v>26</v>
      </c>
      <c r="B285" s="25" t="s">
        <v>40</v>
      </c>
      <c r="C285" s="25" t="str">
        <f>[1]Source!G148</f>
        <v>Экраны из гладких труб с опорами, подвесками и другими креплениями котлов теплопроизводительностью 35 МВт (30 Гкал/ч). Монтаж поворотного экрана.</v>
      </c>
      <c r="D285" s="23" t="str">
        <f>[1]Source!H148</f>
        <v>т</v>
      </c>
      <c r="E285" s="24">
        <f>[1]Source!I148</f>
        <v>0.38</v>
      </c>
      <c r="F285" s="22">
        <f>IF([1]Source!AK148&lt;&gt; 0, [1]Source!AK148,[1]Source!AL148 + [1]Source!AM148 + [1]Source!AO148)</f>
        <v>1238.28</v>
      </c>
      <c r="G285" s="22"/>
      <c r="H285" s="23" t="str">
        <f>[1]Source!BO149</f>
        <v>Письмо Минстроя №45824-ДВ/09 от 15.11.2018 на 4-й квартал 2018г</v>
      </c>
      <c r="I285" s="22"/>
      <c r="S285">
        <f>[1]Source!X148</f>
        <v>58</v>
      </c>
      <c r="T285">
        <f>[1]Source!X149</f>
        <v>417</v>
      </c>
      <c r="U285">
        <f>[1]Source!Y148</f>
        <v>44</v>
      </c>
      <c r="V285">
        <f>[1]Source!Y149</f>
        <v>313</v>
      </c>
    </row>
    <row r="286" spans="1:22" ht="14.25" x14ac:dyDescent="0.2">
      <c r="A286" s="26"/>
      <c r="B286" s="25"/>
      <c r="C286" s="25" t="s">
        <v>11</v>
      </c>
      <c r="D286" s="23"/>
      <c r="E286" s="24"/>
      <c r="F286" s="22">
        <f>[1]Source!AO148</f>
        <v>158.91999999999999</v>
      </c>
      <c r="G286" s="22">
        <f>[1]Source!S148</f>
        <v>60</v>
      </c>
      <c r="H286" s="23">
        <f>IF([1]Source!BA149&lt;&gt; 0, [1]Source!BA149, 1)</f>
        <v>7.07</v>
      </c>
      <c r="I286" s="22">
        <f>[1]Source!S149</f>
        <v>427</v>
      </c>
      <c r="R286">
        <f>G286</f>
        <v>60</v>
      </c>
    </row>
    <row r="287" spans="1:22" ht="14.25" x14ac:dyDescent="0.2">
      <c r="A287" s="26"/>
      <c r="B287" s="25"/>
      <c r="C287" s="25" t="s">
        <v>10</v>
      </c>
      <c r="D287" s="23"/>
      <c r="E287" s="24"/>
      <c r="F287" s="22">
        <f>[1]Source!AM148</f>
        <v>353.94</v>
      </c>
      <c r="G287" s="22">
        <f>[1]Source!Q148</f>
        <v>135</v>
      </c>
      <c r="H287" s="23">
        <f>IF([1]Source!BB149&lt;&gt; 0, [1]Source!BB149, 1)</f>
        <v>7.07</v>
      </c>
      <c r="I287" s="22">
        <f>[1]Source!Q149</f>
        <v>951</v>
      </c>
    </row>
    <row r="288" spans="1:22" ht="14.25" x14ac:dyDescent="0.2">
      <c r="A288" s="26"/>
      <c r="B288" s="25"/>
      <c r="C288" s="25" t="s">
        <v>9</v>
      </c>
      <c r="D288" s="23"/>
      <c r="E288" s="24"/>
      <c r="F288" s="22">
        <f>[1]Source!AN148</f>
        <v>34.81</v>
      </c>
      <c r="G288" s="27">
        <f>[1]Source!R148</f>
        <v>13</v>
      </c>
      <c r="H288" s="23">
        <f>IF([1]Source!BS149&lt;&gt; 0, [1]Source!BS149, 1)</f>
        <v>7.07</v>
      </c>
      <c r="I288" s="27">
        <f>[1]Source!R149</f>
        <v>94</v>
      </c>
      <c r="R288">
        <f>G288</f>
        <v>13</v>
      </c>
    </row>
    <row r="289" spans="1:22" ht="14.25" x14ac:dyDescent="0.2">
      <c r="A289" s="26"/>
      <c r="B289" s="25"/>
      <c r="C289" s="25" t="s">
        <v>8</v>
      </c>
      <c r="D289" s="23"/>
      <c r="E289" s="24"/>
      <c r="F289" s="22">
        <f>[1]Source!AL148</f>
        <v>725.42</v>
      </c>
      <c r="G289" s="22">
        <f>[1]Source!P148</f>
        <v>276</v>
      </c>
      <c r="H289" s="23">
        <f>IF([1]Source!BC149&lt;&gt; 0, [1]Source!BC149, 1)</f>
        <v>7.07</v>
      </c>
      <c r="I289" s="22">
        <f>[1]Source!P149</f>
        <v>1948</v>
      </c>
    </row>
    <row r="290" spans="1:22" ht="14.25" x14ac:dyDescent="0.2">
      <c r="A290" s="26"/>
      <c r="B290" s="25"/>
      <c r="C290" s="25" t="s">
        <v>7</v>
      </c>
      <c r="D290" s="23" t="s">
        <v>5</v>
      </c>
      <c r="E290" s="24"/>
      <c r="F290" s="22">
        <f>[1]Source!AT148</f>
        <v>80</v>
      </c>
      <c r="G290" s="22">
        <f>SUM(S285:S289)</f>
        <v>58</v>
      </c>
      <c r="H290" s="23"/>
      <c r="I290" s="22">
        <f>SUM(T285:T289)</f>
        <v>417</v>
      </c>
    </row>
    <row r="291" spans="1:22" ht="14.25" x14ac:dyDescent="0.2">
      <c r="A291" s="26"/>
      <c r="B291" s="25"/>
      <c r="C291" s="25" t="s">
        <v>6</v>
      </c>
      <c r="D291" s="23" t="s">
        <v>5</v>
      </c>
      <c r="E291" s="24"/>
      <c r="F291" s="22">
        <f>[1]Source!AU148</f>
        <v>60</v>
      </c>
      <c r="G291" s="22">
        <f>SUM(U285:U290)</f>
        <v>44</v>
      </c>
      <c r="H291" s="23"/>
      <c r="I291" s="22">
        <f>SUM(V285:V290)</f>
        <v>313</v>
      </c>
    </row>
    <row r="292" spans="1:22" ht="14.25" x14ac:dyDescent="0.2">
      <c r="A292" s="19"/>
      <c r="B292" s="18"/>
      <c r="C292" s="18" t="s">
        <v>4</v>
      </c>
      <c r="D292" s="16" t="s">
        <v>3</v>
      </c>
      <c r="E292" s="17">
        <f>[1]Source!AQ148</f>
        <v>18.5</v>
      </c>
      <c r="F292" s="15"/>
      <c r="G292" s="21">
        <f>[1]Source!U149</f>
        <v>7.03</v>
      </c>
      <c r="H292" s="16"/>
      <c r="I292" s="15"/>
    </row>
    <row r="293" spans="1:22" ht="15" x14ac:dyDescent="0.25">
      <c r="F293" s="12">
        <f xml:space="preserve"> [1]Source!P148+[1]Source!Q148+[1]Source!S148+SUM(G290:G291)</f>
        <v>573</v>
      </c>
      <c r="G293" s="12"/>
      <c r="H293" s="12">
        <f xml:space="preserve"> [1]Source!P149+[1]Source!Q149+[1]Source!S149+SUM(I290:I291)</f>
        <v>4056</v>
      </c>
      <c r="I293" s="12"/>
      <c r="O293" s="14">
        <f>F293</f>
        <v>573</v>
      </c>
      <c r="P293" s="14">
        <f>H293</f>
        <v>4056</v>
      </c>
    </row>
    <row r="294" spans="1:22" ht="114" x14ac:dyDescent="0.2">
      <c r="A294" s="26" t="str">
        <f>[1]Source!E150</f>
        <v>27</v>
      </c>
      <c r="B294" s="25" t="s">
        <v>40</v>
      </c>
      <c r="C294" s="25" t="str">
        <f>[1]Source!G150</f>
        <v>Экраны из гладких труб с опорами, подвесками и другими креплениями котлов теплопроизводительностью 35 МВт (30 Гкал/ч). Монтаж фронтового  экрана.</v>
      </c>
      <c r="D294" s="23" t="str">
        <f>[1]Source!H150</f>
        <v>т</v>
      </c>
      <c r="E294" s="24">
        <f>[1]Source!I150</f>
        <v>1.23</v>
      </c>
      <c r="F294" s="22">
        <f>IF([1]Source!AK150&lt;&gt; 0, [1]Source!AK150,[1]Source!AL150 + [1]Source!AM150 + [1]Source!AO150)</f>
        <v>1238.28</v>
      </c>
      <c r="G294" s="22"/>
      <c r="H294" s="23" t="str">
        <f>[1]Source!BO151</f>
        <v>Письмо Минстроя №45824-ДВ/09 от 15.11.2018 на 4-й квартал 2018г</v>
      </c>
      <c r="I294" s="22"/>
      <c r="S294">
        <f>[1]Source!X150</f>
        <v>191</v>
      </c>
      <c r="T294">
        <f>[1]Source!X151</f>
        <v>1350</v>
      </c>
      <c r="U294">
        <f>[1]Source!Y150</f>
        <v>143</v>
      </c>
      <c r="V294">
        <f>[1]Source!Y151</f>
        <v>1012</v>
      </c>
    </row>
    <row r="295" spans="1:22" ht="14.25" x14ac:dyDescent="0.2">
      <c r="A295" s="26"/>
      <c r="B295" s="25"/>
      <c r="C295" s="25" t="s">
        <v>11</v>
      </c>
      <c r="D295" s="23"/>
      <c r="E295" s="24"/>
      <c r="F295" s="22">
        <f>[1]Source!AO150</f>
        <v>158.91999999999999</v>
      </c>
      <c r="G295" s="22">
        <f>[1]Source!S150</f>
        <v>196</v>
      </c>
      <c r="H295" s="23">
        <f>IF([1]Source!BA151&lt;&gt; 0, [1]Source!BA151, 1)</f>
        <v>7.07</v>
      </c>
      <c r="I295" s="22">
        <f>[1]Source!S151</f>
        <v>1383</v>
      </c>
      <c r="R295">
        <f>G295</f>
        <v>196</v>
      </c>
    </row>
    <row r="296" spans="1:22" ht="14.25" x14ac:dyDescent="0.2">
      <c r="A296" s="26"/>
      <c r="B296" s="25"/>
      <c r="C296" s="25" t="s">
        <v>10</v>
      </c>
      <c r="D296" s="23"/>
      <c r="E296" s="24"/>
      <c r="F296" s="22">
        <f>[1]Source!AM150</f>
        <v>353.94</v>
      </c>
      <c r="G296" s="22">
        <f>[1]Source!Q150</f>
        <v>435</v>
      </c>
      <c r="H296" s="23">
        <f>IF([1]Source!BB151&lt;&gt; 0, [1]Source!BB151, 1)</f>
        <v>7.07</v>
      </c>
      <c r="I296" s="22">
        <f>[1]Source!Q151</f>
        <v>3078</v>
      </c>
    </row>
    <row r="297" spans="1:22" ht="14.25" x14ac:dyDescent="0.2">
      <c r="A297" s="26"/>
      <c r="B297" s="25"/>
      <c r="C297" s="25" t="s">
        <v>9</v>
      </c>
      <c r="D297" s="23"/>
      <c r="E297" s="24"/>
      <c r="F297" s="22">
        <f>[1]Source!AN150</f>
        <v>34.81</v>
      </c>
      <c r="G297" s="27">
        <f>[1]Source!R150</f>
        <v>43</v>
      </c>
      <c r="H297" s="23">
        <f>IF([1]Source!BS151&lt;&gt; 0, [1]Source!BS151, 1)</f>
        <v>7.07</v>
      </c>
      <c r="I297" s="27">
        <f>[1]Source!R151</f>
        <v>304</v>
      </c>
      <c r="R297">
        <f>G297</f>
        <v>43</v>
      </c>
    </row>
    <row r="298" spans="1:22" ht="14.25" x14ac:dyDescent="0.2">
      <c r="A298" s="26"/>
      <c r="B298" s="25"/>
      <c r="C298" s="25" t="s">
        <v>8</v>
      </c>
      <c r="D298" s="23"/>
      <c r="E298" s="24"/>
      <c r="F298" s="22">
        <f>[1]Source!AL150</f>
        <v>725.42</v>
      </c>
      <c r="G298" s="22">
        <f>[1]Source!P150</f>
        <v>892</v>
      </c>
      <c r="H298" s="23">
        <f>IF([1]Source!BC151&lt;&gt; 0, [1]Source!BC151, 1)</f>
        <v>7.07</v>
      </c>
      <c r="I298" s="22">
        <f>[1]Source!P151</f>
        <v>6305</v>
      </c>
    </row>
    <row r="299" spans="1:22" ht="14.25" x14ac:dyDescent="0.2">
      <c r="A299" s="26"/>
      <c r="B299" s="25"/>
      <c r="C299" s="25" t="s">
        <v>7</v>
      </c>
      <c r="D299" s="23" t="s">
        <v>5</v>
      </c>
      <c r="E299" s="24"/>
      <c r="F299" s="22">
        <f>[1]Source!AT150</f>
        <v>80</v>
      </c>
      <c r="G299" s="22">
        <f>SUM(S294:S298)</f>
        <v>191</v>
      </c>
      <c r="H299" s="23"/>
      <c r="I299" s="22">
        <f>SUM(T294:T298)</f>
        <v>1350</v>
      </c>
    </row>
    <row r="300" spans="1:22" ht="14.25" x14ac:dyDescent="0.2">
      <c r="A300" s="26"/>
      <c r="B300" s="25"/>
      <c r="C300" s="25" t="s">
        <v>6</v>
      </c>
      <c r="D300" s="23" t="s">
        <v>5</v>
      </c>
      <c r="E300" s="24"/>
      <c r="F300" s="22">
        <f>[1]Source!AU150</f>
        <v>60</v>
      </c>
      <c r="G300" s="22">
        <f>SUM(U294:U299)</f>
        <v>143</v>
      </c>
      <c r="H300" s="23"/>
      <c r="I300" s="22">
        <f>SUM(V294:V299)</f>
        <v>1012</v>
      </c>
    </row>
    <row r="301" spans="1:22" ht="14.25" x14ac:dyDescent="0.2">
      <c r="A301" s="19"/>
      <c r="B301" s="18"/>
      <c r="C301" s="18" t="s">
        <v>4</v>
      </c>
      <c r="D301" s="16" t="s">
        <v>3</v>
      </c>
      <c r="E301" s="17">
        <f>[1]Source!AQ150</f>
        <v>18.5</v>
      </c>
      <c r="F301" s="15"/>
      <c r="G301" s="21">
        <f>[1]Source!U151</f>
        <v>22.754999999999999</v>
      </c>
      <c r="H301" s="16"/>
      <c r="I301" s="15"/>
    </row>
    <row r="302" spans="1:22" ht="15" x14ac:dyDescent="0.25">
      <c r="F302" s="12">
        <f xml:space="preserve"> [1]Source!P150+[1]Source!Q150+[1]Source!S150+SUM(G299:G300)</f>
        <v>1857</v>
      </c>
      <c r="G302" s="12"/>
      <c r="H302" s="12">
        <f xml:space="preserve"> [1]Source!P151+[1]Source!Q151+[1]Source!S151+SUM(I299:I300)</f>
        <v>13128</v>
      </c>
      <c r="I302" s="12"/>
      <c r="O302" s="14">
        <f>F302</f>
        <v>1857</v>
      </c>
      <c r="P302" s="14">
        <f>H302</f>
        <v>13128</v>
      </c>
    </row>
    <row r="303" spans="1:22" ht="114" x14ac:dyDescent="0.2">
      <c r="A303" s="26" t="str">
        <f>[1]Source!E152</f>
        <v>28</v>
      </c>
      <c r="B303" s="25" t="s">
        <v>40</v>
      </c>
      <c r="C303" s="25" t="str">
        <f>[1]Source!G152</f>
        <v>Экраны из гладких труб с опорами, подвесками и другими креплениями котлов теплопроизводительностью 35 МВт (30 Гкал/ч).Монтаж заднего экрана.</v>
      </c>
      <c r="D303" s="23" t="str">
        <f>[1]Source!H152</f>
        <v>т</v>
      </c>
      <c r="E303" s="24">
        <f>[1]Source!I152</f>
        <v>1.1499999999999999</v>
      </c>
      <c r="F303" s="22">
        <f>IF([1]Source!AK152&lt;&gt; 0, [1]Source!AK152,[1]Source!AL152 + [1]Source!AM152 + [1]Source!AO152)</f>
        <v>1238.28</v>
      </c>
      <c r="G303" s="22"/>
      <c r="H303" s="23" t="str">
        <f>[1]Source!BO153</f>
        <v>Письмо Минстроя №45824-ДВ/09 от 15.11.2018 на 4-й квартал 2018г</v>
      </c>
      <c r="I303" s="22"/>
      <c r="S303">
        <f>[1]Source!X152</f>
        <v>178</v>
      </c>
      <c r="T303">
        <f>[1]Source!X153</f>
        <v>1262</v>
      </c>
      <c r="U303">
        <f>[1]Source!Y152</f>
        <v>134</v>
      </c>
      <c r="V303">
        <f>[1]Source!Y153</f>
        <v>947</v>
      </c>
    </row>
    <row r="304" spans="1:22" ht="14.25" x14ac:dyDescent="0.2">
      <c r="A304" s="26"/>
      <c r="B304" s="25"/>
      <c r="C304" s="25" t="s">
        <v>11</v>
      </c>
      <c r="D304" s="23"/>
      <c r="E304" s="24"/>
      <c r="F304" s="22">
        <f>[1]Source!AO152</f>
        <v>158.91999999999999</v>
      </c>
      <c r="G304" s="22">
        <f>[1]Source!S152</f>
        <v>183</v>
      </c>
      <c r="H304" s="23">
        <f>IF([1]Source!BA153&lt;&gt; 0, [1]Source!BA153, 1)</f>
        <v>7.07</v>
      </c>
      <c r="I304" s="22">
        <f>[1]Source!S153</f>
        <v>1293</v>
      </c>
      <c r="R304">
        <f>G304</f>
        <v>183</v>
      </c>
    </row>
    <row r="305" spans="1:22" ht="14.25" x14ac:dyDescent="0.2">
      <c r="A305" s="26"/>
      <c r="B305" s="25"/>
      <c r="C305" s="25" t="s">
        <v>10</v>
      </c>
      <c r="D305" s="23"/>
      <c r="E305" s="24"/>
      <c r="F305" s="22">
        <f>[1]Source!AM152</f>
        <v>353.94</v>
      </c>
      <c r="G305" s="22">
        <f>[1]Source!Q152</f>
        <v>407</v>
      </c>
      <c r="H305" s="23">
        <f>IF([1]Source!BB153&lt;&gt; 0, [1]Source!BB153, 1)</f>
        <v>7.07</v>
      </c>
      <c r="I305" s="22">
        <f>[1]Source!Q153</f>
        <v>2878</v>
      </c>
    </row>
    <row r="306" spans="1:22" ht="14.25" x14ac:dyDescent="0.2">
      <c r="A306" s="26"/>
      <c r="B306" s="25"/>
      <c r="C306" s="25" t="s">
        <v>9</v>
      </c>
      <c r="D306" s="23"/>
      <c r="E306" s="24"/>
      <c r="F306" s="22">
        <f>[1]Source!AN152</f>
        <v>34.81</v>
      </c>
      <c r="G306" s="27">
        <f>[1]Source!R152</f>
        <v>40</v>
      </c>
      <c r="H306" s="23">
        <f>IF([1]Source!BS153&lt;&gt; 0, [1]Source!BS153, 1)</f>
        <v>7.07</v>
      </c>
      <c r="I306" s="27">
        <f>[1]Source!R153</f>
        <v>285</v>
      </c>
      <c r="R306">
        <f>G306</f>
        <v>40</v>
      </c>
    </row>
    <row r="307" spans="1:22" ht="14.25" x14ac:dyDescent="0.2">
      <c r="A307" s="26"/>
      <c r="B307" s="25"/>
      <c r="C307" s="25" t="s">
        <v>8</v>
      </c>
      <c r="D307" s="23"/>
      <c r="E307" s="24"/>
      <c r="F307" s="22">
        <f>[1]Source!AL152</f>
        <v>725.42</v>
      </c>
      <c r="G307" s="22">
        <f>[1]Source!P152</f>
        <v>834</v>
      </c>
      <c r="H307" s="23">
        <f>IF([1]Source!BC153&lt;&gt; 0, [1]Source!BC153, 1)</f>
        <v>7.07</v>
      </c>
      <c r="I307" s="22">
        <f>[1]Source!P153</f>
        <v>5895</v>
      </c>
    </row>
    <row r="308" spans="1:22" ht="14.25" x14ac:dyDescent="0.2">
      <c r="A308" s="26"/>
      <c r="B308" s="25"/>
      <c r="C308" s="25" t="s">
        <v>7</v>
      </c>
      <c r="D308" s="23" t="s">
        <v>5</v>
      </c>
      <c r="E308" s="24"/>
      <c r="F308" s="22">
        <f>[1]Source!AT152</f>
        <v>80</v>
      </c>
      <c r="G308" s="22">
        <f>SUM(S303:S307)</f>
        <v>178</v>
      </c>
      <c r="H308" s="23"/>
      <c r="I308" s="22">
        <f>SUM(T303:T307)</f>
        <v>1262</v>
      </c>
    </row>
    <row r="309" spans="1:22" ht="14.25" x14ac:dyDescent="0.2">
      <c r="A309" s="26"/>
      <c r="B309" s="25"/>
      <c r="C309" s="25" t="s">
        <v>6</v>
      </c>
      <c r="D309" s="23" t="s">
        <v>5</v>
      </c>
      <c r="E309" s="24"/>
      <c r="F309" s="22">
        <f>[1]Source!AU152</f>
        <v>60</v>
      </c>
      <c r="G309" s="22">
        <f>SUM(U303:U308)</f>
        <v>134</v>
      </c>
      <c r="H309" s="23"/>
      <c r="I309" s="22">
        <f>SUM(V303:V308)</f>
        <v>947</v>
      </c>
    </row>
    <row r="310" spans="1:22" ht="14.25" x14ac:dyDescent="0.2">
      <c r="A310" s="19"/>
      <c r="B310" s="18"/>
      <c r="C310" s="18" t="s">
        <v>4</v>
      </c>
      <c r="D310" s="16" t="s">
        <v>3</v>
      </c>
      <c r="E310" s="17">
        <f>[1]Source!AQ152</f>
        <v>18.5</v>
      </c>
      <c r="F310" s="15"/>
      <c r="G310" s="21">
        <f>[1]Source!U153</f>
        <v>21.274999999999999</v>
      </c>
      <c r="H310" s="16"/>
      <c r="I310" s="15"/>
    </row>
    <row r="311" spans="1:22" ht="15" x14ac:dyDescent="0.25">
      <c r="F311" s="12">
        <f xml:space="preserve"> [1]Source!P152+[1]Source!Q152+[1]Source!S152+SUM(G308:G309)</f>
        <v>1736</v>
      </c>
      <c r="G311" s="12"/>
      <c r="H311" s="12">
        <f xml:space="preserve"> [1]Source!P153+[1]Source!Q153+[1]Source!S153+SUM(I308:I309)</f>
        <v>12275</v>
      </c>
      <c r="I311" s="12"/>
      <c r="O311" s="14">
        <f>F311</f>
        <v>1736</v>
      </c>
      <c r="P311" s="14">
        <f>H311</f>
        <v>12275</v>
      </c>
    </row>
    <row r="312" spans="1:22" ht="114" x14ac:dyDescent="0.2">
      <c r="A312" s="26" t="str">
        <f>[1]Source!E154</f>
        <v>29</v>
      </c>
      <c r="B312" s="25" t="s">
        <v>40</v>
      </c>
      <c r="C312" s="25" t="str">
        <f>[1]Source!G154</f>
        <v>Экраны из гладких труб с опорами, подвесками и другими креплениями котлов теплопроизводительностью 35 МВт (30 Гкал/ч). Монтаж фестонного экрана.</v>
      </c>
      <c r="D312" s="23" t="str">
        <f>[1]Source!H154</f>
        <v>т</v>
      </c>
      <c r="E312" s="24">
        <f>[1]Source!I154</f>
        <v>1.5</v>
      </c>
      <c r="F312" s="22">
        <f>IF([1]Source!AK154&lt;&gt; 0, [1]Source!AK154,[1]Source!AL154 + [1]Source!AM154 + [1]Source!AO154)</f>
        <v>1238.28</v>
      </c>
      <c r="G312" s="22"/>
      <c r="H312" s="23" t="str">
        <f>[1]Source!BO155</f>
        <v>Письмо Минстроя №45824-ДВ/09 от 15.11.2018 на 4-й квартал 2018г</v>
      </c>
      <c r="I312" s="22"/>
      <c r="S312">
        <f>[1]Source!X154</f>
        <v>234</v>
      </c>
      <c r="T312">
        <f>[1]Source!X155</f>
        <v>1646</v>
      </c>
      <c r="U312">
        <f>[1]Source!Y154</f>
        <v>175</v>
      </c>
      <c r="V312">
        <f>[1]Source!Y155</f>
        <v>1234</v>
      </c>
    </row>
    <row r="313" spans="1:22" ht="14.25" x14ac:dyDescent="0.2">
      <c r="A313" s="26"/>
      <c r="B313" s="25"/>
      <c r="C313" s="25" t="s">
        <v>11</v>
      </c>
      <c r="D313" s="23"/>
      <c r="E313" s="24"/>
      <c r="F313" s="22">
        <f>[1]Source!AO154</f>
        <v>158.91999999999999</v>
      </c>
      <c r="G313" s="22">
        <f>[1]Source!S154</f>
        <v>239</v>
      </c>
      <c r="H313" s="23">
        <f>IF([1]Source!BA155&lt;&gt; 0, [1]Source!BA155, 1)</f>
        <v>7.07</v>
      </c>
      <c r="I313" s="22">
        <f>[1]Source!S155</f>
        <v>1686</v>
      </c>
      <c r="R313">
        <f>G313</f>
        <v>239</v>
      </c>
    </row>
    <row r="314" spans="1:22" ht="14.25" x14ac:dyDescent="0.2">
      <c r="A314" s="26"/>
      <c r="B314" s="25"/>
      <c r="C314" s="25" t="s">
        <v>10</v>
      </c>
      <c r="D314" s="23"/>
      <c r="E314" s="24"/>
      <c r="F314" s="22">
        <f>[1]Source!AM154</f>
        <v>353.94</v>
      </c>
      <c r="G314" s="22">
        <f>[1]Source!Q154</f>
        <v>531</v>
      </c>
      <c r="H314" s="23">
        <f>IF([1]Source!BB155&lt;&gt; 0, [1]Source!BB155, 1)</f>
        <v>7.07</v>
      </c>
      <c r="I314" s="22">
        <f>[1]Source!Q155</f>
        <v>3754</v>
      </c>
    </row>
    <row r="315" spans="1:22" ht="14.25" x14ac:dyDescent="0.2">
      <c r="A315" s="26"/>
      <c r="B315" s="25"/>
      <c r="C315" s="25" t="s">
        <v>9</v>
      </c>
      <c r="D315" s="23"/>
      <c r="E315" s="24"/>
      <c r="F315" s="22">
        <f>[1]Source!AN154</f>
        <v>34.81</v>
      </c>
      <c r="G315" s="27">
        <f>[1]Source!R154</f>
        <v>53</v>
      </c>
      <c r="H315" s="23">
        <f>IF([1]Source!BS155&lt;&gt; 0, [1]Source!BS155, 1)</f>
        <v>7.07</v>
      </c>
      <c r="I315" s="27">
        <f>[1]Source!R155</f>
        <v>371</v>
      </c>
      <c r="R315">
        <f>G315</f>
        <v>53</v>
      </c>
    </row>
    <row r="316" spans="1:22" ht="14.25" x14ac:dyDescent="0.2">
      <c r="A316" s="26"/>
      <c r="B316" s="25"/>
      <c r="C316" s="25" t="s">
        <v>8</v>
      </c>
      <c r="D316" s="23"/>
      <c r="E316" s="24"/>
      <c r="F316" s="22">
        <f>[1]Source!AL154</f>
        <v>725.42</v>
      </c>
      <c r="G316" s="22">
        <f>[1]Source!P154</f>
        <v>1088</v>
      </c>
      <c r="H316" s="23">
        <f>IF([1]Source!BC155&lt;&gt; 0, [1]Source!BC155, 1)</f>
        <v>7.07</v>
      </c>
      <c r="I316" s="22">
        <f>[1]Source!P155</f>
        <v>7689</v>
      </c>
    </row>
    <row r="317" spans="1:22" ht="14.25" x14ac:dyDescent="0.2">
      <c r="A317" s="26"/>
      <c r="B317" s="25"/>
      <c r="C317" s="25" t="s">
        <v>7</v>
      </c>
      <c r="D317" s="23" t="s">
        <v>5</v>
      </c>
      <c r="E317" s="24"/>
      <c r="F317" s="22">
        <f>[1]Source!AT154</f>
        <v>80</v>
      </c>
      <c r="G317" s="22">
        <f>SUM(S312:S316)</f>
        <v>234</v>
      </c>
      <c r="H317" s="23"/>
      <c r="I317" s="22">
        <f>SUM(T312:T316)</f>
        <v>1646</v>
      </c>
    </row>
    <row r="318" spans="1:22" ht="14.25" x14ac:dyDescent="0.2">
      <c r="A318" s="26"/>
      <c r="B318" s="25"/>
      <c r="C318" s="25" t="s">
        <v>6</v>
      </c>
      <c r="D318" s="23" t="s">
        <v>5</v>
      </c>
      <c r="E318" s="24"/>
      <c r="F318" s="22">
        <f>[1]Source!AU154</f>
        <v>60</v>
      </c>
      <c r="G318" s="22">
        <f>SUM(U312:U317)</f>
        <v>175</v>
      </c>
      <c r="H318" s="23"/>
      <c r="I318" s="22">
        <f>SUM(V312:V317)</f>
        <v>1234</v>
      </c>
    </row>
    <row r="319" spans="1:22" ht="14.25" x14ac:dyDescent="0.2">
      <c r="A319" s="19"/>
      <c r="B319" s="18"/>
      <c r="C319" s="18" t="s">
        <v>4</v>
      </c>
      <c r="D319" s="16" t="s">
        <v>3</v>
      </c>
      <c r="E319" s="17">
        <f>[1]Source!AQ154</f>
        <v>18.5</v>
      </c>
      <c r="F319" s="15"/>
      <c r="G319" s="21">
        <f>[1]Source!U155</f>
        <v>27.75</v>
      </c>
      <c r="H319" s="16"/>
      <c r="I319" s="15"/>
    </row>
    <row r="320" spans="1:22" ht="15" x14ac:dyDescent="0.25">
      <c r="F320" s="12">
        <f xml:space="preserve"> [1]Source!P154+[1]Source!Q154+[1]Source!S154+SUM(G317:G318)</f>
        <v>2267</v>
      </c>
      <c r="G320" s="12"/>
      <c r="H320" s="12">
        <f xml:space="preserve"> [1]Source!P155+[1]Source!Q155+[1]Source!S155+SUM(I317:I318)</f>
        <v>16009</v>
      </c>
      <c r="I320" s="12"/>
      <c r="O320" s="14">
        <f>F320</f>
        <v>2267</v>
      </c>
      <c r="P320" s="14">
        <f>H320</f>
        <v>16009</v>
      </c>
    </row>
    <row r="321" spans="1:22" ht="128.25" x14ac:dyDescent="0.2">
      <c r="A321" s="26" t="str">
        <f>[1]Source!E156</f>
        <v>30</v>
      </c>
      <c r="B321" s="25" t="s">
        <v>38</v>
      </c>
      <c r="C321" s="25" t="str">
        <f>[1]Source!G156</f>
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Монтаж камер экранов котла КВГМ-20-150 труба Д219х10</v>
      </c>
      <c r="D321" s="23" t="str">
        <f>[1]Source!H156</f>
        <v>т</v>
      </c>
      <c r="E321" s="24">
        <f>[1]Source!I156</f>
        <v>3</v>
      </c>
      <c r="F321" s="22">
        <f>IF([1]Source!AK156&lt;&gt; 0, [1]Source!AK156,[1]Source!AL156 + [1]Source!AM156 + [1]Source!AO156)</f>
        <v>4318.01</v>
      </c>
      <c r="G321" s="22"/>
      <c r="H321" s="23" t="str">
        <f>[1]Source!BO157</f>
        <v>Письмо Минстроя №45824-ДВ/09 от 15.11.2018 на 4-й квартал 2018г</v>
      </c>
      <c r="I321" s="22"/>
      <c r="S321">
        <f>[1]Source!X156</f>
        <v>7255</v>
      </c>
      <c r="T321">
        <f>[1]Source!X157</f>
        <v>51294</v>
      </c>
      <c r="U321">
        <f>[1]Source!Y156</f>
        <v>5441</v>
      </c>
      <c r="V321">
        <f>[1]Source!Y157</f>
        <v>38471</v>
      </c>
    </row>
    <row r="322" spans="1:22" ht="14.25" x14ac:dyDescent="0.2">
      <c r="A322" s="26"/>
      <c r="B322" s="25"/>
      <c r="C322" s="25" t="s">
        <v>11</v>
      </c>
      <c r="D322" s="23"/>
      <c r="E322" s="24"/>
      <c r="F322" s="22">
        <f>[1]Source!AO156</f>
        <v>2978.76</v>
      </c>
      <c r="G322" s="22">
        <f>[1]Source!S156</f>
        <v>8937</v>
      </c>
      <c r="H322" s="23">
        <f>IF([1]Source!BA157&lt;&gt; 0, [1]Source!BA157, 1)</f>
        <v>7.07</v>
      </c>
      <c r="I322" s="22">
        <f>[1]Source!S157</f>
        <v>63185</v>
      </c>
      <c r="R322">
        <f>G322</f>
        <v>8937</v>
      </c>
    </row>
    <row r="323" spans="1:22" ht="14.25" x14ac:dyDescent="0.2">
      <c r="A323" s="26"/>
      <c r="B323" s="25"/>
      <c r="C323" s="25" t="s">
        <v>10</v>
      </c>
      <c r="D323" s="23"/>
      <c r="E323" s="24"/>
      <c r="F323" s="22">
        <f>[1]Source!AM156</f>
        <v>888.01</v>
      </c>
      <c r="G323" s="22">
        <f>[1]Source!Q156</f>
        <v>2664</v>
      </c>
      <c r="H323" s="23">
        <f>IF([1]Source!BB157&lt;&gt; 0, [1]Source!BB157, 1)</f>
        <v>7.07</v>
      </c>
      <c r="I323" s="22">
        <f>[1]Source!Q157</f>
        <v>18834</v>
      </c>
    </row>
    <row r="324" spans="1:22" ht="14.25" x14ac:dyDescent="0.2">
      <c r="A324" s="26"/>
      <c r="B324" s="25"/>
      <c r="C324" s="25" t="s">
        <v>9</v>
      </c>
      <c r="D324" s="23"/>
      <c r="E324" s="24"/>
      <c r="F324" s="22">
        <f>[1]Source!AN156</f>
        <v>43.58</v>
      </c>
      <c r="G324" s="27">
        <f>[1]Source!R156</f>
        <v>132</v>
      </c>
      <c r="H324" s="23">
        <f>IF([1]Source!BS157&lt;&gt; 0, [1]Source!BS157, 1)</f>
        <v>7.07</v>
      </c>
      <c r="I324" s="27">
        <f>[1]Source!R157</f>
        <v>933</v>
      </c>
      <c r="R324">
        <f>G324</f>
        <v>132</v>
      </c>
    </row>
    <row r="325" spans="1:22" ht="14.25" x14ac:dyDescent="0.2">
      <c r="A325" s="26"/>
      <c r="B325" s="25"/>
      <c r="C325" s="25" t="s">
        <v>8</v>
      </c>
      <c r="D325" s="23"/>
      <c r="E325" s="24"/>
      <c r="F325" s="22">
        <f>[1]Source!AL156</f>
        <v>451.24</v>
      </c>
      <c r="G325" s="22">
        <f>[1]Source!P156</f>
        <v>1353</v>
      </c>
      <c r="H325" s="23">
        <f>IF([1]Source!BC157&lt;&gt; 0, [1]Source!BC157, 1)</f>
        <v>7.07</v>
      </c>
      <c r="I325" s="22">
        <f>[1]Source!P157</f>
        <v>9566</v>
      </c>
    </row>
    <row r="326" spans="1:22" ht="14.25" x14ac:dyDescent="0.2">
      <c r="A326" s="26"/>
      <c r="B326" s="25"/>
      <c r="C326" s="25" t="s">
        <v>7</v>
      </c>
      <c r="D326" s="23" t="s">
        <v>5</v>
      </c>
      <c r="E326" s="24"/>
      <c r="F326" s="22">
        <f>[1]Source!AT156</f>
        <v>80</v>
      </c>
      <c r="G326" s="22">
        <f>SUM(S321:S325)</f>
        <v>7255</v>
      </c>
      <c r="H326" s="23"/>
      <c r="I326" s="22">
        <f>SUM(T321:T325)</f>
        <v>51294</v>
      </c>
    </row>
    <row r="327" spans="1:22" ht="14.25" x14ac:dyDescent="0.2">
      <c r="A327" s="26"/>
      <c r="B327" s="25"/>
      <c r="C327" s="25" t="s">
        <v>6</v>
      </c>
      <c r="D327" s="23" t="s">
        <v>5</v>
      </c>
      <c r="E327" s="24"/>
      <c r="F327" s="22">
        <f>[1]Source!AU156</f>
        <v>60</v>
      </c>
      <c r="G327" s="22">
        <f>SUM(U321:U326)</f>
        <v>5441</v>
      </c>
      <c r="H327" s="23"/>
      <c r="I327" s="22">
        <f>SUM(V321:V326)</f>
        <v>38471</v>
      </c>
    </row>
    <row r="328" spans="1:22" ht="14.25" x14ac:dyDescent="0.2">
      <c r="A328" s="19"/>
      <c r="B328" s="18"/>
      <c r="C328" s="18" t="s">
        <v>4</v>
      </c>
      <c r="D328" s="16" t="s">
        <v>3</v>
      </c>
      <c r="E328" s="17">
        <f>[1]Source!AQ156</f>
        <v>309</v>
      </c>
      <c r="F328" s="15"/>
      <c r="G328" s="21">
        <f>[1]Source!U157</f>
        <v>927</v>
      </c>
      <c r="H328" s="16"/>
      <c r="I328" s="15"/>
    </row>
    <row r="329" spans="1:22" ht="15" x14ac:dyDescent="0.25">
      <c r="F329" s="12">
        <f xml:space="preserve"> [1]Source!P156+[1]Source!Q156+[1]Source!S156+SUM(G326:G327)</f>
        <v>25650</v>
      </c>
      <c r="G329" s="12"/>
      <c r="H329" s="12">
        <f xml:space="preserve"> [1]Source!P157+[1]Source!Q157+[1]Source!S157+SUM(I326:I327)</f>
        <v>181350</v>
      </c>
      <c r="I329" s="12"/>
      <c r="O329" s="14">
        <f>F329</f>
        <v>25650</v>
      </c>
      <c r="P329" s="14">
        <f>H329</f>
        <v>181350</v>
      </c>
    </row>
    <row r="330" spans="1:22" ht="128.25" x14ac:dyDescent="0.2">
      <c r="A330" s="26" t="str">
        <f>[1]Source!E158</f>
        <v>31</v>
      </c>
      <c r="B330" s="25" t="s">
        <v>38</v>
      </c>
      <c r="C330" s="25" t="str">
        <f>[1]Source!G158</f>
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Гкал/ч). Монтаж перепускных труб коллекторов топочной части котла.</v>
      </c>
      <c r="D330" s="23" t="str">
        <f>[1]Source!H158</f>
        <v>т</v>
      </c>
      <c r="E330" s="24">
        <f>[1]Source!I158</f>
        <v>3</v>
      </c>
      <c r="F330" s="22">
        <f>IF([1]Source!AK158&lt;&gt; 0, [1]Source!AK158,[1]Source!AL158 + [1]Source!AM158 + [1]Source!AO158)</f>
        <v>4318.01</v>
      </c>
      <c r="G330" s="22"/>
      <c r="H330" s="23" t="str">
        <f>[1]Source!BO159</f>
        <v>Письмо Минстроя №45824-ДВ/09 от 15.11.2018 на 4-й квартал 2018г</v>
      </c>
      <c r="I330" s="22"/>
      <c r="S330">
        <f>[1]Source!X158</f>
        <v>7255</v>
      </c>
      <c r="T330">
        <f>[1]Source!X159</f>
        <v>51294</v>
      </c>
      <c r="U330">
        <f>[1]Source!Y158</f>
        <v>5441</v>
      </c>
      <c r="V330">
        <f>[1]Source!Y159</f>
        <v>38471</v>
      </c>
    </row>
    <row r="331" spans="1:22" ht="14.25" x14ac:dyDescent="0.2">
      <c r="A331" s="26"/>
      <c r="B331" s="25"/>
      <c r="C331" s="25" t="s">
        <v>11</v>
      </c>
      <c r="D331" s="23"/>
      <c r="E331" s="24"/>
      <c r="F331" s="22">
        <f>[1]Source!AO158</f>
        <v>2978.76</v>
      </c>
      <c r="G331" s="22">
        <f>[1]Source!S158</f>
        <v>8937</v>
      </c>
      <c r="H331" s="23">
        <f>IF([1]Source!BA159&lt;&gt; 0, [1]Source!BA159, 1)</f>
        <v>7.07</v>
      </c>
      <c r="I331" s="22">
        <f>[1]Source!S159</f>
        <v>63185</v>
      </c>
      <c r="R331">
        <f>G331</f>
        <v>8937</v>
      </c>
    </row>
    <row r="332" spans="1:22" ht="14.25" x14ac:dyDescent="0.2">
      <c r="A332" s="26"/>
      <c r="B332" s="25"/>
      <c r="C332" s="25" t="s">
        <v>10</v>
      </c>
      <c r="D332" s="23"/>
      <c r="E332" s="24"/>
      <c r="F332" s="22">
        <f>[1]Source!AM158</f>
        <v>888.01</v>
      </c>
      <c r="G332" s="22">
        <f>[1]Source!Q158</f>
        <v>2664</v>
      </c>
      <c r="H332" s="23">
        <f>IF([1]Source!BB159&lt;&gt; 0, [1]Source!BB159, 1)</f>
        <v>7.07</v>
      </c>
      <c r="I332" s="22">
        <f>[1]Source!Q159</f>
        <v>18834</v>
      </c>
    </row>
    <row r="333" spans="1:22" ht="14.25" x14ac:dyDescent="0.2">
      <c r="A333" s="26"/>
      <c r="B333" s="25"/>
      <c r="C333" s="25" t="s">
        <v>9</v>
      </c>
      <c r="D333" s="23"/>
      <c r="E333" s="24"/>
      <c r="F333" s="22">
        <f>[1]Source!AN158</f>
        <v>43.58</v>
      </c>
      <c r="G333" s="27">
        <f>[1]Source!R158</f>
        <v>132</v>
      </c>
      <c r="H333" s="23">
        <f>IF([1]Source!BS159&lt;&gt; 0, [1]Source!BS159, 1)</f>
        <v>7.07</v>
      </c>
      <c r="I333" s="27">
        <f>[1]Source!R159</f>
        <v>933</v>
      </c>
      <c r="R333">
        <f>G333</f>
        <v>132</v>
      </c>
    </row>
    <row r="334" spans="1:22" ht="14.25" x14ac:dyDescent="0.2">
      <c r="A334" s="26"/>
      <c r="B334" s="25"/>
      <c r="C334" s="25" t="s">
        <v>8</v>
      </c>
      <c r="D334" s="23"/>
      <c r="E334" s="24"/>
      <c r="F334" s="22">
        <f>[1]Source!AL158</f>
        <v>451.24</v>
      </c>
      <c r="G334" s="22">
        <f>[1]Source!P158</f>
        <v>1353</v>
      </c>
      <c r="H334" s="23">
        <f>IF([1]Source!BC159&lt;&gt; 0, [1]Source!BC159, 1)</f>
        <v>7.07</v>
      </c>
      <c r="I334" s="22">
        <f>[1]Source!P159</f>
        <v>9566</v>
      </c>
    </row>
    <row r="335" spans="1:22" ht="14.25" x14ac:dyDescent="0.2">
      <c r="A335" s="26"/>
      <c r="B335" s="25"/>
      <c r="C335" s="25" t="s">
        <v>7</v>
      </c>
      <c r="D335" s="23" t="s">
        <v>5</v>
      </c>
      <c r="E335" s="24"/>
      <c r="F335" s="22">
        <f>[1]Source!AT158</f>
        <v>80</v>
      </c>
      <c r="G335" s="22">
        <f>SUM(S330:S334)</f>
        <v>7255</v>
      </c>
      <c r="H335" s="23"/>
      <c r="I335" s="22">
        <f>SUM(T330:T334)</f>
        <v>51294</v>
      </c>
    </row>
    <row r="336" spans="1:22" ht="14.25" x14ac:dyDescent="0.2">
      <c r="A336" s="26"/>
      <c r="B336" s="25"/>
      <c r="C336" s="25" t="s">
        <v>6</v>
      </c>
      <c r="D336" s="23" t="s">
        <v>5</v>
      </c>
      <c r="E336" s="24"/>
      <c r="F336" s="22">
        <f>[1]Source!AU158</f>
        <v>60</v>
      </c>
      <c r="G336" s="22">
        <f>SUM(U330:U335)</f>
        <v>5441</v>
      </c>
      <c r="H336" s="23"/>
      <c r="I336" s="22">
        <f>SUM(V330:V335)</f>
        <v>38471</v>
      </c>
    </row>
    <row r="337" spans="1:22" ht="14.25" x14ac:dyDescent="0.2">
      <c r="A337" s="19"/>
      <c r="B337" s="18"/>
      <c r="C337" s="18" t="s">
        <v>4</v>
      </c>
      <c r="D337" s="16" t="s">
        <v>3</v>
      </c>
      <c r="E337" s="17">
        <f>[1]Source!AQ158</f>
        <v>309</v>
      </c>
      <c r="F337" s="15"/>
      <c r="G337" s="21">
        <f>[1]Source!U159</f>
        <v>927</v>
      </c>
      <c r="H337" s="16"/>
      <c r="I337" s="15"/>
    </row>
    <row r="338" spans="1:22" ht="15" x14ac:dyDescent="0.25">
      <c r="F338" s="12">
        <f xml:space="preserve"> [1]Source!P158+[1]Source!Q158+[1]Source!S158+SUM(G335:G336)</f>
        <v>25650</v>
      </c>
      <c r="G338" s="12"/>
      <c r="H338" s="12">
        <f xml:space="preserve"> [1]Source!P159+[1]Source!Q159+[1]Source!S159+SUM(I335:I336)</f>
        <v>181350</v>
      </c>
      <c r="I338" s="12"/>
      <c r="O338" s="14">
        <f>F338</f>
        <v>25650</v>
      </c>
      <c r="P338" s="14">
        <f>H338</f>
        <v>181350</v>
      </c>
    </row>
    <row r="339" spans="1:22" ht="114" x14ac:dyDescent="0.2">
      <c r="A339" s="26" t="str">
        <f>[1]Source!E160</f>
        <v>32</v>
      </c>
      <c r="B339" s="25" t="s">
        <v>39</v>
      </c>
      <c r="C339" s="25" t="str">
        <f>[1]Source!G160</f>
        <v>Монтаж лотков, решеток, затворов из полосовой и тонколистовой стали</v>
      </c>
      <c r="D339" s="23" t="str">
        <f>[1]Source!H160</f>
        <v>т</v>
      </c>
      <c r="E339" s="24">
        <f>[1]Source!I160</f>
        <v>0.1</v>
      </c>
      <c r="F339" s="22">
        <f>IF([1]Source!AK160&lt;&gt; 0, [1]Source!AK160,[1]Source!AL160 + [1]Source!AM160 + [1]Source!AO160)</f>
        <v>631.99</v>
      </c>
      <c r="G339" s="22"/>
      <c r="H339" s="23" t="str">
        <f>[1]Source!BO161</f>
        <v>Письмо Минстроя №45824-ДВ/09 от 15.11.2018 на 4-й квартал 2018г</v>
      </c>
      <c r="I339" s="22"/>
      <c r="S339">
        <f>[1]Source!X160</f>
        <v>35</v>
      </c>
      <c r="T339">
        <f>[1]Source!X161</f>
        <v>248</v>
      </c>
      <c r="U339">
        <f>[1]Source!Y160</f>
        <v>28</v>
      </c>
      <c r="V339">
        <f>[1]Source!Y161</f>
        <v>199</v>
      </c>
    </row>
    <row r="340" spans="1:22" ht="14.25" x14ac:dyDescent="0.2">
      <c r="A340" s="26"/>
      <c r="B340" s="25"/>
      <c r="C340" s="25" t="s">
        <v>11</v>
      </c>
      <c r="D340" s="23"/>
      <c r="E340" s="24"/>
      <c r="F340" s="22">
        <f>[1]Source!AO160</f>
        <v>386.51</v>
      </c>
      <c r="G340" s="22">
        <f>[1]Source!S160</f>
        <v>39</v>
      </c>
      <c r="H340" s="23">
        <f>IF([1]Source!BA161&lt;&gt; 0, [1]Source!BA161, 1)</f>
        <v>7.07</v>
      </c>
      <c r="I340" s="22">
        <f>[1]Source!S161</f>
        <v>274</v>
      </c>
      <c r="R340">
        <f>G340</f>
        <v>39</v>
      </c>
    </row>
    <row r="341" spans="1:22" ht="14.25" x14ac:dyDescent="0.2">
      <c r="A341" s="26"/>
      <c r="B341" s="25"/>
      <c r="C341" s="25" t="s">
        <v>10</v>
      </c>
      <c r="D341" s="23"/>
      <c r="E341" s="24"/>
      <c r="F341" s="22">
        <f>[1]Source!AM160</f>
        <v>134.11000000000001</v>
      </c>
      <c r="G341" s="22">
        <f>[1]Source!Q160</f>
        <v>13</v>
      </c>
      <c r="H341" s="23">
        <f>IF([1]Source!BB161&lt;&gt; 0, [1]Source!BB161, 1)</f>
        <v>7.07</v>
      </c>
      <c r="I341" s="22">
        <f>[1]Source!Q161</f>
        <v>95</v>
      </c>
    </row>
    <row r="342" spans="1:22" ht="14.25" x14ac:dyDescent="0.2">
      <c r="A342" s="26"/>
      <c r="B342" s="25"/>
      <c r="C342" s="25" t="s">
        <v>8</v>
      </c>
      <c r="D342" s="23"/>
      <c r="E342" s="24"/>
      <c r="F342" s="22">
        <f>[1]Source!AL160</f>
        <v>111.37</v>
      </c>
      <c r="G342" s="22">
        <f>[1]Source!P160</f>
        <v>11</v>
      </c>
      <c r="H342" s="23">
        <f>IF([1]Source!BC161&lt;&gt; 0, [1]Source!BC161, 1)</f>
        <v>7.07</v>
      </c>
      <c r="I342" s="22">
        <f>[1]Source!P161</f>
        <v>78</v>
      </c>
    </row>
    <row r="343" spans="1:22" ht="14.25" x14ac:dyDescent="0.2">
      <c r="A343" s="26"/>
      <c r="B343" s="25"/>
      <c r="C343" s="25" t="s">
        <v>7</v>
      </c>
      <c r="D343" s="23" t="s">
        <v>5</v>
      </c>
      <c r="E343" s="24"/>
      <c r="F343" s="22">
        <f>[1]Source!AT160</f>
        <v>90</v>
      </c>
      <c r="G343" s="22">
        <f>SUM(S339:S342)</f>
        <v>35</v>
      </c>
      <c r="H343" s="23"/>
      <c r="I343" s="22">
        <f>SUM(T339:T342)</f>
        <v>248</v>
      </c>
    </row>
    <row r="344" spans="1:22" ht="14.25" x14ac:dyDescent="0.2">
      <c r="A344" s="26"/>
      <c r="B344" s="25"/>
      <c r="C344" s="25" t="s">
        <v>6</v>
      </c>
      <c r="D344" s="23" t="s">
        <v>5</v>
      </c>
      <c r="E344" s="24"/>
      <c r="F344" s="22">
        <f>[1]Source!AU160</f>
        <v>72</v>
      </c>
      <c r="G344" s="22">
        <f>SUM(U339:U343)</f>
        <v>28</v>
      </c>
      <c r="H344" s="23"/>
      <c r="I344" s="22">
        <f>SUM(V339:V343)</f>
        <v>199</v>
      </c>
    </row>
    <row r="345" spans="1:22" ht="14.25" x14ac:dyDescent="0.2">
      <c r="A345" s="19"/>
      <c r="B345" s="18"/>
      <c r="C345" s="18" t="s">
        <v>4</v>
      </c>
      <c r="D345" s="16" t="s">
        <v>3</v>
      </c>
      <c r="E345" s="17">
        <f>[1]Source!AQ160</f>
        <v>50.79</v>
      </c>
      <c r="F345" s="15"/>
      <c r="G345" s="21">
        <f>[1]Source!U161</f>
        <v>5.0790000000000006</v>
      </c>
      <c r="H345" s="16"/>
      <c r="I345" s="15"/>
    </row>
    <row r="346" spans="1:22" ht="15" x14ac:dyDescent="0.25">
      <c r="F346" s="12">
        <f xml:space="preserve"> [1]Source!P160+[1]Source!Q160+[1]Source!S160+SUM(G343:G344)</f>
        <v>126</v>
      </c>
      <c r="G346" s="12"/>
      <c r="H346" s="12">
        <f xml:space="preserve"> [1]Source!P161+[1]Source!Q161+[1]Source!S161+SUM(I343:I344)</f>
        <v>894</v>
      </c>
      <c r="I346" s="12"/>
      <c r="O346" s="14">
        <f>F346</f>
        <v>126</v>
      </c>
      <c r="P346" s="14">
        <f>H346</f>
        <v>894</v>
      </c>
    </row>
    <row r="347" spans="1:22" ht="114" x14ac:dyDescent="0.2">
      <c r="A347" s="26" t="str">
        <f>[1]Source!E162</f>
        <v>33</v>
      </c>
      <c r="B347" s="25" t="s">
        <v>38</v>
      </c>
      <c r="C347" s="25" t="str">
        <f>[1]Source!G162</f>
        <v>Трубопроводы с арматурой, фасонными частями, опорами и подвесками, включая мазутопровод, магнезитопровод и трубопровод обмывки, котлов теплопроизводительностью 23,26-58,2 МВт (20-50 Гкал/ч)</v>
      </c>
      <c r="D347" s="23" t="str">
        <f>[1]Source!H162</f>
        <v>т</v>
      </c>
      <c r="E347" s="24">
        <f>[1]Source!I162</f>
        <v>0.26400000000000001</v>
      </c>
      <c r="F347" s="22">
        <f>IF([1]Source!AK162&lt;&gt; 0, [1]Source!AK162,[1]Source!AL162 + [1]Source!AM162 + [1]Source!AO162)</f>
        <v>4318.01</v>
      </c>
      <c r="G347" s="22"/>
      <c r="H347" s="23" t="str">
        <f>[1]Source!BO163</f>
        <v>Письмо Минстроя №45824-ДВ/09 от 15.11.2018 на 4-й квартал 2018г</v>
      </c>
      <c r="I347" s="22"/>
      <c r="S347">
        <f>[1]Source!X162</f>
        <v>638</v>
      </c>
      <c r="T347">
        <f>[1]Source!X163</f>
        <v>4514</v>
      </c>
      <c r="U347">
        <f>[1]Source!Y162</f>
        <v>479</v>
      </c>
      <c r="V347">
        <f>[1]Source!Y163</f>
        <v>3385</v>
      </c>
    </row>
    <row r="348" spans="1:22" ht="14.25" x14ac:dyDescent="0.2">
      <c r="A348" s="26"/>
      <c r="B348" s="25"/>
      <c r="C348" s="25" t="s">
        <v>11</v>
      </c>
      <c r="D348" s="23"/>
      <c r="E348" s="24"/>
      <c r="F348" s="22">
        <f>[1]Source!AO162</f>
        <v>2978.76</v>
      </c>
      <c r="G348" s="22">
        <f>[1]Source!S162</f>
        <v>786</v>
      </c>
      <c r="H348" s="23">
        <f>IF([1]Source!BA163&lt;&gt; 0, [1]Source!BA163, 1)</f>
        <v>7.07</v>
      </c>
      <c r="I348" s="22">
        <f>[1]Source!S163</f>
        <v>5560</v>
      </c>
      <c r="R348">
        <f>G348</f>
        <v>786</v>
      </c>
    </row>
    <row r="349" spans="1:22" ht="14.25" x14ac:dyDescent="0.2">
      <c r="A349" s="26"/>
      <c r="B349" s="25"/>
      <c r="C349" s="25" t="s">
        <v>10</v>
      </c>
      <c r="D349" s="23"/>
      <c r="E349" s="24"/>
      <c r="F349" s="22">
        <f>[1]Source!AM162</f>
        <v>888.01</v>
      </c>
      <c r="G349" s="22">
        <f>[1]Source!Q162</f>
        <v>234</v>
      </c>
      <c r="H349" s="23">
        <f>IF([1]Source!BB163&lt;&gt; 0, [1]Source!BB163, 1)</f>
        <v>7.07</v>
      </c>
      <c r="I349" s="22">
        <f>[1]Source!Q163</f>
        <v>1657</v>
      </c>
    </row>
    <row r="350" spans="1:22" ht="14.25" x14ac:dyDescent="0.2">
      <c r="A350" s="26"/>
      <c r="B350" s="25"/>
      <c r="C350" s="25" t="s">
        <v>9</v>
      </c>
      <c r="D350" s="23"/>
      <c r="E350" s="24"/>
      <c r="F350" s="22">
        <f>[1]Source!AN162</f>
        <v>43.58</v>
      </c>
      <c r="G350" s="27">
        <f>[1]Source!R162</f>
        <v>12</v>
      </c>
      <c r="H350" s="23">
        <f>IF([1]Source!BS163&lt;&gt; 0, [1]Source!BS163, 1)</f>
        <v>7.07</v>
      </c>
      <c r="I350" s="27">
        <f>[1]Source!R163</f>
        <v>82</v>
      </c>
      <c r="R350">
        <f>G350</f>
        <v>12</v>
      </c>
    </row>
    <row r="351" spans="1:22" ht="14.25" x14ac:dyDescent="0.2">
      <c r="A351" s="26"/>
      <c r="B351" s="25"/>
      <c r="C351" s="25" t="s">
        <v>8</v>
      </c>
      <c r="D351" s="23"/>
      <c r="E351" s="24"/>
      <c r="F351" s="22">
        <f>[1]Source!AL162</f>
        <v>451.24</v>
      </c>
      <c r="G351" s="22">
        <f>[1]Source!P162</f>
        <v>119</v>
      </c>
      <c r="H351" s="23">
        <f>IF([1]Source!BC163&lt;&gt; 0, [1]Source!BC163, 1)</f>
        <v>7.07</v>
      </c>
      <c r="I351" s="22">
        <f>[1]Source!P163</f>
        <v>842</v>
      </c>
    </row>
    <row r="352" spans="1:22" ht="14.25" x14ac:dyDescent="0.2">
      <c r="A352" s="26"/>
      <c r="B352" s="25"/>
      <c r="C352" s="25" t="s">
        <v>7</v>
      </c>
      <c r="D352" s="23" t="s">
        <v>5</v>
      </c>
      <c r="E352" s="24"/>
      <c r="F352" s="22">
        <f>[1]Source!AT162</f>
        <v>80</v>
      </c>
      <c r="G352" s="22">
        <f>SUM(S347:S351)</f>
        <v>638</v>
      </c>
      <c r="H352" s="23"/>
      <c r="I352" s="22">
        <f>SUM(T347:T351)</f>
        <v>4514</v>
      </c>
    </row>
    <row r="353" spans="1:22" ht="14.25" x14ac:dyDescent="0.2">
      <c r="A353" s="26"/>
      <c r="B353" s="25"/>
      <c r="C353" s="25" t="s">
        <v>6</v>
      </c>
      <c r="D353" s="23" t="s">
        <v>5</v>
      </c>
      <c r="E353" s="24"/>
      <c r="F353" s="22">
        <f>[1]Source!AU162</f>
        <v>60</v>
      </c>
      <c r="G353" s="22">
        <f>SUM(U347:U352)</f>
        <v>479</v>
      </c>
      <c r="H353" s="23"/>
      <c r="I353" s="22">
        <f>SUM(V347:V352)</f>
        <v>3385</v>
      </c>
    </row>
    <row r="354" spans="1:22" ht="14.25" x14ac:dyDescent="0.2">
      <c r="A354" s="19"/>
      <c r="B354" s="18"/>
      <c r="C354" s="18" t="s">
        <v>4</v>
      </c>
      <c r="D354" s="16" t="s">
        <v>3</v>
      </c>
      <c r="E354" s="17">
        <f>[1]Source!AQ162</f>
        <v>309</v>
      </c>
      <c r="F354" s="15"/>
      <c r="G354" s="21">
        <f>[1]Source!U163</f>
        <v>81.576000000000008</v>
      </c>
      <c r="H354" s="16"/>
      <c r="I354" s="15"/>
    </row>
    <row r="355" spans="1:22" ht="15" x14ac:dyDescent="0.25">
      <c r="F355" s="12">
        <f xml:space="preserve"> [1]Source!P162+[1]Source!Q162+[1]Source!S162+SUM(G352:G353)</f>
        <v>2256</v>
      </c>
      <c r="G355" s="12"/>
      <c r="H355" s="12">
        <f xml:space="preserve"> [1]Source!P163+[1]Source!Q163+[1]Source!S163+SUM(I352:I353)</f>
        <v>15958</v>
      </c>
      <c r="I355" s="12"/>
      <c r="O355" s="14">
        <f>F355</f>
        <v>2256</v>
      </c>
      <c r="P355" s="14">
        <f>H355</f>
        <v>15958</v>
      </c>
    </row>
    <row r="356" spans="1:22" ht="71.25" x14ac:dyDescent="0.2">
      <c r="A356" s="19" t="str">
        <f>[1]Source!E164</f>
        <v>34</v>
      </c>
      <c r="B356" s="18" t="s">
        <v>37</v>
      </c>
      <c r="C356" s="18" t="str">
        <f>[1]Source!G164</f>
        <v>Трубы стальные бесшовные, холоднодеформированные из стали марок 10, 20, 30, 45 (ГОСТ 8734-75, 8733-74), наружным диаметром 25 мм, толщина стенки 3,0 мм</v>
      </c>
      <c r="D356" s="16" t="str">
        <f>[1]Source!H164</f>
        <v>м</v>
      </c>
      <c r="E356" s="17">
        <f>[1]Source!I164</f>
        <v>170.1</v>
      </c>
      <c r="F356" s="15">
        <f>[1]Source!AL164</f>
        <v>30.56</v>
      </c>
      <c r="G356" s="15">
        <f>[1]Source!P164</f>
        <v>5273</v>
      </c>
      <c r="H356" s="16">
        <f>IF([1]Source!BC165&lt;&gt; 0, [1]Source!BC165, 1)</f>
        <v>7.07</v>
      </c>
      <c r="I356" s="15">
        <f>[1]Source!P165</f>
        <v>37281</v>
      </c>
      <c r="S356">
        <f>[1]Source!X164</f>
        <v>0</v>
      </c>
      <c r="T356">
        <f>[1]Source!X165</f>
        <v>0</v>
      </c>
      <c r="U356">
        <f>[1]Source!Y164</f>
        <v>0</v>
      </c>
      <c r="V356">
        <f>[1]Source!Y165</f>
        <v>0</v>
      </c>
    </row>
    <row r="357" spans="1:22" ht="15" x14ac:dyDescent="0.25">
      <c r="F357" s="12">
        <f xml:space="preserve"> [1]Source!P164+[1]Source!Q164+[1]Source!S164+SUM(G357:G357)</f>
        <v>5273</v>
      </c>
      <c r="G357" s="12"/>
      <c r="H357" s="12">
        <f xml:space="preserve"> [1]Source!P165+[1]Source!Q165+[1]Source!S165+SUM(I357:I357)</f>
        <v>37281</v>
      </c>
      <c r="I357" s="12"/>
      <c r="O357" s="14">
        <f>F357</f>
        <v>5273</v>
      </c>
      <c r="P357" s="14">
        <f>H357</f>
        <v>37281</v>
      </c>
    </row>
    <row r="358" spans="1:22" ht="114" x14ac:dyDescent="0.2">
      <c r="A358" s="26" t="str">
        <f>[1]Source!E166</f>
        <v>35</v>
      </c>
      <c r="B358" s="25" t="s">
        <v>36</v>
      </c>
      <c r="C358" s="25" t="str">
        <f>[1]Source!G166</f>
        <v>Гидравлическое испытание котлов горизонтальной и П-образной компоновок, работающих на газомазутном топливе, теплопроизводительностью 58,2 МВт (50 Гкал/ч)</v>
      </c>
      <c r="D358" s="23" t="str">
        <f>[1]Source!H166</f>
        <v>КОМПЛ</v>
      </c>
      <c r="E358" s="24">
        <f>[1]Source!I166</f>
        <v>1</v>
      </c>
      <c r="F358" s="22">
        <f>IF([1]Source!AK166&lt;&gt; 0, [1]Source!AK166,[1]Source!AL166 + [1]Source!AM166 + [1]Source!AO166)</f>
        <v>3240.69</v>
      </c>
      <c r="G358" s="22"/>
      <c r="H358" s="23" t="str">
        <f>[1]Source!BO167</f>
        <v>Письмо Минстроя №45824-ДВ/09 от 15.11.2018 на 4-й квартал 2018г</v>
      </c>
      <c r="I358" s="22"/>
      <c r="S358">
        <f>[1]Source!X166</f>
        <v>760</v>
      </c>
      <c r="T358">
        <f>[1]Source!X167</f>
        <v>5373</v>
      </c>
      <c r="U358">
        <f>[1]Source!Y166</f>
        <v>570</v>
      </c>
      <c r="V358">
        <f>[1]Source!Y167</f>
        <v>4030</v>
      </c>
    </row>
    <row r="359" spans="1:22" ht="14.25" x14ac:dyDescent="0.2">
      <c r="A359" s="26"/>
      <c r="B359" s="25"/>
      <c r="C359" s="25" t="s">
        <v>11</v>
      </c>
      <c r="D359" s="23"/>
      <c r="E359" s="24"/>
      <c r="F359" s="22">
        <f>[1]Source!AO166</f>
        <v>862.78</v>
      </c>
      <c r="G359" s="22">
        <f>[1]Source!S166</f>
        <v>863</v>
      </c>
      <c r="H359" s="23">
        <f>IF([1]Source!BA167&lt;&gt; 0, [1]Source!BA167, 1)</f>
        <v>7.07</v>
      </c>
      <c r="I359" s="22">
        <f>[1]Source!S167</f>
        <v>6101</v>
      </c>
      <c r="R359">
        <f>G359</f>
        <v>863</v>
      </c>
    </row>
    <row r="360" spans="1:22" ht="14.25" x14ac:dyDescent="0.2">
      <c r="A360" s="26"/>
      <c r="B360" s="25"/>
      <c r="C360" s="25" t="s">
        <v>10</v>
      </c>
      <c r="D360" s="23"/>
      <c r="E360" s="24"/>
      <c r="F360" s="22">
        <f>[1]Source!AM166</f>
        <v>1535.08</v>
      </c>
      <c r="G360" s="22">
        <f>[1]Source!Q166</f>
        <v>1535</v>
      </c>
      <c r="H360" s="23">
        <f>IF([1]Source!BB167&lt;&gt; 0, [1]Source!BB167, 1)</f>
        <v>7.07</v>
      </c>
      <c r="I360" s="22">
        <f>[1]Source!Q167</f>
        <v>10852</v>
      </c>
    </row>
    <row r="361" spans="1:22" ht="14.25" x14ac:dyDescent="0.2">
      <c r="A361" s="26"/>
      <c r="B361" s="25"/>
      <c r="C361" s="25" t="s">
        <v>9</v>
      </c>
      <c r="D361" s="23"/>
      <c r="E361" s="24"/>
      <c r="F361" s="22">
        <f>[1]Source!AN166</f>
        <v>87.01</v>
      </c>
      <c r="G361" s="27">
        <f>[1]Source!R166</f>
        <v>87</v>
      </c>
      <c r="H361" s="23">
        <f>IF([1]Source!BS167&lt;&gt; 0, [1]Source!BS167, 1)</f>
        <v>7.07</v>
      </c>
      <c r="I361" s="27">
        <f>[1]Source!R167</f>
        <v>615</v>
      </c>
      <c r="R361">
        <f>G361</f>
        <v>87</v>
      </c>
    </row>
    <row r="362" spans="1:22" ht="14.25" x14ac:dyDescent="0.2">
      <c r="A362" s="26"/>
      <c r="B362" s="25"/>
      <c r="C362" s="25" t="s">
        <v>8</v>
      </c>
      <c r="D362" s="23"/>
      <c r="E362" s="24"/>
      <c r="F362" s="22">
        <f>[1]Source!AL166</f>
        <v>842.83</v>
      </c>
      <c r="G362" s="22">
        <f>[1]Source!P166</f>
        <v>843</v>
      </c>
      <c r="H362" s="23">
        <f>IF([1]Source!BC167&lt;&gt; 0, [1]Source!BC167, 1)</f>
        <v>7.07</v>
      </c>
      <c r="I362" s="22">
        <f>[1]Source!P167</f>
        <v>5960</v>
      </c>
    </row>
    <row r="363" spans="1:22" ht="14.25" x14ac:dyDescent="0.2">
      <c r="A363" s="26"/>
      <c r="B363" s="25"/>
      <c r="C363" s="25" t="s">
        <v>7</v>
      </c>
      <c r="D363" s="23" t="s">
        <v>5</v>
      </c>
      <c r="E363" s="24"/>
      <c r="F363" s="22">
        <f>[1]Source!AT166</f>
        <v>80</v>
      </c>
      <c r="G363" s="22">
        <f>SUM(S358:S362)</f>
        <v>760</v>
      </c>
      <c r="H363" s="23"/>
      <c r="I363" s="22">
        <f>SUM(T358:T362)</f>
        <v>5373</v>
      </c>
    </row>
    <row r="364" spans="1:22" ht="14.25" x14ac:dyDescent="0.2">
      <c r="A364" s="26"/>
      <c r="B364" s="25"/>
      <c r="C364" s="25" t="s">
        <v>6</v>
      </c>
      <c r="D364" s="23" t="s">
        <v>5</v>
      </c>
      <c r="E364" s="24"/>
      <c r="F364" s="22">
        <f>[1]Source!AU166</f>
        <v>60</v>
      </c>
      <c r="G364" s="22">
        <f>SUM(U358:U363)</f>
        <v>570</v>
      </c>
      <c r="H364" s="23"/>
      <c r="I364" s="22">
        <f>SUM(V358:V363)</f>
        <v>4030</v>
      </c>
    </row>
    <row r="365" spans="1:22" ht="14.25" x14ac:dyDescent="0.2">
      <c r="A365" s="19"/>
      <c r="B365" s="18"/>
      <c r="C365" s="18" t="s">
        <v>4</v>
      </c>
      <c r="D365" s="16" t="s">
        <v>3</v>
      </c>
      <c r="E365" s="17">
        <f>[1]Source!AQ166</f>
        <v>89.5</v>
      </c>
      <c r="F365" s="15"/>
      <c r="G365" s="21">
        <f>[1]Source!U167</f>
        <v>89.5</v>
      </c>
      <c r="H365" s="16"/>
      <c r="I365" s="15"/>
    </row>
    <row r="366" spans="1:22" ht="15" x14ac:dyDescent="0.25">
      <c r="F366" s="12">
        <f xml:space="preserve"> [1]Source!P166+[1]Source!Q166+[1]Source!S166+SUM(G363:G364)</f>
        <v>4571</v>
      </c>
      <c r="G366" s="12"/>
      <c r="H366" s="12">
        <f xml:space="preserve"> [1]Source!P167+[1]Source!Q167+[1]Source!S167+SUM(I363:I364)</f>
        <v>32316</v>
      </c>
      <c r="I366" s="12"/>
      <c r="O366" s="14">
        <f>F366</f>
        <v>4571</v>
      </c>
      <c r="P366" s="14">
        <f>H366</f>
        <v>32316</v>
      </c>
    </row>
    <row r="367" spans="1:22" ht="114" x14ac:dyDescent="0.2">
      <c r="A367" s="26" t="str">
        <f>[1]Source!E168</f>
        <v>36</v>
      </c>
      <c r="B367" s="25" t="s">
        <v>35</v>
      </c>
      <c r="C367" s="25" t="str">
        <f>[1]Source!G168</f>
        <v>Гарнитура котлов паропроизводительностью 320-1000 т/ч, на газомазутном топливе</v>
      </c>
      <c r="D367" s="23" t="str">
        <f>[1]Source!H168</f>
        <v>т</v>
      </c>
      <c r="E367" s="24">
        <f>[1]Source!I168</f>
        <v>0.2</v>
      </c>
      <c r="F367" s="22">
        <f>IF([1]Source!AK168&lt;&gt; 0, [1]Source!AK168,[1]Source!AL168 + [1]Source!AM168 + [1]Source!AO168)</f>
        <v>2667.04</v>
      </c>
      <c r="G367" s="22"/>
      <c r="H367" s="23" t="str">
        <f>[1]Source!BO169</f>
        <v>Письмо Минстроя №45824-ДВ/09 от 15.11.2018 на 4-й квартал 2018г</v>
      </c>
      <c r="I367" s="22"/>
      <c r="S367">
        <f>[1]Source!X168</f>
        <v>154</v>
      </c>
      <c r="T367">
        <f>[1]Source!X169</f>
        <v>1096</v>
      </c>
      <c r="U367">
        <f>[1]Source!Y168</f>
        <v>116</v>
      </c>
      <c r="V367">
        <f>[1]Source!Y169</f>
        <v>822</v>
      </c>
    </row>
    <row r="368" spans="1:22" ht="14.25" x14ac:dyDescent="0.2">
      <c r="A368" s="26"/>
      <c r="B368" s="25"/>
      <c r="C368" s="25" t="s">
        <v>11</v>
      </c>
      <c r="D368" s="23"/>
      <c r="E368" s="24"/>
      <c r="F368" s="22">
        <f>[1]Source!AO168</f>
        <v>887.03</v>
      </c>
      <c r="G368" s="22">
        <f>[1]Source!S168</f>
        <v>177</v>
      </c>
      <c r="H368" s="23">
        <f>IF([1]Source!BA169&lt;&gt; 0, [1]Source!BA169, 1)</f>
        <v>7.07</v>
      </c>
      <c r="I368" s="22">
        <f>[1]Source!S169</f>
        <v>1254</v>
      </c>
      <c r="R368">
        <f>G368</f>
        <v>177</v>
      </c>
    </row>
    <row r="369" spans="1:22" ht="14.25" x14ac:dyDescent="0.2">
      <c r="A369" s="26"/>
      <c r="B369" s="25"/>
      <c r="C369" s="25" t="s">
        <v>10</v>
      </c>
      <c r="D369" s="23"/>
      <c r="E369" s="24"/>
      <c r="F369" s="22">
        <f>[1]Source!AM168</f>
        <v>1614.6</v>
      </c>
      <c r="G369" s="22">
        <f>[1]Source!Q168</f>
        <v>323</v>
      </c>
      <c r="H369" s="23">
        <f>IF([1]Source!BB169&lt;&gt; 0, [1]Source!BB169, 1)</f>
        <v>7.07</v>
      </c>
      <c r="I369" s="22">
        <f>[1]Source!Q169</f>
        <v>2282</v>
      </c>
    </row>
    <row r="370" spans="1:22" ht="14.25" x14ac:dyDescent="0.2">
      <c r="A370" s="26"/>
      <c r="B370" s="25"/>
      <c r="C370" s="25" t="s">
        <v>9</v>
      </c>
      <c r="D370" s="23"/>
      <c r="E370" s="24"/>
      <c r="F370" s="22">
        <f>[1]Source!AN168</f>
        <v>82.26</v>
      </c>
      <c r="G370" s="27">
        <f>[1]Source!R168</f>
        <v>16</v>
      </c>
      <c r="H370" s="23">
        <f>IF([1]Source!BS169&lt;&gt; 0, [1]Source!BS169, 1)</f>
        <v>7.07</v>
      </c>
      <c r="I370" s="27">
        <f>[1]Source!R169</f>
        <v>116</v>
      </c>
      <c r="R370">
        <f>G370</f>
        <v>16</v>
      </c>
    </row>
    <row r="371" spans="1:22" ht="14.25" x14ac:dyDescent="0.2">
      <c r="A371" s="26"/>
      <c r="B371" s="25"/>
      <c r="C371" s="25" t="s">
        <v>8</v>
      </c>
      <c r="D371" s="23"/>
      <c r="E371" s="24"/>
      <c r="F371" s="22">
        <f>[1]Source!AL168</f>
        <v>165.41</v>
      </c>
      <c r="G371" s="22">
        <f>[1]Source!P168</f>
        <v>33</v>
      </c>
      <c r="H371" s="23">
        <f>IF([1]Source!BC169&lt;&gt; 0, [1]Source!BC169, 1)</f>
        <v>7.07</v>
      </c>
      <c r="I371" s="22">
        <f>[1]Source!P169</f>
        <v>233</v>
      </c>
    </row>
    <row r="372" spans="1:22" ht="14.25" x14ac:dyDescent="0.2">
      <c r="A372" s="26"/>
      <c r="B372" s="25"/>
      <c r="C372" s="25" t="s">
        <v>7</v>
      </c>
      <c r="D372" s="23" t="s">
        <v>5</v>
      </c>
      <c r="E372" s="24"/>
      <c r="F372" s="22">
        <f>[1]Source!AT168</f>
        <v>80</v>
      </c>
      <c r="G372" s="22">
        <f>SUM(S367:S371)</f>
        <v>154</v>
      </c>
      <c r="H372" s="23"/>
      <c r="I372" s="22">
        <f>SUM(T367:T371)</f>
        <v>1096</v>
      </c>
    </row>
    <row r="373" spans="1:22" ht="14.25" x14ac:dyDescent="0.2">
      <c r="A373" s="26"/>
      <c r="B373" s="25"/>
      <c r="C373" s="25" t="s">
        <v>6</v>
      </c>
      <c r="D373" s="23" t="s">
        <v>5</v>
      </c>
      <c r="E373" s="24"/>
      <c r="F373" s="22">
        <f>[1]Source!AU168</f>
        <v>60</v>
      </c>
      <c r="G373" s="22">
        <f>SUM(U367:U372)</f>
        <v>116</v>
      </c>
      <c r="H373" s="23"/>
      <c r="I373" s="22">
        <f>SUM(V367:V372)</f>
        <v>822</v>
      </c>
    </row>
    <row r="374" spans="1:22" ht="14.25" x14ac:dyDescent="0.2">
      <c r="A374" s="19"/>
      <c r="B374" s="18"/>
      <c r="C374" s="18" t="s">
        <v>4</v>
      </c>
      <c r="D374" s="16" t="s">
        <v>3</v>
      </c>
      <c r="E374" s="17">
        <f>[1]Source!AQ168</f>
        <v>107</v>
      </c>
      <c r="F374" s="15"/>
      <c r="G374" s="21">
        <f>[1]Source!U169</f>
        <v>21.400000000000002</v>
      </c>
      <c r="H374" s="16"/>
      <c r="I374" s="15"/>
    </row>
    <row r="375" spans="1:22" ht="15" x14ac:dyDescent="0.25">
      <c r="F375" s="12">
        <f xml:space="preserve"> [1]Source!P168+[1]Source!Q168+[1]Source!S168+SUM(G372:G373)</f>
        <v>803</v>
      </c>
      <c r="G375" s="12"/>
      <c r="H375" s="12">
        <f xml:space="preserve"> [1]Source!P169+[1]Source!Q169+[1]Source!S169+SUM(I372:I373)</f>
        <v>5687</v>
      </c>
      <c r="I375" s="12"/>
      <c r="O375" s="14">
        <f>F375</f>
        <v>803</v>
      </c>
      <c r="P375" s="14">
        <f>H375</f>
        <v>5687</v>
      </c>
    </row>
    <row r="376" spans="1:22" ht="114" x14ac:dyDescent="0.2">
      <c r="A376" s="26" t="str">
        <f>[1]Source!E170</f>
        <v>37</v>
      </c>
      <c r="B376" s="25" t="s">
        <v>34</v>
      </c>
      <c r="C376" s="25" t="str">
        <f>[1]Source!G170</f>
        <v>Монтаж бункеров из тонколистовой стали массой Монтаж бункеров и силосов стационарных</v>
      </c>
      <c r="D376" s="23" t="str">
        <f>[1]Source!H170</f>
        <v>т</v>
      </c>
      <c r="E376" s="24">
        <f>[1]Source!I170</f>
        <v>0.26</v>
      </c>
      <c r="F376" s="22">
        <f>IF([1]Source!AK170&lt;&gt; 0, [1]Source!AK170,[1]Source!AL170 + [1]Source!AM170 + [1]Source!AO170)</f>
        <v>2055.67</v>
      </c>
      <c r="G376" s="22"/>
      <c r="H376" s="23" t="str">
        <f>[1]Source!BO171</f>
        <v>Письмо Минстроя №45824-ДВ/09 от 15.11.2018 на 4-й квартал 2018г</v>
      </c>
      <c r="I376" s="22"/>
      <c r="S376">
        <f>[1]Source!X170</f>
        <v>113</v>
      </c>
      <c r="T376">
        <f>[1]Source!X171</f>
        <v>806</v>
      </c>
      <c r="U376">
        <f>[1]Source!Y170</f>
        <v>91</v>
      </c>
      <c r="V376">
        <f>[1]Source!Y171</f>
        <v>644</v>
      </c>
    </row>
    <row r="377" spans="1:22" ht="89.25" x14ac:dyDescent="0.2">
      <c r="C377" s="30" t="str">
        <f>[1]Source!CN170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378" spans="1:22" x14ac:dyDescent="0.2">
      <c r="C378" s="29" t="s">
        <v>13</v>
      </c>
      <c r="D378" s="29"/>
      <c r="E378" s="29"/>
      <c r="F378" s="29"/>
      <c r="G378" s="29"/>
      <c r="H378" s="29"/>
      <c r="I378" s="29"/>
    </row>
    <row r="379" spans="1:22" ht="14.25" x14ac:dyDescent="0.2">
      <c r="A379" s="26"/>
      <c r="B379" s="25"/>
      <c r="C379" s="25" t="s">
        <v>11</v>
      </c>
      <c r="D379" s="23"/>
      <c r="E379" s="24"/>
      <c r="F379" s="22">
        <f>[1]Source!AO170</f>
        <v>302</v>
      </c>
      <c r="G379" s="22">
        <f>[1]Source!S170</f>
        <v>90</v>
      </c>
      <c r="H379" s="23">
        <f>IF([1]Source!BA171&lt;&gt; 0, [1]Source!BA171, 1)</f>
        <v>7.07</v>
      </c>
      <c r="I379" s="22">
        <f>[1]Source!S171</f>
        <v>638</v>
      </c>
      <c r="R379">
        <f>G379</f>
        <v>90</v>
      </c>
    </row>
    <row r="380" spans="1:22" ht="14.25" x14ac:dyDescent="0.2">
      <c r="A380" s="26"/>
      <c r="B380" s="25"/>
      <c r="C380" s="25" t="s">
        <v>10</v>
      </c>
      <c r="D380" s="23"/>
      <c r="E380" s="24"/>
      <c r="F380" s="22">
        <f>[1]Source!AM170</f>
        <v>1571.64</v>
      </c>
      <c r="G380" s="22">
        <f>[1]Source!Q170</f>
        <v>511</v>
      </c>
      <c r="H380" s="23">
        <f>IF([1]Source!BB171&lt;&gt; 0, [1]Source!BB171, 1)</f>
        <v>7.07</v>
      </c>
      <c r="I380" s="22">
        <f>[1]Source!Q171</f>
        <v>3610</v>
      </c>
    </row>
    <row r="381" spans="1:22" ht="14.25" x14ac:dyDescent="0.2">
      <c r="A381" s="26"/>
      <c r="B381" s="25"/>
      <c r="C381" s="25" t="s">
        <v>9</v>
      </c>
      <c r="D381" s="23"/>
      <c r="E381" s="24"/>
      <c r="F381" s="22">
        <f>[1]Source!AN170</f>
        <v>112.06</v>
      </c>
      <c r="G381" s="27">
        <f>[1]Source!R170</f>
        <v>36</v>
      </c>
      <c r="H381" s="23">
        <f>IF([1]Source!BS171&lt;&gt; 0, [1]Source!BS171, 1)</f>
        <v>7.07</v>
      </c>
      <c r="I381" s="27">
        <f>[1]Source!R171</f>
        <v>257</v>
      </c>
      <c r="R381">
        <f>G381</f>
        <v>36</v>
      </c>
    </row>
    <row r="382" spans="1:22" ht="14.25" x14ac:dyDescent="0.2">
      <c r="A382" s="26"/>
      <c r="B382" s="25"/>
      <c r="C382" s="25" t="s">
        <v>8</v>
      </c>
      <c r="D382" s="23"/>
      <c r="E382" s="24"/>
      <c r="F382" s="22">
        <f>[1]Source!AL170</f>
        <v>182.03</v>
      </c>
      <c r="G382" s="22">
        <f>[1]Source!P170</f>
        <v>47</v>
      </c>
      <c r="H382" s="23">
        <f>IF([1]Source!BC171&lt;&gt; 0, [1]Source!BC171, 1)</f>
        <v>7.07</v>
      </c>
      <c r="I382" s="22">
        <f>[1]Source!P171</f>
        <v>335</v>
      </c>
    </row>
    <row r="383" spans="1:22" ht="14.25" x14ac:dyDescent="0.2">
      <c r="A383" s="26"/>
      <c r="B383" s="25"/>
      <c r="C383" s="25" t="s">
        <v>7</v>
      </c>
      <c r="D383" s="23" t="s">
        <v>5</v>
      </c>
      <c r="E383" s="24"/>
      <c r="F383" s="22">
        <f>[1]Source!AT170</f>
        <v>90</v>
      </c>
      <c r="G383" s="22">
        <f>SUM(S376:S382)</f>
        <v>113</v>
      </c>
      <c r="H383" s="23"/>
      <c r="I383" s="22">
        <f>SUM(T376:T382)</f>
        <v>806</v>
      </c>
    </row>
    <row r="384" spans="1:22" ht="14.25" x14ac:dyDescent="0.2">
      <c r="A384" s="26"/>
      <c r="B384" s="25"/>
      <c r="C384" s="25" t="s">
        <v>6</v>
      </c>
      <c r="D384" s="23" t="s">
        <v>5</v>
      </c>
      <c r="E384" s="24"/>
      <c r="F384" s="22">
        <f>[1]Source!AU170</f>
        <v>72</v>
      </c>
      <c r="G384" s="22">
        <f>SUM(U376:U383)</f>
        <v>91</v>
      </c>
      <c r="H384" s="23"/>
      <c r="I384" s="22">
        <f>SUM(V376:V383)</f>
        <v>644</v>
      </c>
    </row>
    <row r="385" spans="1:22" ht="14.25" x14ac:dyDescent="0.2">
      <c r="A385" s="19"/>
      <c r="B385" s="18"/>
      <c r="C385" s="18" t="s">
        <v>4</v>
      </c>
      <c r="D385" s="16" t="s">
        <v>3</v>
      </c>
      <c r="E385" s="17">
        <f>[1]Source!AQ170</f>
        <v>33.630000000000003</v>
      </c>
      <c r="F385" s="15"/>
      <c r="G385" s="21">
        <f>[1]Source!U171</f>
        <v>10.055370000000002</v>
      </c>
      <c r="H385" s="16"/>
      <c r="I385" s="15"/>
    </row>
    <row r="386" spans="1:22" ht="15" x14ac:dyDescent="0.25">
      <c r="F386" s="12">
        <f xml:space="preserve"> [1]Source!P170+[1]Source!Q170+[1]Source!S170+SUM(G383:G384)</f>
        <v>852</v>
      </c>
      <c r="G386" s="12"/>
      <c r="H386" s="12">
        <f xml:space="preserve"> [1]Source!P171+[1]Source!Q171+[1]Source!S171+SUM(I383:I384)</f>
        <v>6033</v>
      </c>
      <c r="I386" s="12"/>
      <c r="O386" s="14">
        <f>F386</f>
        <v>852</v>
      </c>
      <c r="P386" s="14">
        <f>H386</f>
        <v>6033</v>
      </c>
    </row>
    <row r="387" spans="1:22" ht="114" x14ac:dyDescent="0.2">
      <c r="A387" s="26" t="str">
        <f>[1]Source!E172</f>
        <v>38</v>
      </c>
      <c r="B387" s="25" t="s">
        <v>33</v>
      </c>
      <c r="C387" s="25" t="str">
        <f>[1]Source!G172</f>
        <v>Установка клапанов противовзрывных площадью до 0,1 м2</v>
      </c>
      <c r="D387" s="23" t="str">
        <f>[1]Source!H172</f>
        <v>шт.</v>
      </c>
      <c r="E387" s="24">
        <f>[1]Source!I172</f>
        <v>2</v>
      </c>
      <c r="F387" s="22">
        <f>IF([1]Source!AK172&lt;&gt; 0, [1]Source!AK172,[1]Source!AL172 + [1]Source!AM172 + [1]Source!AO172)</f>
        <v>366.93</v>
      </c>
      <c r="G387" s="22"/>
      <c r="H387" s="23" t="str">
        <f>[1]Source!BO173</f>
        <v>Письмо Минстроя №45824-ДВ/09 от 15.11.2018 на 4-й квартал 2018г</v>
      </c>
      <c r="I387" s="22"/>
      <c r="S387">
        <f>[1]Source!X172</f>
        <v>264</v>
      </c>
      <c r="T387">
        <f>[1]Source!X173</f>
        <v>1864</v>
      </c>
      <c r="U387">
        <f>[1]Source!Y172</f>
        <v>146</v>
      </c>
      <c r="V387">
        <f>[1]Source!Y173</f>
        <v>1034</v>
      </c>
    </row>
    <row r="388" spans="1:22" ht="89.25" x14ac:dyDescent="0.2">
      <c r="C388" s="30" t="str">
        <f>[1]Source!CN172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389" spans="1:22" x14ac:dyDescent="0.2">
      <c r="C389" s="29" t="s">
        <v>13</v>
      </c>
      <c r="D389" s="29"/>
      <c r="E389" s="29"/>
      <c r="F389" s="29"/>
      <c r="G389" s="29"/>
      <c r="H389" s="29"/>
      <c r="I389" s="29"/>
    </row>
    <row r="390" spans="1:22" ht="14.25" x14ac:dyDescent="0.2">
      <c r="A390" s="26"/>
      <c r="B390" s="25"/>
      <c r="C390" s="25" t="s">
        <v>11</v>
      </c>
      <c r="D390" s="23"/>
      <c r="E390" s="24"/>
      <c r="F390" s="22">
        <f>[1]Source!AO172</f>
        <v>89.15</v>
      </c>
      <c r="G390" s="22">
        <f>[1]Source!S172</f>
        <v>206</v>
      </c>
      <c r="H390" s="23">
        <f>IF([1]Source!BA173&lt;&gt; 0, [1]Source!BA173, 1)</f>
        <v>7.07</v>
      </c>
      <c r="I390" s="22">
        <f>[1]Source!S173</f>
        <v>1456</v>
      </c>
      <c r="R390">
        <f>G390</f>
        <v>206</v>
      </c>
    </row>
    <row r="391" spans="1:22" ht="14.25" x14ac:dyDescent="0.2">
      <c r="A391" s="26"/>
      <c r="B391" s="25"/>
      <c r="C391" s="25" t="s">
        <v>10</v>
      </c>
      <c r="D391" s="23"/>
      <c r="E391" s="24"/>
      <c r="F391" s="22">
        <f>[1]Source!AM172</f>
        <v>2.6</v>
      </c>
      <c r="G391" s="22">
        <f>[1]Source!Q172</f>
        <v>6</v>
      </c>
      <c r="H391" s="23">
        <f>IF([1]Source!BB173&lt;&gt; 0, [1]Source!BB173, 1)</f>
        <v>7.07</v>
      </c>
      <c r="I391" s="22">
        <f>[1]Source!Q173</f>
        <v>42</v>
      </c>
    </row>
    <row r="392" spans="1:22" ht="14.25" x14ac:dyDescent="0.2">
      <c r="A392" s="26"/>
      <c r="B392" s="25"/>
      <c r="C392" s="25" t="s">
        <v>8</v>
      </c>
      <c r="D392" s="23"/>
      <c r="E392" s="24"/>
      <c r="F392" s="22">
        <f>[1]Source!AL172</f>
        <v>275.18</v>
      </c>
      <c r="G392" s="22">
        <f>[1]Source!P172</f>
        <v>550</v>
      </c>
      <c r="H392" s="23">
        <f>IF([1]Source!BC173&lt;&gt; 0, [1]Source!BC173, 1)</f>
        <v>7.07</v>
      </c>
      <c r="I392" s="22">
        <f>[1]Source!P173</f>
        <v>3889</v>
      </c>
    </row>
    <row r="393" spans="1:22" ht="14.25" x14ac:dyDescent="0.2">
      <c r="A393" s="26"/>
      <c r="B393" s="25"/>
      <c r="C393" s="25" t="s">
        <v>7</v>
      </c>
      <c r="D393" s="23" t="s">
        <v>5</v>
      </c>
      <c r="E393" s="24"/>
      <c r="F393" s="22">
        <f>[1]Source!AT172</f>
        <v>128</v>
      </c>
      <c r="G393" s="22">
        <f>SUM(S387:S392)</f>
        <v>264</v>
      </c>
      <c r="H393" s="23"/>
      <c r="I393" s="22">
        <f>SUM(T387:T392)</f>
        <v>1864</v>
      </c>
    </row>
    <row r="394" spans="1:22" ht="14.25" x14ac:dyDescent="0.2">
      <c r="A394" s="26"/>
      <c r="B394" s="25"/>
      <c r="C394" s="25" t="s">
        <v>6</v>
      </c>
      <c r="D394" s="23" t="s">
        <v>5</v>
      </c>
      <c r="E394" s="24"/>
      <c r="F394" s="22">
        <f>[1]Source!AU172</f>
        <v>71</v>
      </c>
      <c r="G394" s="22">
        <f>SUM(U387:U393)</f>
        <v>146</v>
      </c>
      <c r="H394" s="23"/>
      <c r="I394" s="22">
        <f>SUM(V387:V393)</f>
        <v>1034</v>
      </c>
    </row>
    <row r="395" spans="1:22" ht="14.25" x14ac:dyDescent="0.2">
      <c r="A395" s="19"/>
      <c r="B395" s="18"/>
      <c r="C395" s="18" t="s">
        <v>4</v>
      </c>
      <c r="D395" s="16" t="s">
        <v>3</v>
      </c>
      <c r="E395" s="17">
        <f>[1]Source!AQ172</f>
        <v>10.5</v>
      </c>
      <c r="F395" s="15"/>
      <c r="G395" s="21">
        <f>[1]Source!U173</f>
        <v>24.15</v>
      </c>
      <c r="H395" s="16"/>
      <c r="I395" s="15"/>
    </row>
    <row r="396" spans="1:22" ht="15" x14ac:dyDescent="0.25">
      <c r="F396" s="12">
        <f xml:space="preserve"> [1]Source!P172+[1]Source!Q172+[1]Source!S172+SUM(G393:G394)</f>
        <v>1172</v>
      </c>
      <c r="G396" s="12"/>
      <c r="H396" s="12">
        <f xml:space="preserve"> [1]Source!P173+[1]Source!Q173+[1]Source!S173+SUM(I393:I394)</f>
        <v>8285</v>
      </c>
      <c r="I396" s="12"/>
      <c r="O396" s="14">
        <f>F396</f>
        <v>1172</v>
      </c>
      <c r="P396" s="14">
        <f>H396</f>
        <v>8285</v>
      </c>
    </row>
    <row r="398" spans="1:22" ht="15" x14ac:dyDescent="0.25">
      <c r="A398" s="13" t="str">
        <f>CONCATENATE("Итого по разделу: ",IF([1]Source!G175&lt;&gt;"Новый раздел", [1]Source!G175, ""))</f>
        <v>Итого по разделу: монтажные работы</v>
      </c>
      <c r="B398" s="13"/>
      <c r="C398" s="13"/>
      <c r="D398" s="13"/>
      <c r="E398" s="13"/>
      <c r="F398" s="12">
        <f>SUM(O266:O397)</f>
        <v>95109</v>
      </c>
      <c r="G398" s="11"/>
      <c r="H398" s="12">
        <f>SUM(P266:P397)</f>
        <v>672425</v>
      </c>
      <c r="I398" s="11"/>
    </row>
    <row r="402" spans="1:22" ht="16.5" x14ac:dyDescent="0.25">
      <c r="A402" s="20" t="str">
        <f>CONCATENATE("Раздел: ",IF([1]Source!G204&lt;&gt;"Новый раздел", [1]Source!G204, ""))</f>
        <v>Раздел: обмуровочные работы</v>
      </c>
      <c r="B402" s="20"/>
      <c r="C402" s="20"/>
      <c r="D402" s="20"/>
      <c r="E402" s="20"/>
      <c r="F402" s="20"/>
      <c r="G402" s="20"/>
      <c r="H402" s="20"/>
      <c r="I402" s="20"/>
    </row>
    <row r="403" spans="1:22" ht="114" x14ac:dyDescent="0.2">
      <c r="A403" s="26" t="str">
        <f>[1]Source!E208</f>
        <v>39</v>
      </c>
      <c r="B403" s="25" t="s">
        <v>32</v>
      </c>
      <c r="C403" s="25" t="str">
        <f>[1]Source!G208</f>
        <v>Установка и разборка наружных инвентарных лесов высотой до 16 м подвесных</v>
      </c>
      <c r="D403" s="23" t="str">
        <f>[1]Source!H208</f>
        <v>100 м2</v>
      </c>
      <c r="E403" s="24">
        <f>[1]Source!I208</f>
        <v>0.3</v>
      </c>
      <c r="F403" s="22">
        <f>IF([1]Source!AK208&lt;&gt; 0, [1]Source!AK208,[1]Source!AL208 + [1]Source!AM208 + [1]Source!AO208)</f>
        <v>596.63</v>
      </c>
      <c r="G403" s="22"/>
      <c r="H403" s="23" t="str">
        <f>[1]Source!BO209</f>
        <v>Письмо Минстроя №45824-ДВ/09 от 15.11.2018 на 4-й квартал 2018г</v>
      </c>
      <c r="I403" s="22"/>
      <c r="S403">
        <f>[1]Source!X208</f>
        <v>211</v>
      </c>
      <c r="T403">
        <f>[1]Source!X209</f>
        <v>1498</v>
      </c>
      <c r="U403">
        <f>[1]Source!Y208</f>
        <v>118</v>
      </c>
      <c r="V403">
        <f>[1]Source!Y209</f>
        <v>835</v>
      </c>
    </row>
    <row r="404" spans="1:22" x14ac:dyDescent="0.2">
      <c r="C404" s="28" t="str">
        <f>"Объем: "&amp;[1]Source!I208&amp;"=30/"&amp;"100"</f>
        <v>Объем: 0,3=30/100</v>
      </c>
    </row>
    <row r="405" spans="1:22" ht="89.25" x14ac:dyDescent="0.2">
      <c r="C405" s="30" t="str">
        <f>[1]Source!CN208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06" spans="1:22" x14ac:dyDescent="0.2">
      <c r="C406" s="29" t="s">
        <v>13</v>
      </c>
      <c r="D406" s="29"/>
      <c r="E406" s="29"/>
      <c r="F406" s="29"/>
      <c r="G406" s="29"/>
      <c r="H406" s="29"/>
      <c r="I406" s="29"/>
    </row>
    <row r="407" spans="1:22" ht="14.25" x14ac:dyDescent="0.2">
      <c r="A407" s="26"/>
      <c r="B407" s="25"/>
      <c r="C407" s="25" t="s">
        <v>11</v>
      </c>
      <c r="D407" s="23"/>
      <c r="E407" s="24"/>
      <c r="F407" s="22">
        <f>[1]Source!AO208</f>
        <v>502.69</v>
      </c>
      <c r="G407" s="22">
        <f>[1]Source!S208</f>
        <v>173</v>
      </c>
      <c r="H407" s="23">
        <f>IF([1]Source!BA209&lt;&gt; 0, [1]Source!BA209, 1)</f>
        <v>7.07</v>
      </c>
      <c r="I407" s="22">
        <f>[1]Source!S209</f>
        <v>1226</v>
      </c>
      <c r="R407">
        <f>G407</f>
        <v>173</v>
      </c>
    </row>
    <row r="408" spans="1:22" ht="14.25" x14ac:dyDescent="0.2">
      <c r="A408" s="26"/>
      <c r="B408" s="25"/>
      <c r="C408" s="25" t="s">
        <v>10</v>
      </c>
      <c r="D408" s="23"/>
      <c r="E408" s="24"/>
      <c r="F408" s="22">
        <f>[1]Source!AM208</f>
        <v>6.94</v>
      </c>
      <c r="G408" s="22">
        <f>[1]Source!Q208</f>
        <v>3</v>
      </c>
      <c r="H408" s="23">
        <f>IF([1]Source!BB209&lt;&gt; 0, [1]Source!BB209, 1)</f>
        <v>7.07</v>
      </c>
      <c r="I408" s="22">
        <f>[1]Source!Q209</f>
        <v>19</v>
      </c>
    </row>
    <row r="409" spans="1:22" ht="14.25" x14ac:dyDescent="0.2">
      <c r="A409" s="26"/>
      <c r="B409" s="25"/>
      <c r="C409" s="25" t="s">
        <v>8</v>
      </c>
      <c r="D409" s="23"/>
      <c r="E409" s="24"/>
      <c r="F409" s="22">
        <f>[1]Source!AL208</f>
        <v>87</v>
      </c>
      <c r="G409" s="22">
        <f>[1]Source!P208</f>
        <v>26</v>
      </c>
      <c r="H409" s="23">
        <f>IF([1]Source!BC209&lt;&gt; 0, [1]Source!BC209, 1)</f>
        <v>7.07</v>
      </c>
      <c r="I409" s="22">
        <f>[1]Source!P209</f>
        <v>185</v>
      </c>
    </row>
    <row r="410" spans="1:22" ht="14.25" x14ac:dyDescent="0.2">
      <c r="A410" s="26"/>
      <c r="B410" s="25"/>
      <c r="C410" s="25" t="s">
        <v>7</v>
      </c>
      <c r="D410" s="23" t="s">
        <v>5</v>
      </c>
      <c r="E410" s="24"/>
      <c r="F410" s="22">
        <f>[1]Source!AT208</f>
        <v>122</v>
      </c>
      <c r="G410" s="22">
        <f>SUM(S403:S409)</f>
        <v>211</v>
      </c>
      <c r="H410" s="23"/>
      <c r="I410" s="22">
        <f>SUM(T403:T409)</f>
        <v>1498</v>
      </c>
    </row>
    <row r="411" spans="1:22" ht="14.25" x14ac:dyDescent="0.2">
      <c r="A411" s="26"/>
      <c r="B411" s="25"/>
      <c r="C411" s="25" t="s">
        <v>6</v>
      </c>
      <c r="D411" s="23" t="s">
        <v>5</v>
      </c>
      <c r="E411" s="24"/>
      <c r="F411" s="22">
        <f>[1]Source!AU208</f>
        <v>68</v>
      </c>
      <c r="G411" s="22">
        <f>SUM(U403:U410)</f>
        <v>118</v>
      </c>
      <c r="H411" s="23"/>
      <c r="I411" s="22">
        <f>SUM(V403:V410)</f>
        <v>835</v>
      </c>
    </row>
    <row r="412" spans="1:22" ht="14.25" x14ac:dyDescent="0.2">
      <c r="A412" s="19"/>
      <c r="B412" s="18"/>
      <c r="C412" s="18" t="s">
        <v>4</v>
      </c>
      <c r="D412" s="16" t="s">
        <v>3</v>
      </c>
      <c r="E412" s="17">
        <f>[1]Source!AQ208</f>
        <v>65.2</v>
      </c>
      <c r="F412" s="15"/>
      <c r="G412" s="21">
        <f>[1]Source!U209</f>
        <v>22.494</v>
      </c>
      <c r="H412" s="16"/>
      <c r="I412" s="15"/>
    </row>
    <row r="413" spans="1:22" ht="15" x14ac:dyDescent="0.25">
      <c r="F413" s="12">
        <f xml:space="preserve"> [1]Source!P208+[1]Source!Q208+[1]Source!S208+SUM(G410:G411)</f>
        <v>531</v>
      </c>
      <c r="G413" s="12"/>
      <c r="H413" s="12">
        <f xml:space="preserve"> [1]Source!P209+[1]Source!Q209+[1]Source!S209+SUM(I410:I411)</f>
        <v>3763</v>
      </c>
      <c r="I413" s="12"/>
      <c r="O413" s="14">
        <f>F413</f>
        <v>531</v>
      </c>
      <c r="P413" s="14">
        <f>H413</f>
        <v>3763</v>
      </c>
    </row>
    <row r="414" spans="1:22" ht="42.75" x14ac:dyDescent="0.2">
      <c r="A414" s="19" t="str">
        <f>[1]Source!E210</f>
        <v>40</v>
      </c>
      <c r="B414" s="18" t="s">
        <v>30</v>
      </c>
      <c r="C414" s="18" t="str">
        <f>[1]Source!G210</f>
        <v>Детали деревянные лесов из пиломатериалов хвойных пород</v>
      </c>
      <c r="D414" s="16" t="str">
        <f>[1]Source!H210</f>
        <v>м3</v>
      </c>
      <c r="E414" s="17">
        <f>[1]Source!I210</f>
        <v>2.7000000000000001E-3</v>
      </c>
      <c r="F414" s="15">
        <f>[1]Source!AL210</f>
        <v>1549.99</v>
      </c>
      <c r="G414" s="15">
        <f>[1]Source!P210</f>
        <v>4</v>
      </c>
      <c r="H414" s="16">
        <f>IF([1]Source!BC211&lt;&gt; 0, [1]Source!BC211, 1)</f>
        <v>7.07</v>
      </c>
      <c r="I414" s="15">
        <f>[1]Source!P211</f>
        <v>30</v>
      </c>
      <c r="S414">
        <f>[1]Source!X210</f>
        <v>0</v>
      </c>
      <c r="T414">
        <f>[1]Source!X211</f>
        <v>0</v>
      </c>
      <c r="U414">
        <f>[1]Source!Y210</f>
        <v>0</v>
      </c>
      <c r="V414">
        <f>[1]Source!Y211</f>
        <v>0</v>
      </c>
    </row>
    <row r="415" spans="1:22" ht="15" x14ac:dyDescent="0.25">
      <c r="F415" s="12">
        <f xml:space="preserve"> [1]Source!P210+[1]Source!Q210+[1]Source!S210+SUM(G415:G415)</f>
        <v>4</v>
      </c>
      <c r="G415" s="12"/>
      <c r="H415" s="12">
        <f xml:space="preserve"> [1]Source!P211+[1]Source!Q211+[1]Source!S211+SUM(I415:I415)</f>
        <v>30</v>
      </c>
      <c r="I415" s="12"/>
      <c r="O415" s="14">
        <f>F415</f>
        <v>4</v>
      </c>
      <c r="P415" s="14">
        <f>H415</f>
        <v>30</v>
      </c>
    </row>
    <row r="416" spans="1:22" ht="42.75" x14ac:dyDescent="0.2">
      <c r="A416" s="19" t="str">
        <f>[1]Source!E212</f>
        <v>41</v>
      </c>
      <c r="B416" s="18" t="s">
        <v>29</v>
      </c>
      <c r="C416" s="18" t="str">
        <f>[1]Source!G212</f>
        <v>Детали стальных трубчатых лесов, укомплектованные пробками, крючками и хомутами, окрашенные</v>
      </c>
      <c r="D416" s="16" t="str">
        <f>[1]Source!H212</f>
        <v>т</v>
      </c>
      <c r="E416" s="17">
        <f>[1]Source!I212</f>
        <v>1.32E-2</v>
      </c>
      <c r="F416" s="15">
        <f>[1]Source!AL212</f>
        <v>8827.35</v>
      </c>
      <c r="G416" s="15">
        <f>[1]Source!P212</f>
        <v>117</v>
      </c>
      <c r="H416" s="16">
        <f>IF([1]Source!BC213&lt;&gt; 0, [1]Source!BC213, 1)</f>
        <v>7.07</v>
      </c>
      <c r="I416" s="15">
        <f>[1]Source!P213</f>
        <v>824</v>
      </c>
      <c r="S416">
        <f>[1]Source!X212</f>
        <v>0</v>
      </c>
      <c r="T416">
        <f>[1]Source!X213</f>
        <v>0</v>
      </c>
      <c r="U416">
        <f>[1]Source!Y212</f>
        <v>0</v>
      </c>
      <c r="V416">
        <f>[1]Source!Y213</f>
        <v>0</v>
      </c>
    </row>
    <row r="417" spans="1:22" ht="15" x14ac:dyDescent="0.25">
      <c r="F417" s="12">
        <f xml:space="preserve"> [1]Source!P212+[1]Source!Q212+[1]Source!S212+SUM(G417:G417)</f>
        <v>117</v>
      </c>
      <c r="G417" s="12"/>
      <c r="H417" s="12">
        <f xml:space="preserve"> [1]Source!P213+[1]Source!Q213+[1]Source!S213+SUM(I417:I417)</f>
        <v>824</v>
      </c>
      <c r="I417" s="12"/>
      <c r="O417" s="14">
        <f>F417</f>
        <v>117</v>
      </c>
      <c r="P417" s="14">
        <f>H417</f>
        <v>824</v>
      </c>
    </row>
    <row r="418" spans="1:22" ht="114" x14ac:dyDescent="0.2">
      <c r="A418" s="26" t="str">
        <f>[1]Source!E214</f>
        <v>42</v>
      </c>
      <c r="B418" s="25" t="s">
        <v>31</v>
      </c>
      <c r="C418" s="25" t="str">
        <f>[1]Source!G214</f>
        <v>Установка и разборка внутренних трубчатых инвентарных лесов при высоте помещений до 6 м</v>
      </c>
      <c r="D418" s="23" t="str">
        <f>[1]Source!H214</f>
        <v>100 м2</v>
      </c>
      <c r="E418" s="24">
        <f>[1]Source!I214</f>
        <v>0.15</v>
      </c>
      <c r="F418" s="22">
        <f>IF([1]Source!AK214&lt;&gt; 0, [1]Source!AK214,[1]Source!AL214 + [1]Source!AM214 + [1]Source!AO214)</f>
        <v>808.71</v>
      </c>
      <c r="G418" s="22"/>
      <c r="H418" s="23" t="str">
        <f>[1]Source!BO215</f>
        <v>Письмо Минстроя №45824-ДВ/09 от 15.11.2018 на 4-й квартал 2018г</v>
      </c>
      <c r="I418" s="22"/>
      <c r="S418">
        <f>[1]Source!X214</f>
        <v>113</v>
      </c>
      <c r="T418">
        <f>[1]Source!X215</f>
        <v>808</v>
      </c>
      <c r="U418">
        <f>[1]Source!Y214</f>
        <v>63</v>
      </c>
      <c r="V418">
        <f>[1]Source!Y215</f>
        <v>450</v>
      </c>
    </row>
    <row r="419" spans="1:22" x14ac:dyDescent="0.2">
      <c r="C419" s="28" t="str">
        <f>"Объем: "&amp;[1]Source!I214&amp;"=15/"&amp;"100"</f>
        <v>Объем: 0,15=15/100</v>
      </c>
    </row>
    <row r="420" spans="1:22" ht="89.25" x14ac:dyDescent="0.2">
      <c r="C420" s="30" t="str">
        <f>[1]Source!CN214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21" spans="1:22" x14ac:dyDescent="0.2">
      <c r="C421" s="29" t="s">
        <v>13</v>
      </c>
      <c r="D421" s="29"/>
      <c r="E421" s="29"/>
      <c r="F421" s="29"/>
      <c r="G421" s="29"/>
      <c r="H421" s="29"/>
      <c r="I421" s="29"/>
    </row>
    <row r="422" spans="1:22" ht="14.25" x14ac:dyDescent="0.2">
      <c r="A422" s="26"/>
      <c r="B422" s="25"/>
      <c r="C422" s="25" t="s">
        <v>11</v>
      </c>
      <c r="D422" s="23"/>
      <c r="E422" s="24"/>
      <c r="F422" s="22">
        <f>[1]Source!AO214</f>
        <v>541.24</v>
      </c>
      <c r="G422" s="22">
        <f>[1]Source!S214</f>
        <v>93</v>
      </c>
      <c r="H422" s="23">
        <f>IF([1]Source!BA215&lt;&gt; 0, [1]Source!BA215, 1)</f>
        <v>7.07</v>
      </c>
      <c r="I422" s="22">
        <f>[1]Source!S215</f>
        <v>660</v>
      </c>
      <c r="R422">
        <f>G422</f>
        <v>93</v>
      </c>
    </row>
    <row r="423" spans="1:22" ht="14.25" x14ac:dyDescent="0.2">
      <c r="A423" s="26"/>
      <c r="B423" s="25"/>
      <c r="C423" s="25" t="s">
        <v>10</v>
      </c>
      <c r="D423" s="23"/>
      <c r="E423" s="24"/>
      <c r="F423" s="22">
        <f>[1]Source!AM214</f>
        <v>15.62</v>
      </c>
      <c r="G423" s="22">
        <f>[1]Source!Q214</f>
        <v>3</v>
      </c>
      <c r="H423" s="23">
        <f>IF([1]Source!BB215&lt;&gt; 0, [1]Source!BB215, 1)</f>
        <v>7.07</v>
      </c>
      <c r="I423" s="22">
        <f>[1]Source!Q215</f>
        <v>20</v>
      </c>
    </row>
    <row r="424" spans="1:22" ht="14.25" x14ac:dyDescent="0.2">
      <c r="A424" s="26"/>
      <c r="B424" s="25"/>
      <c r="C424" s="25" t="s">
        <v>8</v>
      </c>
      <c r="D424" s="23"/>
      <c r="E424" s="24"/>
      <c r="F424" s="22">
        <f>[1]Source!AL214</f>
        <v>251.85</v>
      </c>
      <c r="G424" s="22">
        <f>[1]Source!P214</f>
        <v>38</v>
      </c>
      <c r="H424" s="23">
        <f>IF([1]Source!BC215&lt;&gt; 0, [1]Source!BC215, 1)</f>
        <v>7.07</v>
      </c>
      <c r="I424" s="22">
        <f>[1]Source!P215</f>
        <v>267</v>
      </c>
    </row>
    <row r="425" spans="1:22" ht="14.25" x14ac:dyDescent="0.2">
      <c r="A425" s="26"/>
      <c r="B425" s="25"/>
      <c r="C425" s="25" t="s">
        <v>7</v>
      </c>
      <c r="D425" s="23" t="s">
        <v>5</v>
      </c>
      <c r="E425" s="24"/>
      <c r="F425" s="22">
        <f>[1]Source!AT214</f>
        <v>122</v>
      </c>
      <c r="G425" s="22">
        <f>SUM(S418:S424)</f>
        <v>113</v>
      </c>
      <c r="H425" s="23"/>
      <c r="I425" s="22">
        <f>SUM(T418:T424)</f>
        <v>808</v>
      </c>
    </row>
    <row r="426" spans="1:22" ht="14.25" x14ac:dyDescent="0.2">
      <c r="A426" s="26"/>
      <c r="B426" s="25"/>
      <c r="C426" s="25" t="s">
        <v>6</v>
      </c>
      <c r="D426" s="23" t="s">
        <v>5</v>
      </c>
      <c r="E426" s="24"/>
      <c r="F426" s="22">
        <f>[1]Source!AU214</f>
        <v>68</v>
      </c>
      <c r="G426" s="22">
        <f>SUM(U418:U425)</f>
        <v>63</v>
      </c>
      <c r="H426" s="23"/>
      <c r="I426" s="22">
        <f>SUM(V418:V425)</f>
        <v>450</v>
      </c>
    </row>
    <row r="427" spans="1:22" ht="14.25" x14ac:dyDescent="0.2">
      <c r="A427" s="19"/>
      <c r="B427" s="18"/>
      <c r="C427" s="18" t="s">
        <v>4</v>
      </c>
      <c r="D427" s="16" t="s">
        <v>3</v>
      </c>
      <c r="E427" s="17">
        <f>[1]Source!AQ214</f>
        <v>70.2</v>
      </c>
      <c r="F427" s="15"/>
      <c r="G427" s="21">
        <f>[1]Source!U215</f>
        <v>12.109500000000001</v>
      </c>
      <c r="H427" s="16"/>
      <c r="I427" s="15"/>
    </row>
    <row r="428" spans="1:22" ht="15" x14ac:dyDescent="0.25">
      <c r="F428" s="12">
        <f xml:space="preserve"> [1]Source!P214+[1]Source!Q214+[1]Source!S214+SUM(G425:G426)</f>
        <v>310</v>
      </c>
      <c r="G428" s="12"/>
      <c r="H428" s="12">
        <f xml:space="preserve"> [1]Source!P215+[1]Source!Q215+[1]Source!S215+SUM(I425:I426)</f>
        <v>2205</v>
      </c>
      <c r="I428" s="12"/>
      <c r="O428" s="14">
        <f>F428</f>
        <v>310</v>
      </c>
      <c r="P428" s="14">
        <f>H428</f>
        <v>2205</v>
      </c>
    </row>
    <row r="429" spans="1:22" ht="42.75" x14ac:dyDescent="0.2">
      <c r="A429" s="19" t="str">
        <f>[1]Source!E216</f>
        <v>43</v>
      </c>
      <c r="B429" s="18" t="s">
        <v>30</v>
      </c>
      <c r="C429" s="18" t="str">
        <f>[1]Source!G216</f>
        <v>Детали деревянные лесов из пиломатериалов хвойных пород</v>
      </c>
      <c r="D429" s="16" t="str">
        <f>[1]Source!H216</f>
        <v>м3</v>
      </c>
      <c r="E429" s="17">
        <f>[1]Source!I216</f>
        <v>1.1999999999999999E-3</v>
      </c>
      <c r="F429" s="15">
        <f>[1]Source!AL216</f>
        <v>1549.99</v>
      </c>
      <c r="G429" s="15">
        <f>[1]Source!P216</f>
        <v>2</v>
      </c>
      <c r="H429" s="16">
        <f>IF([1]Source!BC217&lt;&gt; 0, [1]Source!BC217, 1)</f>
        <v>7.07</v>
      </c>
      <c r="I429" s="15">
        <f>[1]Source!P217</f>
        <v>13</v>
      </c>
      <c r="S429">
        <f>[1]Source!X216</f>
        <v>0</v>
      </c>
      <c r="T429">
        <f>[1]Source!X217</f>
        <v>0</v>
      </c>
      <c r="U429">
        <f>[1]Source!Y216</f>
        <v>0</v>
      </c>
      <c r="V429">
        <f>[1]Source!Y217</f>
        <v>0</v>
      </c>
    </row>
    <row r="430" spans="1:22" ht="15" x14ac:dyDescent="0.25">
      <c r="F430" s="12">
        <f xml:space="preserve"> [1]Source!P216+[1]Source!Q216+[1]Source!S216+SUM(G430:G430)</f>
        <v>2</v>
      </c>
      <c r="G430" s="12"/>
      <c r="H430" s="12">
        <f xml:space="preserve"> [1]Source!P217+[1]Source!Q217+[1]Source!S217+SUM(I430:I430)</f>
        <v>13</v>
      </c>
      <c r="I430" s="12"/>
      <c r="O430" s="14">
        <f>F430</f>
        <v>2</v>
      </c>
      <c r="P430" s="14">
        <f>H430</f>
        <v>13</v>
      </c>
    </row>
    <row r="431" spans="1:22" ht="42.75" x14ac:dyDescent="0.2">
      <c r="A431" s="19" t="str">
        <f>[1]Source!E218</f>
        <v>44</v>
      </c>
      <c r="B431" s="18" t="s">
        <v>29</v>
      </c>
      <c r="C431" s="18" t="str">
        <f>[1]Source!G218</f>
        <v>Детали стальных трубчатых лесов, укомплектованные пробками, крючками и хомутами, окрашенные</v>
      </c>
      <c r="D431" s="16" t="str">
        <f>[1]Source!H218</f>
        <v>т</v>
      </c>
      <c r="E431" s="17">
        <f>[1]Source!I218</f>
        <v>4.3499999999999997E-3</v>
      </c>
      <c r="F431" s="15">
        <f>[1]Source!AL218</f>
        <v>8827.35</v>
      </c>
      <c r="G431" s="15">
        <f>[1]Source!P218</f>
        <v>38</v>
      </c>
      <c r="H431" s="16">
        <f>IF([1]Source!BC219&lt;&gt; 0, [1]Source!BC219, 1)</f>
        <v>7.07</v>
      </c>
      <c r="I431" s="15">
        <f>[1]Source!P219</f>
        <v>271</v>
      </c>
      <c r="S431">
        <f>[1]Source!X218</f>
        <v>0</v>
      </c>
      <c r="T431">
        <f>[1]Source!X219</f>
        <v>0</v>
      </c>
      <c r="U431">
        <f>[1]Source!Y218</f>
        <v>0</v>
      </c>
      <c r="V431">
        <f>[1]Source!Y219</f>
        <v>0</v>
      </c>
    </row>
    <row r="432" spans="1:22" ht="15" x14ac:dyDescent="0.25">
      <c r="F432" s="12">
        <f xml:space="preserve"> [1]Source!P218+[1]Source!Q218+[1]Source!S218+SUM(G432:G432)</f>
        <v>38</v>
      </c>
      <c r="G432" s="12"/>
      <c r="H432" s="12">
        <f xml:space="preserve"> [1]Source!P219+[1]Source!Q219+[1]Source!S219+SUM(I432:I432)</f>
        <v>271</v>
      </c>
      <c r="I432" s="12"/>
      <c r="O432" s="14">
        <f>F432</f>
        <v>38</v>
      </c>
      <c r="P432" s="14">
        <f>H432</f>
        <v>271</v>
      </c>
    </row>
    <row r="433" spans="1:22" ht="114" x14ac:dyDescent="0.2">
      <c r="A433" s="26" t="str">
        <f>[1]Source!E220</f>
        <v>45</v>
      </c>
      <c r="B433" s="25" t="s">
        <v>28</v>
      </c>
      <c r="C433" s="25" t="str">
        <f>[1]Source!G220</f>
        <v>Обмуровка изделиями шамотными фасонными перегородок газовых пламенных</v>
      </c>
      <c r="D433" s="23" t="str">
        <f>[1]Source!H220</f>
        <v>м3</v>
      </c>
      <c r="E433" s="24">
        <f>[1]Source!I220</f>
        <v>1.5</v>
      </c>
      <c r="F433" s="22">
        <f>IF([1]Source!AK220&lt;&gt; 0, [1]Source!AK220,[1]Source!AL220 + [1]Source!AM220 + [1]Source!AO220)</f>
        <v>762.63</v>
      </c>
      <c r="G433" s="22"/>
      <c r="H433" s="23" t="str">
        <f>[1]Source!BO221</f>
        <v>Письмо Минстроя №45824-ДВ/09 от 15.11.2018 на 4-й квартал 2018г</v>
      </c>
      <c r="I433" s="22"/>
      <c r="S433">
        <f>[1]Source!X220</f>
        <v>560</v>
      </c>
      <c r="T433">
        <f>[1]Source!X221</f>
        <v>3953</v>
      </c>
      <c r="U433">
        <f>[1]Source!Y220</f>
        <v>341</v>
      </c>
      <c r="V433">
        <f>[1]Source!Y221</f>
        <v>2410</v>
      </c>
    </row>
    <row r="434" spans="1:22" ht="89.25" x14ac:dyDescent="0.2">
      <c r="C434" s="30" t="str">
        <f>[1]Source!CN220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35" spans="1:22" x14ac:dyDescent="0.2">
      <c r="C435" s="29" t="s">
        <v>13</v>
      </c>
      <c r="D435" s="29"/>
      <c r="E435" s="29"/>
      <c r="F435" s="29"/>
      <c r="G435" s="29"/>
      <c r="H435" s="29"/>
      <c r="I435" s="29"/>
    </row>
    <row r="436" spans="1:22" ht="14.25" x14ac:dyDescent="0.2">
      <c r="A436" s="26"/>
      <c r="B436" s="25"/>
      <c r="C436" s="25" t="s">
        <v>11</v>
      </c>
      <c r="D436" s="23"/>
      <c r="E436" s="24"/>
      <c r="F436" s="22">
        <f>[1]Source!AO220</f>
        <v>249.03</v>
      </c>
      <c r="G436" s="22">
        <f>[1]Source!S220</f>
        <v>429</v>
      </c>
      <c r="H436" s="23">
        <f>IF([1]Source!BA221&lt;&gt; 0, [1]Source!BA221, 1)</f>
        <v>7.07</v>
      </c>
      <c r="I436" s="22">
        <f>[1]Source!S221</f>
        <v>3033</v>
      </c>
      <c r="R436">
        <f>G436</f>
        <v>429</v>
      </c>
    </row>
    <row r="437" spans="1:22" ht="14.25" x14ac:dyDescent="0.2">
      <c r="A437" s="26"/>
      <c r="B437" s="25"/>
      <c r="C437" s="25" t="s">
        <v>10</v>
      </c>
      <c r="D437" s="23"/>
      <c r="E437" s="24"/>
      <c r="F437" s="22">
        <f>[1]Source!AM220</f>
        <v>432.53</v>
      </c>
      <c r="G437" s="22">
        <f>[1]Source!Q220</f>
        <v>812</v>
      </c>
      <c r="H437" s="23">
        <f>IF([1]Source!BB221&lt;&gt; 0, [1]Source!BB221, 1)</f>
        <v>7.07</v>
      </c>
      <c r="I437" s="22">
        <f>[1]Source!Q221</f>
        <v>5737</v>
      </c>
    </row>
    <row r="438" spans="1:22" ht="14.25" x14ac:dyDescent="0.2">
      <c r="A438" s="26"/>
      <c r="B438" s="25"/>
      <c r="C438" s="25" t="s">
        <v>9</v>
      </c>
      <c r="D438" s="23"/>
      <c r="E438" s="24"/>
      <c r="F438" s="22">
        <f>[1]Source!AN220</f>
        <v>55.19</v>
      </c>
      <c r="G438" s="27">
        <f>[1]Source!R220</f>
        <v>104</v>
      </c>
      <c r="H438" s="23">
        <f>IF([1]Source!BS221&lt;&gt; 0, [1]Source!BS221, 1)</f>
        <v>7.07</v>
      </c>
      <c r="I438" s="27">
        <f>[1]Source!R221</f>
        <v>732</v>
      </c>
      <c r="R438">
        <f>G438</f>
        <v>104</v>
      </c>
    </row>
    <row r="439" spans="1:22" ht="14.25" x14ac:dyDescent="0.2">
      <c r="A439" s="26"/>
      <c r="B439" s="25"/>
      <c r="C439" s="25" t="s">
        <v>8</v>
      </c>
      <c r="D439" s="23"/>
      <c r="E439" s="24"/>
      <c r="F439" s="22">
        <f>[1]Source!AL220</f>
        <v>81.069999999999993</v>
      </c>
      <c r="G439" s="22">
        <f>[1]Source!P220</f>
        <v>122</v>
      </c>
      <c r="H439" s="23">
        <f>IF([1]Source!BC221&lt;&gt; 0, [1]Source!BC221, 1)</f>
        <v>7.07</v>
      </c>
      <c r="I439" s="22">
        <f>[1]Source!P221</f>
        <v>859</v>
      </c>
    </row>
    <row r="440" spans="1:22" ht="14.25" x14ac:dyDescent="0.2">
      <c r="A440" s="26"/>
      <c r="B440" s="25"/>
      <c r="C440" s="25" t="s">
        <v>7</v>
      </c>
      <c r="D440" s="23" t="s">
        <v>5</v>
      </c>
      <c r="E440" s="24"/>
      <c r="F440" s="22">
        <f>[1]Source!AT220</f>
        <v>105</v>
      </c>
      <c r="G440" s="22">
        <f>SUM(S433:S439)</f>
        <v>560</v>
      </c>
      <c r="H440" s="23"/>
      <c r="I440" s="22">
        <f>SUM(T433:T439)</f>
        <v>3953</v>
      </c>
    </row>
    <row r="441" spans="1:22" ht="14.25" x14ac:dyDescent="0.2">
      <c r="A441" s="26"/>
      <c r="B441" s="25"/>
      <c r="C441" s="25" t="s">
        <v>6</v>
      </c>
      <c r="D441" s="23" t="s">
        <v>5</v>
      </c>
      <c r="E441" s="24"/>
      <c r="F441" s="22">
        <f>[1]Source!AU220</f>
        <v>64</v>
      </c>
      <c r="G441" s="22">
        <f>SUM(U433:U440)</f>
        <v>341</v>
      </c>
      <c r="H441" s="23"/>
      <c r="I441" s="22">
        <f>SUM(V433:V440)</f>
        <v>2410</v>
      </c>
    </row>
    <row r="442" spans="1:22" ht="14.25" x14ac:dyDescent="0.2">
      <c r="A442" s="19"/>
      <c r="B442" s="18"/>
      <c r="C442" s="18" t="s">
        <v>4</v>
      </c>
      <c r="D442" s="16" t="s">
        <v>3</v>
      </c>
      <c r="E442" s="17">
        <f>[1]Source!AQ220</f>
        <v>23.23</v>
      </c>
      <c r="F442" s="15"/>
      <c r="G442" s="21">
        <f>[1]Source!U221</f>
        <v>40.071749999999994</v>
      </c>
      <c r="H442" s="16"/>
      <c r="I442" s="15"/>
    </row>
    <row r="443" spans="1:22" ht="15" x14ac:dyDescent="0.25">
      <c r="F443" s="12">
        <f xml:space="preserve"> [1]Source!P220+[1]Source!Q220+[1]Source!S220+SUM(G440:G441)</f>
        <v>2264</v>
      </c>
      <c r="G443" s="12"/>
      <c r="H443" s="12">
        <f xml:space="preserve"> [1]Source!P221+[1]Source!Q221+[1]Source!S221+SUM(I440:I441)</f>
        <v>15992</v>
      </c>
      <c r="I443" s="12"/>
      <c r="O443" s="14">
        <f>F443</f>
        <v>2264</v>
      </c>
      <c r="P443" s="14">
        <f>H443</f>
        <v>15992</v>
      </c>
    </row>
    <row r="444" spans="1:22" ht="42.75" x14ac:dyDescent="0.2">
      <c r="A444" s="19" t="str">
        <f>[1]Source!E222</f>
        <v>46</v>
      </c>
      <c r="B444" s="18" t="s">
        <v>26</v>
      </c>
      <c r="C444" s="18" t="str">
        <f>[1]Source!G222</f>
        <v>Изделия огнеупорные шамотные общего назначения № 5, 8, 1 подгруппы марки ШБ</v>
      </c>
      <c r="D444" s="16" t="str">
        <f>[1]Source!H222</f>
        <v>т</v>
      </c>
      <c r="E444" s="17">
        <f>[1]Source!I222</f>
        <v>3.0750000000000002</v>
      </c>
      <c r="F444" s="15">
        <f>[1]Source!AL222</f>
        <v>1466.24</v>
      </c>
      <c r="G444" s="15">
        <f>[1]Source!P222</f>
        <v>4508</v>
      </c>
      <c r="H444" s="16">
        <f>IF([1]Source!BC223&lt;&gt; 0, [1]Source!BC223, 1)</f>
        <v>7.07</v>
      </c>
      <c r="I444" s="15">
        <f>[1]Source!P223</f>
        <v>31871</v>
      </c>
      <c r="S444">
        <f>[1]Source!X222</f>
        <v>0</v>
      </c>
      <c r="T444">
        <f>[1]Source!X223</f>
        <v>0</v>
      </c>
      <c r="U444">
        <f>[1]Source!Y222</f>
        <v>0</v>
      </c>
      <c r="V444">
        <f>[1]Source!Y223</f>
        <v>0</v>
      </c>
    </row>
    <row r="445" spans="1:22" ht="15" x14ac:dyDescent="0.25">
      <c r="F445" s="12">
        <f xml:space="preserve"> [1]Source!P222+[1]Source!Q222+[1]Source!S222+SUM(G445:G445)</f>
        <v>4508</v>
      </c>
      <c r="G445" s="12"/>
      <c r="H445" s="12">
        <f xml:space="preserve"> [1]Source!P223+[1]Source!Q223+[1]Source!S223+SUM(I445:I445)</f>
        <v>31871</v>
      </c>
      <c r="I445" s="12"/>
      <c r="O445" s="14">
        <f>F445</f>
        <v>4508</v>
      </c>
      <c r="P445" s="14">
        <f>H445</f>
        <v>31871</v>
      </c>
    </row>
    <row r="446" spans="1:22" ht="114" x14ac:dyDescent="0.2">
      <c r="A446" s="26" t="str">
        <f>[1]Source!E224</f>
        <v>47</v>
      </c>
      <c r="B446" s="25" t="s">
        <v>27</v>
      </c>
      <c r="C446" s="25" t="str">
        <f>[1]Source!G224</f>
        <v>Обмуровка изделиями шамотными прямыми стен неэкранированных</v>
      </c>
      <c r="D446" s="23" t="str">
        <f>[1]Source!H224</f>
        <v>м3</v>
      </c>
      <c r="E446" s="24">
        <f>[1]Source!I224</f>
        <v>2.5</v>
      </c>
      <c r="F446" s="22">
        <f>IF([1]Source!AK224&lt;&gt; 0, [1]Source!AK224,[1]Source!AL224 + [1]Source!AM224 + [1]Source!AO224)</f>
        <v>748.14</v>
      </c>
      <c r="G446" s="22"/>
      <c r="H446" s="23" t="str">
        <f>[1]Source!BO225</f>
        <v>Письмо Минстроя №45824-ДВ/09 от 15.11.2018 на 4-й квартал 2018г</v>
      </c>
      <c r="I446" s="22"/>
      <c r="S446">
        <f>[1]Source!X224</f>
        <v>836</v>
      </c>
      <c r="T446">
        <f>[1]Source!X225</f>
        <v>5902</v>
      </c>
      <c r="U446">
        <f>[1]Source!Y224</f>
        <v>509</v>
      </c>
      <c r="V446">
        <f>[1]Source!Y225</f>
        <v>3597</v>
      </c>
    </row>
    <row r="447" spans="1:22" ht="89.25" x14ac:dyDescent="0.2">
      <c r="C447" s="30" t="str">
        <f>[1]Source!CN224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48" spans="1:22" x14ac:dyDescent="0.2">
      <c r="C448" s="29" t="s">
        <v>13</v>
      </c>
      <c r="D448" s="29"/>
      <c r="E448" s="29"/>
      <c r="F448" s="29"/>
      <c r="G448" s="29"/>
      <c r="H448" s="29"/>
      <c r="I448" s="29"/>
    </row>
    <row r="449" spans="1:22" ht="14.25" x14ac:dyDescent="0.2">
      <c r="A449" s="26"/>
      <c r="B449" s="25"/>
      <c r="C449" s="25" t="s">
        <v>11</v>
      </c>
      <c r="D449" s="23"/>
      <c r="E449" s="24"/>
      <c r="F449" s="22">
        <f>[1]Source!AO224</f>
        <v>216.3</v>
      </c>
      <c r="G449" s="22">
        <f>[1]Source!S224</f>
        <v>623</v>
      </c>
      <c r="H449" s="23">
        <f>IF([1]Source!BA225&lt;&gt; 0, [1]Source!BA225, 1)</f>
        <v>7.07</v>
      </c>
      <c r="I449" s="22">
        <f>[1]Source!S225</f>
        <v>4401</v>
      </c>
      <c r="R449">
        <f>G449</f>
        <v>623</v>
      </c>
    </row>
    <row r="450" spans="1:22" ht="14.25" x14ac:dyDescent="0.2">
      <c r="A450" s="26"/>
      <c r="B450" s="25"/>
      <c r="C450" s="25" t="s">
        <v>10</v>
      </c>
      <c r="D450" s="23"/>
      <c r="E450" s="24"/>
      <c r="F450" s="22">
        <f>[1]Source!AM224</f>
        <v>428.66</v>
      </c>
      <c r="G450" s="22">
        <f>[1]Source!Q224</f>
        <v>1340</v>
      </c>
      <c r="H450" s="23">
        <f>IF([1]Source!BB225&lt;&gt; 0, [1]Source!BB225, 1)</f>
        <v>7.07</v>
      </c>
      <c r="I450" s="22">
        <f>[1]Source!Q225</f>
        <v>9474</v>
      </c>
    </row>
    <row r="451" spans="1:22" ht="14.25" x14ac:dyDescent="0.2">
      <c r="A451" s="26"/>
      <c r="B451" s="25"/>
      <c r="C451" s="25" t="s">
        <v>9</v>
      </c>
      <c r="D451" s="23"/>
      <c r="E451" s="24"/>
      <c r="F451" s="22">
        <f>[1]Source!AN224</f>
        <v>54.95</v>
      </c>
      <c r="G451" s="27">
        <f>[1]Source!R224</f>
        <v>173</v>
      </c>
      <c r="H451" s="23">
        <f>IF([1]Source!BS225&lt;&gt; 0, [1]Source!BS225, 1)</f>
        <v>7.07</v>
      </c>
      <c r="I451" s="27">
        <f>[1]Source!R225</f>
        <v>1220</v>
      </c>
      <c r="R451">
        <f>G451</f>
        <v>173</v>
      </c>
    </row>
    <row r="452" spans="1:22" ht="14.25" x14ac:dyDescent="0.2">
      <c r="A452" s="26"/>
      <c r="B452" s="25"/>
      <c r="C452" s="25" t="s">
        <v>8</v>
      </c>
      <c r="D452" s="23"/>
      <c r="E452" s="24"/>
      <c r="F452" s="22">
        <f>[1]Source!AL224</f>
        <v>103.18</v>
      </c>
      <c r="G452" s="22">
        <f>[1]Source!P224</f>
        <v>258</v>
      </c>
      <c r="H452" s="23">
        <f>IF([1]Source!BC225&lt;&gt; 0, [1]Source!BC225, 1)</f>
        <v>7.07</v>
      </c>
      <c r="I452" s="22">
        <f>[1]Source!P225</f>
        <v>1821</v>
      </c>
    </row>
    <row r="453" spans="1:22" ht="14.25" x14ac:dyDescent="0.2">
      <c r="A453" s="26"/>
      <c r="B453" s="25"/>
      <c r="C453" s="25" t="s">
        <v>7</v>
      </c>
      <c r="D453" s="23" t="s">
        <v>5</v>
      </c>
      <c r="E453" s="24"/>
      <c r="F453" s="22">
        <f>[1]Source!AT224</f>
        <v>105</v>
      </c>
      <c r="G453" s="22">
        <f>SUM(S446:S452)</f>
        <v>836</v>
      </c>
      <c r="H453" s="23"/>
      <c r="I453" s="22">
        <f>SUM(T446:T452)</f>
        <v>5902</v>
      </c>
    </row>
    <row r="454" spans="1:22" ht="14.25" x14ac:dyDescent="0.2">
      <c r="A454" s="26"/>
      <c r="B454" s="25"/>
      <c r="C454" s="25" t="s">
        <v>6</v>
      </c>
      <c r="D454" s="23" t="s">
        <v>5</v>
      </c>
      <c r="E454" s="24"/>
      <c r="F454" s="22">
        <f>[1]Source!AU224</f>
        <v>64</v>
      </c>
      <c r="G454" s="22">
        <f>SUM(U446:U453)</f>
        <v>509</v>
      </c>
      <c r="H454" s="23"/>
      <c r="I454" s="22">
        <f>SUM(V446:V453)</f>
        <v>3597</v>
      </c>
    </row>
    <row r="455" spans="1:22" ht="14.25" x14ac:dyDescent="0.2">
      <c r="A455" s="19"/>
      <c r="B455" s="18"/>
      <c r="C455" s="18" t="s">
        <v>4</v>
      </c>
      <c r="D455" s="16" t="s">
        <v>3</v>
      </c>
      <c r="E455" s="17">
        <f>[1]Source!AQ224</f>
        <v>21.48</v>
      </c>
      <c r="F455" s="15"/>
      <c r="G455" s="21">
        <f>[1]Source!U225</f>
        <v>61.754999999999995</v>
      </c>
      <c r="H455" s="16"/>
      <c r="I455" s="15"/>
    </row>
    <row r="456" spans="1:22" ht="15" x14ac:dyDescent="0.25">
      <c r="F456" s="12">
        <f xml:space="preserve"> [1]Source!P224+[1]Source!Q224+[1]Source!S224+SUM(G453:G454)</f>
        <v>3566</v>
      </c>
      <c r="G456" s="12"/>
      <c r="H456" s="12">
        <f xml:space="preserve"> [1]Source!P225+[1]Source!Q225+[1]Source!S225+SUM(I453:I454)</f>
        <v>25195</v>
      </c>
      <c r="I456" s="12"/>
      <c r="O456" s="14">
        <f>F456</f>
        <v>3566</v>
      </c>
      <c r="P456" s="14">
        <f>H456</f>
        <v>25195</v>
      </c>
    </row>
    <row r="457" spans="1:22" ht="42.75" x14ac:dyDescent="0.2">
      <c r="A457" s="19" t="str">
        <f>[1]Source!E226</f>
        <v>48</v>
      </c>
      <c r="B457" s="18" t="s">
        <v>26</v>
      </c>
      <c r="C457" s="18" t="str">
        <f>[1]Source!G226</f>
        <v>Изделия огнеупорные шамотные общего назначения № 5, 8, 1 подгруппы марки ШБ</v>
      </c>
      <c r="D457" s="16" t="str">
        <f>[1]Source!H226</f>
        <v>т</v>
      </c>
      <c r="E457" s="17">
        <f>[1]Source!I226</f>
        <v>4.875</v>
      </c>
      <c r="F457" s="15">
        <f>[1]Source!AL226</f>
        <v>1466.24</v>
      </c>
      <c r="G457" s="15">
        <f>[1]Source!P226</f>
        <v>7147</v>
      </c>
      <c r="H457" s="16">
        <f>IF([1]Source!BC227&lt;&gt; 0, [1]Source!BC227, 1)</f>
        <v>7.07</v>
      </c>
      <c r="I457" s="15">
        <f>[1]Source!P227</f>
        <v>50528</v>
      </c>
      <c r="S457">
        <f>[1]Source!X226</f>
        <v>0</v>
      </c>
      <c r="T457">
        <f>[1]Source!X227</f>
        <v>0</v>
      </c>
      <c r="U457">
        <f>[1]Source!Y226</f>
        <v>0</v>
      </c>
      <c r="V457">
        <f>[1]Source!Y227</f>
        <v>0</v>
      </c>
    </row>
    <row r="458" spans="1:22" ht="15" x14ac:dyDescent="0.25">
      <c r="F458" s="12">
        <f xml:space="preserve"> [1]Source!P226+[1]Source!Q226+[1]Source!S226+SUM(G458:G458)</f>
        <v>7147</v>
      </c>
      <c r="G458" s="12"/>
      <c r="H458" s="12">
        <f xml:space="preserve"> [1]Source!P227+[1]Source!Q227+[1]Source!S227+SUM(I458:I458)</f>
        <v>50528</v>
      </c>
      <c r="I458" s="12"/>
      <c r="O458" s="14">
        <f>F458</f>
        <v>7147</v>
      </c>
      <c r="P458" s="14">
        <f>H458</f>
        <v>50528</v>
      </c>
    </row>
    <row r="459" spans="1:22" ht="114" x14ac:dyDescent="0.2">
      <c r="A459" s="26" t="str">
        <f>[1]Source!E228</f>
        <v>49</v>
      </c>
      <c r="B459" s="25" t="s">
        <v>25</v>
      </c>
      <c r="C459" s="25" t="str">
        <f>[1]Source!G228</f>
        <v>Обмуровка поверхности котлов плитами теплоизоляционными.</v>
      </c>
      <c r="D459" s="23" t="str">
        <f>[1]Source!H228</f>
        <v>м3</v>
      </c>
      <c r="E459" s="24">
        <f>[1]Source!I228</f>
        <v>5.4</v>
      </c>
      <c r="F459" s="22">
        <f>IF([1]Source!AK228&lt;&gt; 0, [1]Source!AK228,[1]Source!AL228 + [1]Source!AM228 + [1]Source!AO228)</f>
        <v>1057.17</v>
      </c>
      <c r="G459" s="22"/>
      <c r="H459" s="23" t="str">
        <f>[1]Source!BO229</f>
        <v>Письмо Минстроя №45824-ДВ/09 от 15.11.2018 на 4-й квартал 2018г</v>
      </c>
      <c r="I459" s="22"/>
      <c r="S459">
        <f>[1]Source!X228</f>
        <v>1366</v>
      </c>
      <c r="T459">
        <f>[1]Source!X229</f>
        <v>9661</v>
      </c>
      <c r="U459">
        <f>[1]Source!Y228</f>
        <v>833</v>
      </c>
      <c r="V459">
        <f>[1]Source!Y229</f>
        <v>5889</v>
      </c>
    </row>
    <row r="460" spans="1:22" ht="89.25" x14ac:dyDescent="0.2">
      <c r="C460" s="30" t="str">
        <f>[1]Source!CN228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61" spans="1:22" x14ac:dyDescent="0.2">
      <c r="C461" s="29" t="s">
        <v>13</v>
      </c>
      <c r="D461" s="29"/>
      <c r="E461" s="29"/>
      <c r="F461" s="29"/>
      <c r="G461" s="29"/>
      <c r="H461" s="29"/>
      <c r="I461" s="29"/>
    </row>
    <row r="462" spans="1:22" ht="14.25" x14ac:dyDescent="0.2">
      <c r="A462" s="26"/>
      <c r="B462" s="25"/>
      <c r="C462" s="25" t="s">
        <v>11</v>
      </c>
      <c r="D462" s="23"/>
      <c r="E462" s="24"/>
      <c r="F462" s="22">
        <f>[1]Source!AO228</f>
        <v>160.58000000000001</v>
      </c>
      <c r="G462" s="22">
        <f>[1]Source!S228</f>
        <v>999</v>
      </c>
      <c r="H462" s="23">
        <f>IF([1]Source!BA229&lt;&gt; 0, [1]Source!BA229, 1)</f>
        <v>7.07</v>
      </c>
      <c r="I462" s="22">
        <f>[1]Source!S229</f>
        <v>7063</v>
      </c>
      <c r="R462">
        <f>G462</f>
        <v>999</v>
      </c>
    </row>
    <row r="463" spans="1:22" ht="14.25" x14ac:dyDescent="0.2">
      <c r="A463" s="26"/>
      <c r="B463" s="25"/>
      <c r="C463" s="25" t="s">
        <v>10</v>
      </c>
      <c r="D463" s="23"/>
      <c r="E463" s="24"/>
      <c r="F463" s="22">
        <f>[1]Source!AM228</f>
        <v>367.76</v>
      </c>
      <c r="G463" s="22">
        <f>[1]Source!Q228</f>
        <v>2484</v>
      </c>
      <c r="H463" s="23">
        <f>IF([1]Source!BB229&lt;&gt; 0, [1]Source!BB229, 1)</f>
        <v>7.07</v>
      </c>
      <c r="I463" s="22">
        <f>[1]Source!Q229</f>
        <v>17562</v>
      </c>
    </row>
    <row r="464" spans="1:22" ht="14.25" x14ac:dyDescent="0.2">
      <c r="A464" s="26"/>
      <c r="B464" s="25"/>
      <c r="C464" s="25" t="s">
        <v>9</v>
      </c>
      <c r="D464" s="23"/>
      <c r="E464" s="24"/>
      <c r="F464" s="22">
        <f>[1]Source!AN228</f>
        <v>44.96</v>
      </c>
      <c r="G464" s="27">
        <f>[1]Source!R228</f>
        <v>302</v>
      </c>
      <c r="H464" s="23">
        <f>IF([1]Source!BS229&lt;&gt; 0, [1]Source!BS229, 1)</f>
        <v>7.07</v>
      </c>
      <c r="I464" s="27">
        <f>[1]Source!R229</f>
        <v>2138</v>
      </c>
      <c r="R464">
        <f>G464</f>
        <v>302</v>
      </c>
    </row>
    <row r="465" spans="1:22" ht="14.25" x14ac:dyDescent="0.2">
      <c r="A465" s="26"/>
      <c r="B465" s="25"/>
      <c r="C465" s="25" t="s">
        <v>8</v>
      </c>
      <c r="D465" s="23"/>
      <c r="E465" s="24"/>
      <c r="F465" s="22">
        <f>[1]Source!AL228</f>
        <v>528.83000000000004</v>
      </c>
      <c r="G465" s="22">
        <f>[1]Source!P228</f>
        <v>2857</v>
      </c>
      <c r="H465" s="23">
        <f>IF([1]Source!BC229&lt;&gt; 0, [1]Source!BC229, 1)</f>
        <v>7.07</v>
      </c>
      <c r="I465" s="22">
        <f>[1]Source!P229</f>
        <v>20196</v>
      </c>
    </row>
    <row r="466" spans="1:22" ht="42.75" x14ac:dyDescent="0.2">
      <c r="A466" s="26" t="str">
        <f>[1]Source!E230</f>
        <v>49,1</v>
      </c>
      <c r="B466" s="25" t="s">
        <v>24</v>
      </c>
      <c r="C466" s="25" t="str">
        <f>[1]Source!G230</f>
        <v>Муллитокремнеземистый войлок марки МКРВ-200</v>
      </c>
      <c r="D466" s="23" t="str">
        <f>[1]Source!H230</f>
        <v>т</v>
      </c>
      <c r="E466" s="24">
        <f>[1]Source!I230</f>
        <v>1.004</v>
      </c>
      <c r="F466" s="22">
        <f>[1]Source!AK230</f>
        <v>32266.14</v>
      </c>
      <c r="G466" s="22">
        <f>[1]Source!O230</f>
        <v>32395</v>
      </c>
      <c r="H466" s="23">
        <f>IF([1]Source!BC231&lt;&gt; 0, [1]Source!BC231, 1)</f>
        <v>7.07</v>
      </c>
      <c r="I466" s="22">
        <f>[1]Source!O231</f>
        <v>229033</v>
      </c>
      <c r="S466">
        <f>[1]Source!X230</f>
        <v>0</v>
      </c>
      <c r="T466">
        <f>[1]Source!X231</f>
        <v>0</v>
      </c>
      <c r="U466">
        <f>[1]Source!Y230</f>
        <v>0</v>
      </c>
      <c r="V466">
        <f>[1]Source!Y231</f>
        <v>0</v>
      </c>
    </row>
    <row r="467" spans="1:22" ht="14.25" x14ac:dyDescent="0.2">
      <c r="A467" s="26"/>
      <c r="B467" s="25"/>
      <c r="C467" s="25" t="s">
        <v>7</v>
      </c>
      <c r="D467" s="23" t="s">
        <v>5</v>
      </c>
      <c r="E467" s="24"/>
      <c r="F467" s="22">
        <f>[1]Source!AT228</f>
        <v>105</v>
      </c>
      <c r="G467" s="22">
        <f>SUM(S459:S466)</f>
        <v>1366</v>
      </c>
      <c r="H467" s="23"/>
      <c r="I467" s="22">
        <f>SUM(T459:T466)</f>
        <v>9661</v>
      </c>
    </row>
    <row r="468" spans="1:22" ht="14.25" x14ac:dyDescent="0.2">
      <c r="A468" s="26"/>
      <c r="B468" s="25"/>
      <c r="C468" s="25" t="s">
        <v>6</v>
      </c>
      <c r="D468" s="23" t="s">
        <v>5</v>
      </c>
      <c r="E468" s="24"/>
      <c r="F468" s="22">
        <f>[1]Source!AU228</f>
        <v>64</v>
      </c>
      <c r="G468" s="22">
        <f>SUM(U459:U467)</f>
        <v>833</v>
      </c>
      <c r="H468" s="23"/>
      <c r="I468" s="22">
        <f>SUM(V459:V467)</f>
        <v>5889</v>
      </c>
    </row>
    <row r="469" spans="1:22" ht="14.25" x14ac:dyDescent="0.2">
      <c r="A469" s="19"/>
      <c r="B469" s="18"/>
      <c r="C469" s="18" t="s">
        <v>4</v>
      </c>
      <c r="D469" s="16" t="s">
        <v>3</v>
      </c>
      <c r="E469" s="17">
        <f>[1]Source!AQ228</f>
        <v>19.37</v>
      </c>
      <c r="F469" s="15"/>
      <c r="G469" s="21">
        <f>[1]Source!U229</f>
        <v>120.28770000000002</v>
      </c>
      <c r="H469" s="16"/>
      <c r="I469" s="15"/>
    </row>
    <row r="470" spans="1:22" ht="15" x14ac:dyDescent="0.25">
      <c r="F470" s="12">
        <f xml:space="preserve"> [1]Source!P228+[1]Source!Q228+[1]Source!S228+SUM(G466:G468)</f>
        <v>40934</v>
      </c>
      <c r="G470" s="12"/>
      <c r="H470" s="12">
        <f xml:space="preserve"> [1]Source!P229+[1]Source!Q229+[1]Source!S229+SUM(I466:I468)</f>
        <v>289404</v>
      </c>
      <c r="I470" s="12"/>
      <c r="O470" s="14">
        <f>F470</f>
        <v>40934</v>
      </c>
      <c r="P470" s="14">
        <f>H470</f>
        <v>289404</v>
      </c>
    </row>
    <row r="471" spans="1:22" ht="114" x14ac:dyDescent="0.2">
      <c r="A471" s="26" t="str">
        <f>[1]Source!E232</f>
        <v>50</v>
      </c>
      <c r="B471" s="25" t="s">
        <v>23</v>
      </c>
      <c r="C471" s="25" t="str">
        <f>[1]Source!G232</f>
        <v>Обмуровка экранов жаростойким бетоном толщиной слоя до 40 мм</v>
      </c>
      <c r="D471" s="23" t="str">
        <f>[1]Source!H232</f>
        <v>м3</v>
      </c>
      <c r="E471" s="24">
        <f>[1]Source!I232</f>
        <v>2.7</v>
      </c>
      <c r="F471" s="22">
        <f>IF([1]Source!AK232&lt;&gt; 0, [1]Source!AK232,[1]Source!AL232 + [1]Source!AM232 + [1]Source!AO232)</f>
        <v>14340.3</v>
      </c>
      <c r="G471" s="22"/>
      <c r="H471" s="23" t="str">
        <f>[1]Source!BO233</f>
        <v>Письмо Минстроя №45824-ДВ/09 от 15.11.2018 на 4-й квартал 2018г</v>
      </c>
      <c r="I471" s="22"/>
      <c r="S471">
        <f>[1]Source!X232</f>
        <v>1618</v>
      </c>
      <c r="T471">
        <f>[1]Source!X233</f>
        <v>11445</v>
      </c>
      <c r="U471">
        <f>[1]Source!Y232</f>
        <v>986</v>
      </c>
      <c r="V471">
        <f>[1]Source!Y233</f>
        <v>6976</v>
      </c>
    </row>
    <row r="472" spans="1:22" ht="89.25" x14ac:dyDescent="0.2">
      <c r="C472" s="30" t="str">
        <f>[1]Source!CN232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73" spans="1:22" x14ac:dyDescent="0.2">
      <c r="C473" s="29" t="s">
        <v>13</v>
      </c>
      <c r="D473" s="29"/>
      <c r="E473" s="29"/>
      <c r="F473" s="29"/>
      <c r="G473" s="29"/>
      <c r="H473" s="29"/>
      <c r="I473" s="29"/>
    </row>
    <row r="474" spans="1:22" ht="14.25" x14ac:dyDescent="0.2">
      <c r="A474" s="26"/>
      <c r="B474" s="25"/>
      <c r="C474" s="25" t="s">
        <v>11</v>
      </c>
      <c r="D474" s="23"/>
      <c r="E474" s="24"/>
      <c r="F474" s="22">
        <f>[1]Source!AO232</f>
        <v>399.49</v>
      </c>
      <c r="G474" s="22">
        <f>[1]Source!S232</f>
        <v>1239</v>
      </c>
      <c r="H474" s="23">
        <f>IF([1]Source!BA233&lt;&gt; 0, [1]Source!BA233, 1)</f>
        <v>7.07</v>
      </c>
      <c r="I474" s="22">
        <f>[1]Source!S233</f>
        <v>8762</v>
      </c>
      <c r="R474">
        <f>G474</f>
        <v>1239</v>
      </c>
    </row>
    <row r="475" spans="1:22" ht="14.25" x14ac:dyDescent="0.2">
      <c r="A475" s="26"/>
      <c r="B475" s="25"/>
      <c r="C475" s="25" t="s">
        <v>10</v>
      </c>
      <c r="D475" s="23"/>
      <c r="E475" s="24"/>
      <c r="F475" s="22">
        <f>[1]Source!AM232</f>
        <v>525.34</v>
      </c>
      <c r="G475" s="22">
        <f>[1]Source!Q232</f>
        <v>1774</v>
      </c>
      <c r="H475" s="23">
        <f>IF([1]Source!BB233&lt;&gt; 0, [1]Source!BB233, 1)</f>
        <v>7.07</v>
      </c>
      <c r="I475" s="22">
        <f>[1]Source!Q233</f>
        <v>12541</v>
      </c>
    </row>
    <row r="476" spans="1:22" ht="14.25" x14ac:dyDescent="0.2">
      <c r="A476" s="26"/>
      <c r="B476" s="25"/>
      <c r="C476" s="25" t="s">
        <v>9</v>
      </c>
      <c r="D476" s="23"/>
      <c r="E476" s="24"/>
      <c r="F476" s="22">
        <f>[1]Source!AN232</f>
        <v>89.67</v>
      </c>
      <c r="G476" s="27">
        <f>[1]Source!R232</f>
        <v>302</v>
      </c>
      <c r="H476" s="23">
        <f>IF([1]Source!BS233&lt;&gt; 0, [1]Source!BS233, 1)</f>
        <v>7.07</v>
      </c>
      <c r="I476" s="27">
        <f>[1]Source!R233</f>
        <v>2138</v>
      </c>
      <c r="R476">
        <f>G476</f>
        <v>302</v>
      </c>
    </row>
    <row r="477" spans="1:22" ht="14.25" x14ac:dyDescent="0.2">
      <c r="A477" s="26"/>
      <c r="B477" s="25"/>
      <c r="C477" s="25" t="s">
        <v>8</v>
      </c>
      <c r="D477" s="23"/>
      <c r="E477" s="24"/>
      <c r="F477" s="22">
        <f>[1]Source!AL232</f>
        <v>13415.47</v>
      </c>
      <c r="G477" s="22">
        <f>[1]Source!P232</f>
        <v>36221</v>
      </c>
      <c r="H477" s="23">
        <f>IF([1]Source!BC233&lt;&gt; 0, [1]Source!BC233, 1)</f>
        <v>7.07</v>
      </c>
      <c r="I477" s="22">
        <f>[1]Source!P233</f>
        <v>256079</v>
      </c>
    </row>
    <row r="478" spans="1:22" ht="14.25" x14ac:dyDescent="0.2">
      <c r="A478" s="26"/>
      <c r="B478" s="25"/>
      <c r="C478" s="25" t="s">
        <v>7</v>
      </c>
      <c r="D478" s="23" t="s">
        <v>5</v>
      </c>
      <c r="E478" s="24"/>
      <c r="F478" s="22">
        <f>[1]Source!AT232</f>
        <v>105</v>
      </c>
      <c r="G478" s="22">
        <f>SUM(S471:S477)</f>
        <v>1618</v>
      </c>
      <c r="H478" s="23"/>
      <c r="I478" s="22">
        <f>SUM(T471:T477)</f>
        <v>11445</v>
      </c>
    </row>
    <row r="479" spans="1:22" ht="14.25" x14ac:dyDescent="0.2">
      <c r="A479" s="26"/>
      <c r="B479" s="25"/>
      <c r="C479" s="25" t="s">
        <v>6</v>
      </c>
      <c r="D479" s="23" t="s">
        <v>5</v>
      </c>
      <c r="E479" s="24"/>
      <c r="F479" s="22">
        <f>[1]Source!AU232</f>
        <v>64</v>
      </c>
      <c r="G479" s="22">
        <f>SUM(U471:U478)</f>
        <v>986</v>
      </c>
      <c r="H479" s="23"/>
      <c r="I479" s="22">
        <f>SUM(V471:V478)</f>
        <v>6976</v>
      </c>
    </row>
    <row r="480" spans="1:22" ht="14.25" x14ac:dyDescent="0.2">
      <c r="A480" s="19"/>
      <c r="B480" s="18"/>
      <c r="C480" s="18" t="s">
        <v>4</v>
      </c>
      <c r="D480" s="16" t="s">
        <v>3</v>
      </c>
      <c r="E480" s="17">
        <f>[1]Source!AQ232</f>
        <v>45.14</v>
      </c>
      <c r="F480" s="15"/>
      <c r="G480" s="21">
        <f>[1]Source!U233</f>
        <v>140.15969999999999</v>
      </c>
      <c r="H480" s="16"/>
      <c r="I480" s="15"/>
    </row>
    <row r="481" spans="1:22" ht="15" x14ac:dyDescent="0.25">
      <c r="F481" s="12">
        <f xml:space="preserve"> [1]Source!P232+[1]Source!Q232+[1]Source!S232+SUM(G478:G479)</f>
        <v>41838</v>
      </c>
      <c r="G481" s="12"/>
      <c r="H481" s="12">
        <f xml:space="preserve"> [1]Source!P233+[1]Source!Q233+[1]Source!S233+SUM(I478:I479)</f>
        <v>295803</v>
      </c>
      <c r="I481" s="12"/>
      <c r="O481" s="14">
        <f>F481</f>
        <v>41838</v>
      </c>
      <c r="P481" s="14">
        <f>H481</f>
        <v>295803</v>
      </c>
    </row>
    <row r="482" spans="1:22" ht="114" x14ac:dyDescent="0.2">
      <c r="A482" s="26" t="str">
        <f>[1]Source!E234</f>
        <v>51</v>
      </c>
      <c r="B482" s="25" t="s">
        <v>22</v>
      </c>
      <c r="C482" s="25" t="str">
        <f>[1]Source!G234</f>
        <v>Торкретирование огнеупорным раствором барабанов и коллекторов</v>
      </c>
      <c r="D482" s="23" t="str">
        <f>[1]Source!H234</f>
        <v>м3</v>
      </c>
      <c r="E482" s="24">
        <f>[1]Source!I234</f>
        <v>0.17</v>
      </c>
      <c r="F482" s="22">
        <f>IF([1]Source!AK234&lt;&gt; 0, [1]Source!AK234,[1]Source!AL234 + [1]Source!AM234 + [1]Source!AO234)</f>
        <v>11843.31</v>
      </c>
      <c r="G482" s="22"/>
      <c r="H482" s="23" t="str">
        <f>[1]Source!BO235</f>
        <v>Письмо Минстроя №45824-ДВ/09 от 15.11.2018 на 4-й квартал 2018г</v>
      </c>
      <c r="I482" s="22"/>
      <c r="S482">
        <f>[1]Source!X234</f>
        <v>137</v>
      </c>
      <c r="T482">
        <f>[1]Source!X235</f>
        <v>967</v>
      </c>
      <c r="U482">
        <f>[1]Source!Y234</f>
        <v>83</v>
      </c>
      <c r="V482">
        <f>[1]Source!Y235</f>
        <v>589</v>
      </c>
    </row>
    <row r="483" spans="1:22" ht="89.25" x14ac:dyDescent="0.2">
      <c r="C483" s="30" t="str">
        <f>[1]Source!CN234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84" spans="1:22" x14ac:dyDescent="0.2">
      <c r="C484" s="29" t="s">
        <v>13</v>
      </c>
      <c r="D484" s="29"/>
      <c r="E484" s="29"/>
      <c r="F484" s="29"/>
      <c r="G484" s="29"/>
      <c r="H484" s="29"/>
      <c r="I484" s="29"/>
    </row>
    <row r="485" spans="1:22" ht="14.25" x14ac:dyDescent="0.2">
      <c r="A485" s="26"/>
      <c r="B485" s="25"/>
      <c r="C485" s="25" t="s">
        <v>11</v>
      </c>
      <c r="D485" s="23"/>
      <c r="E485" s="24"/>
      <c r="F485" s="22">
        <f>[1]Source!AO234</f>
        <v>293.02</v>
      </c>
      <c r="G485" s="22">
        <f>[1]Source!S234</f>
        <v>57</v>
      </c>
      <c r="H485" s="23">
        <f>IF([1]Source!BA235&lt;&gt; 0, [1]Source!BA235, 1)</f>
        <v>7.07</v>
      </c>
      <c r="I485" s="22">
        <f>[1]Source!S235</f>
        <v>405</v>
      </c>
      <c r="R485">
        <f>G485</f>
        <v>57</v>
      </c>
    </row>
    <row r="486" spans="1:22" ht="14.25" x14ac:dyDescent="0.2">
      <c r="A486" s="26"/>
      <c r="B486" s="25"/>
      <c r="C486" s="25" t="s">
        <v>10</v>
      </c>
      <c r="D486" s="23"/>
      <c r="E486" s="24"/>
      <c r="F486" s="22">
        <f>[1]Source!AM234</f>
        <v>3482.55</v>
      </c>
      <c r="G486" s="22">
        <f>[1]Source!Q234</f>
        <v>740</v>
      </c>
      <c r="H486" s="23">
        <f>IF([1]Source!BB235&lt;&gt; 0, [1]Source!BB235, 1)</f>
        <v>7.07</v>
      </c>
      <c r="I486" s="22">
        <f>[1]Source!Q235</f>
        <v>5232</v>
      </c>
    </row>
    <row r="487" spans="1:22" ht="14.25" x14ac:dyDescent="0.2">
      <c r="A487" s="26"/>
      <c r="B487" s="25"/>
      <c r="C487" s="25" t="s">
        <v>9</v>
      </c>
      <c r="D487" s="23"/>
      <c r="E487" s="24"/>
      <c r="F487" s="22">
        <f>[1]Source!AN234</f>
        <v>343.39</v>
      </c>
      <c r="G487" s="27">
        <f>[1]Source!R234</f>
        <v>73</v>
      </c>
      <c r="H487" s="23">
        <f>IF([1]Source!BS235&lt;&gt; 0, [1]Source!BS235, 1)</f>
        <v>7.07</v>
      </c>
      <c r="I487" s="27">
        <f>[1]Source!R235</f>
        <v>516</v>
      </c>
      <c r="R487">
        <f>G487</f>
        <v>73</v>
      </c>
    </row>
    <row r="488" spans="1:22" ht="14.25" x14ac:dyDescent="0.2">
      <c r="A488" s="26"/>
      <c r="B488" s="25"/>
      <c r="C488" s="25" t="s">
        <v>8</v>
      </c>
      <c r="D488" s="23"/>
      <c r="E488" s="24"/>
      <c r="F488" s="22">
        <f>[1]Source!AL234</f>
        <v>8067.74</v>
      </c>
      <c r="G488" s="22">
        <f>[1]Source!P234</f>
        <v>1372</v>
      </c>
      <c r="H488" s="23">
        <f>IF([1]Source!BC235&lt;&gt; 0, [1]Source!BC235, 1)</f>
        <v>7.07</v>
      </c>
      <c r="I488" s="22">
        <f>[1]Source!P235</f>
        <v>9697</v>
      </c>
    </row>
    <row r="489" spans="1:22" ht="14.25" x14ac:dyDescent="0.2">
      <c r="A489" s="26"/>
      <c r="B489" s="25"/>
      <c r="C489" s="25" t="s">
        <v>7</v>
      </c>
      <c r="D489" s="23" t="s">
        <v>5</v>
      </c>
      <c r="E489" s="24"/>
      <c r="F489" s="22">
        <f>[1]Source!AT234</f>
        <v>105</v>
      </c>
      <c r="G489" s="22">
        <f>SUM(S482:S488)</f>
        <v>137</v>
      </c>
      <c r="H489" s="23"/>
      <c r="I489" s="22">
        <f>SUM(T482:T488)</f>
        <v>967</v>
      </c>
    </row>
    <row r="490" spans="1:22" ht="14.25" x14ac:dyDescent="0.2">
      <c r="A490" s="26"/>
      <c r="B490" s="25"/>
      <c r="C490" s="25" t="s">
        <v>6</v>
      </c>
      <c r="D490" s="23" t="s">
        <v>5</v>
      </c>
      <c r="E490" s="24"/>
      <c r="F490" s="22">
        <f>[1]Source!AU234</f>
        <v>64</v>
      </c>
      <c r="G490" s="22">
        <f>SUM(U482:U489)</f>
        <v>83</v>
      </c>
      <c r="H490" s="23"/>
      <c r="I490" s="22">
        <f>SUM(V482:V489)</f>
        <v>589</v>
      </c>
    </row>
    <row r="491" spans="1:22" ht="14.25" x14ac:dyDescent="0.2">
      <c r="A491" s="19"/>
      <c r="B491" s="18"/>
      <c r="C491" s="18" t="s">
        <v>4</v>
      </c>
      <c r="D491" s="16" t="s">
        <v>3</v>
      </c>
      <c r="E491" s="17">
        <f>[1]Source!AQ234</f>
        <v>32.630000000000003</v>
      </c>
      <c r="F491" s="15"/>
      <c r="G491" s="21">
        <f>[1]Source!U235</f>
        <v>6.3791650000000013</v>
      </c>
      <c r="H491" s="16"/>
      <c r="I491" s="15"/>
    </row>
    <row r="492" spans="1:22" ht="15" x14ac:dyDescent="0.25">
      <c r="F492" s="12">
        <f xml:space="preserve"> [1]Source!P234+[1]Source!Q234+[1]Source!S234+SUM(G489:G490)</f>
        <v>2389</v>
      </c>
      <c r="G492" s="12"/>
      <c r="H492" s="12">
        <f xml:space="preserve"> [1]Source!P235+[1]Source!Q235+[1]Source!S235+SUM(I489:I490)</f>
        <v>16890</v>
      </c>
      <c r="I492" s="12"/>
      <c r="O492" s="14">
        <f>F492</f>
        <v>2389</v>
      </c>
      <c r="P492" s="14">
        <f>H492</f>
        <v>16890</v>
      </c>
    </row>
    <row r="493" spans="1:22" ht="114" x14ac:dyDescent="0.2">
      <c r="A493" s="26" t="str">
        <f>[1]Source!E236</f>
        <v>52</v>
      </c>
      <c r="B493" s="25" t="s">
        <v>21</v>
      </c>
      <c r="C493" s="25" t="str">
        <f>[1]Source!G236</f>
        <v>Уплотнительная обмазка поверхности котлов раствором магнезиальным</v>
      </c>
      <c r="D493" s="23" t="str">
        <f>[1]Source!H236</f>
        <v>100 м2</v>
      </c>
      <c r="E493" s="24">
        <f>[1]Source!I236</f>
        <v>0.2</v>
      </c>
      <c r="F493" s="22">
        <f>IF([1]Source!AK236&lt;&gt; 0, [1]Source!AK236,[1]Source!AL236 + [1]Source!AM236 + [1]Source!AO236)</f>
        <v>14017.51</v>
      </c>
      <c r="G493" s="22"/>
      <c r="H493" s="23" t="str">
        <f>[1]Source!BO237</f>
        <v>Письмо Минстроя №45824-ДВ/09 от 15.11.2018 на 4-й квартал 2018г</v>
      </c>
      <c r="I493" s="22"/>
      <c r="S493">
        <f>[1]Source!X236</f>
        <v>299</v>
      </c>
      <c r="T493">
        <f>[1]Source!X237</f>
        <v>2113</v>
      </c>
      <c r="U493">
        <f>[1]Source!Y236</f>
        <v>182</v>
      </c>
      <c r="V493">
        <f>[1]Source!Y237</f>
        <v>1288</v>
      </c>
    </row>
    <row r="494" spans="1:22" x14ac:dyDescent="0.2">
      <c r="C494" s="28" t="str">
        <f>"Объем: "&amp;[1]Source!I236&amp;"=20/"&amp;"100"</f>
        <v>Объем: 0,2=20/100</v>
      </c>
    </row>
    <row r="495" spans="1:22" ht="89.25" x14ac:dyDescent="0.2">
      <c r="C495" s="30" t="str">
        <f>[1]Source!CN236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496" spans="1:22" x14ac:dyDescent="0.2">
      <c r="C496" s="29" t="s">
        <v>13</v>
      </c>
      <c r="D496" s="29"/>
      <c r="E496" s="29"/>
      <c r="F496" s="29"/>
      <c r="G496" s="29"/>
      <c r="H496" s="29"/>
      <c r="I496" s="29"/>
    </row>
    <row r="497" spans="1:22" ht="14.25" x14ac:dyDescent="0.2">
      <c r="A497" s="26"/>
      <c r="B497" s="25"/>
      <c r="C497" s="25" t="s">
        <v>11</v>
      </c>
      <c r="D497" s="23"/>
      <c r="E497" s="24"/>
      <c r="F497" s="22">
        <f>[1]Source!AO236</f>
        <v>1134.67</v>
      </c>
      <c r="G497" s="22">
        <f>[1]Source!S236</f>
        <v>261</v>
      </c>
      <c r="H497" s="23">
        <f>IF([1]Source!BA237&lt;&gt; 0, [1]Source!BA237, 1)</f>
        <v>7.07</v>
      </c>
      <c r="I497" s="22">
        <f>[1]Source!S237</f>
        <v>1845</v>
      </c>
      <c r="R497">
        <f>G497</f>
        <v>261</v>
      </c>
    </row>
    <row r="498" spans="1:22" ht="14.25" x14ac:dyDescent="0.2">
      <c r="A498" s="26"/>
      <c r="B498" s="25"/>
      <c r="C498" s="25" t="s">
        <v>10</v>
      </c>
      <c r="D498" s="23"/>
      <c r="E498" s="24"/>
      <c r="F498" s="22">
        <f>[1]Source!AM236</f>
        <v>810.43</v>
      </c>
      <c r="G498" s="22">
        <f>[1]Source!Q236</f>
        <v>203</v>
      </c>
      <c r="H498" s="23">
        <f>IF([1]Source!BB237&lt;&gt; 0, [1]Source!BB237, 1)</f>
        <v>7.07</v>
      </c>
      <c r="I498" s="22">
        <f>[1]Source!Q237</f>
        <v>1432</v>
      </c>
    </row>
    <row r="499" spans="1:22" ht="14.25" x14ac:dyDescent="0.2">
      <c r="A499" s="26"/>
      <c r="B499" s="25"/>
      <c r="C499" s="25" t="s">
        <v>9</v>
      </c>
      <c r="D499" s="23"/>
      <c r="E499" s="24"/>
      <c r="F499" s="22">
        <f>[1]Source!AN236</f>
        <v>94.14</v>
      </c>
      <c r="G499" s="27">
        <f>[1]Source!R236</f>
        <v>24</v>
      </c>
      <c r="H499" s="23">
        <f>IF([1]Source!BS237&lt;&gt; 0, [1]Source!BS237, 1)</f>
        <v>7.07</v>
      </c>
      <c r="I499" s="27">
        <f>[1]Source!R237</f>
        <v>167</v>
      </c>
      <c r="R499">
        <f>G499</f>
        <v>24</v>
      </c>
    </row>
    <row r="500" spans="1:22" ht="14.25" x14ac:dyDescent="0.2">
      <c r="A500" s="26"/>
      <c r="B500" s="25"/>
      <c r="C500" s="25" t="s">
        <v>8</v>
      </c>
      <c r="D500" s="23"/>
      <c r="E500" s="24"/>
      <c r="F500" s="22">
        <f>[1]Source!AL236</f>
        <v>12072.41</v>
      </c>
      <c r="G500" s="22">
        <f>[1]Source!P236</f>
        <v>2414</v>
      </c>
      <c r="H500" s="23">
        <f>IF([1]Source!BC237&lt;&gt; 0, [1]Source!BC237, 1)</f>
        <v>7.07</v>
      </c>
      <c r="I500" s="22">
        <f>[1]Source!P237</f>
        <v>17070</v>
      </c>
    </row>
    <row r="501" spans="1:22" ht="14.25" x14ac:dyDescent="0.2">
      <c r="A501" s="26"/>
      <c r="B501" s="25"/>
      <c r="C501" s="25" t="s">
        <v>7</v>
      </c>
      <c r="D501" s="23" t="s">
        <v>5</v>
      </c>
      <c r="E501" s="24"/>
      <c r="F501" s="22">
        <f>[1]Source!AT236</f>
        <v>105</v>
      </c>
      <c r="G501" s="22">
        <f>SUM(S493:S500)</f>
        <v>299</v>
      </c>
      <c r="H501" s="23"/>
      <c r="I501" s="22">
        <f>SUM(T493:T500)</f>
        <v>2113</v>
      </c>
    </row>
    <row r="502" spans="1:22" ht="14.25" x14ac:dyDescent="0.2">
      <c r="A502" s="26"/>
      <c r="B502" s="25"/>
      <c r="C502" s="25" t="s">
        <v>6</v>
      </c>
      <c r="D502" s="23" t="s">
        <v>5</v>
      </c>
      <c r="E502" s="24"/>
      <c r="F502" s="22">
        <f>[1]Source!AU236</f>
        <v>64</v>
      </c>
      <c r="G502" s="22">
        <f>SUM(U493:U501)</f>
        <v>182</v>
      </c>
      <c r="H502" s="23"/>
      <c r="I502" s="22">
        <f>SUM(V493:V501)</f>
        <v>1288</v>
      </c>
    </row>
    <row r="503" spans="1:22" ht="14.25" x14ac:dyDescent="0.2">
      <c r="A503" s="19"/>
      <c r="B503" s="18"/>
      <c r="C503" s="18" t="s">
        <v>4</v>
      </c>
      <c r="D503" s="16" t="s">
        <v>3</v>
      </c>
      <c r="E503" s="17">
        <f>[1]Source!AQ236</f>
        <v>122.8</v>
      </c>
      <c r="F503" s="15"/>
      <c r="G503" s="21">
        <f>[1]Source!U237</f>
        <v>28.244</v>
      </c>
      <c r="H503" s="16"/>
      <c r="I503" s="15"/>
    </row>
    <row r="504" spans="1:22" ht="15" x14ac:dyDescent="0.25">
      <c r="F504" s="12">
        <f xml:space="preserve"> [1]Source!P236+[1]Source!Q236+[1]Source!S236+SUM(G501:G502)</f>
        <v>3359</v>
      </c>
      <c r="G504" s="12"/>
      <c r="H504" s="12">
        <f xml:space="preserve"> [1]Source!P237+[1]Source!Q237+[1]Source!S237+SUM(I501:I502)</f>
        <v>23748</v>
      </c>
      <c r="I504" s="12"/>
      <c r="O504" s="14">
        <f>F504</f>
        <v>3359</v>
      </c>
      <c r="P504" s="14">
        <f>H504</f>
        <v>23748</v>
      </c>
    </row>
    <row r="505" spans="1:22" ht="114" x14ac:dyDescent="0.2">
      <c r="A505" s="26" t="str">
        <f>[1]Source!E238</f>
        <v>53</v>
      </c>
      <c r="B505" s="25" t="s">
        <v>20</v>
      </c>
      <c r="C505" s="25" t="str">
        <f>[1]Source!G238</f>
        <v>Прокладка пергамина между слоями обмуровки</v>
      </c>
      <c r="D505" s="23" t="str">
        <f>[1]Source!H238</f>
        <v>100 м2</v>
      </c>
      <c r="E505" s="24">
        <f>[1]Source!I238</f>
        <v>0.68</v>
      </c>
      <c r="F505" s="22">
        <f>IF([1]Source!AK238&lt;&gt; 0, [1]Source!AK238,[1]Source!AL238 + [1]Source!AM238 + [1]Source!AO238)</f>
        <v>506.45</v>
      </c>
      <c r="G505" s="22"/>
      <c r="H505" s="23" t="str">
        <f>[1]Source!BO239</f>
        <v>Письмо Минстроя №45824-ДВ/09 от 15.11.2018 на 4-й квартал 2018г</v>
      </c>
      <c r="I505" s="22"/>
      <c r="S505">
        <f>[1]Source!X238</f>
        <v>105</v>
      </c>
      <c r="T505">
        <f>[1]Source!X239</f>
        <v>748</v>
      </c>
      <c r="U505">
        <f>[1]Source!Y238</f>
        <v>64</v>
      </c>
      <c r="V505">
        <f>[1]Source!Y239</f>
        <v>456</v>
      </c>
    </row>
    <row r="506" spans="1:22" x14ac:dyDescent="0.2">
      <c r="C506" s="28" t="str">
        <f>"Объем: "&amp;[1]Source!I238&amp;"=68/"&amp;"100"</f>
        <v>Объем: 0,68=68/100</v>
      </c>
    </row>
    <row r="507" spans="1:22" ht="89.25" x14ac:dyDescent="0.2">
      <c r="C507" s="30" t="str">
        <f>[1]Source!CN238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508" spans="1:22" x14ac:dyDescent="0.2">
      <c r="C508" s="29" t="s">
        <v>13</v>
      </c>
      <c r="D508" s="29"/>
      <c r="E508" s="29"/>
      <c r="F508" s="29"/>
      <c r="G508" s="29"/>
      <c r="H508" s="29"/>
      <c r="I508" s="29"/>
    </row>
    <row r="509" spans="1:22" ht="14.25" x14ac:dyDescent="0.2">
      <c r="A509" s="26"/>
      <c r="B509" s="25"/>
      <c r="C509" s="25" t="s">
        <v>11</v>
      </c>
      <c r="D509" s="23"/>
      <c r="E509" s="24"/>
      <c r="F509" s="22">
        <f>[1]Source!AO238</f>
        <v>126.88</v>
      </c>
      <c r="G509" s="22">
        <f>[1]Source!S238</f>
        <v>99</v>
      </c>
      <c r="H509" s="23">
        <f>IF([1]Source!BA239&lt;&gt; 0, [1]Source!BA239, 1)</f>
        <v>7.07</v>
      </c>
      <c r="I509" s="22">
        <f>[1]Source!S239</f>
        <v>702</v>
      </c>
      <c r="R509">
        <f>G509</f>
        <v>99</v>
      </c>
    </row>
    <row r="510" spans="1:22" ht="14.25" x14ac:dyDescent="0.2">
      <c r="A510" s="26"/>
      <c r="B510" s="25"/>
      <c r="C510" s="25" t="s">
        <v>10</v>
      </c>
      <c r="D510" s="23"/>
      <c r="E510" s="24"/>
      <c r="F510" s="22">
        <f>[1]Source!AM238</f>
        <v>15.02</v>
      </c>
      <c r="G510" s="22">
        <f>[1]Source!Q238</f>
        <v>13</v>
      </c>
      <c r="H510" s="23">
        <f>IF([1]Source!BB239&lt;&gt; 0, [1]Source!BB239, 1)</f>
        <v>7.07</v>
      </c>
      <c r="I510" s="22">
        <f>[1]Source!Q239</f>
        <v>91</v>
      </c>
    </row>
    <row r="511" spans="1:22" ht="14.25" x14ac:dyDescent="0.2">
      <c r="A511" s="26"/>
      <c r="B511" s="25"/>
      <c r="C511" s="25" t="s">
        <v>9</v>
      </c>
      <c r="D511" s="23"/>
      <c r="E511" s="24"/>
      <c r="F511" s="22">
        <f>[1]Source!AN238</f>
        <v>1.65</v>
      </c>
      <c r="G511" s="27">
        <f>[1]Source!R238</f>
        <v>1</v>
      </c>
      <c r="H511" s="23">
        <f>IF([1]Source!BS239&lt;&gt; 0, [1]Source!BS239, 1)</f>
        <v>7.07</v>
      </c>
      <c r="I511" s="27">
        <f>[1]Source!R239</f>
        <v>10</v>
      </c>
      <c r="R511">
        <f>G511</f>
        <v>1</v>
      </c>
    </row>
    <row r="512" spans="1:22" ht="14.25" x14ac:dyDescent="0.2">
      <c r="A512" s="26"/>
      <c r="B512" s="25"/>
      <c r="C512" s="25" t="s">
        <v>8</v>
      </c>
      <c r="D512" s="23"/>
      <c r="E512" s="24"/>
      <c r="F512" s="22">
        <f>[1]Source!AL238</f>
        <v>364.55</v>
      </c>
      <c r="G512" s="22">
        <f>[1]Source!P238</f>
        <v>248</v>
      </c>
      <c r="H512" s="23">
        <f>IF([1]Source!BC239&lt;&gt; 0, [1]Source!BC239, 1)</f>
        <v>7.07</v>
      </c>
      <c r="I512" s="22">
        <f>[1]Source!P239</f>
        <v>1755</v>
      </c>
    </row>
    <row r="513" spans="1:22" ht="14.25" x14ac:dyDescent="0.2">
      <c r="A513" s="26"/>
      <c r="B513" s="25"/>
      <c r="C513" s="25" t="s">
        <v>7</v>
      </c>
      <c r="D513" s="23" t="s">
        <v>5</v>
      </c>
      <c r="E513" s="24"/>
      <c r="F513" s="22">
        <f>[1]Source!AT238</f>
        <v>105</v>
      </c>
      <c r="G513" s="22">
        <f>SUM(S505:S512)</f>
        <v>105</v>
      </c>
      <c r="H513" s="23"/>
      <c r="I513" s="22">
        <f>SUM(T505:T512)</f>
        <v>748</v>
      </c>
    </row>
    <row r="514" spans="1:22" ht="14.25" x14ac:dyDescent="0.2">
      <c r="A514" s="26"/>
      <c r="B514" s="25"/>
      <c r="C514" s="25" t="s">
        <v>6</v>
      </c>
      <c r="D514" s="23" t="s">
        <v>5</v>
      </c>
      <c r="E514" s="24"/>
      <c r="F514" s="22">
        <f>[1]Source!AU238</f>
        <v>64</v>
      </c>
      <c r="G514" s="22">
        <f>SUM(U505:U513)</f>
        <v>64</v>
      </c>
      <c r="H514" s="23"/>
      <c r="I514" s="22">
        <f>SUM(V505:V513)</f>
        <v>456</v>
      </c>
    </row>
    <row r="515" spans="1:22" ht="14.25" x14ac:dyDescent="0.2">
      <c r="A515" s="19"/>
      <c r="B515" s="18"/>
      <c r="C515" s="18" t="s">
        <v>4</v>
      </c>
      <c r="D515" s="16" t="s">
        <v>3</v>
      </c>
      <c r="E515" s="17">
        <f>[1]Source!AQ238</f>
        <v>16.940000000000001</v>
      </c>
      <c r="F515" s="15"/>
      <c r="G515" s="21">
        <f>[1]Source!U239</f>
        <v>13.247080000000002</v>
      </c>
      <c r="H515" s="16"/>
      <c r="I515" s="15"/>
    </row>
    <row r="516" spans="1:22" ht="15" x14ac:dyDescent="0.25">
      <c r="F516" s="12">
        <f xml:space="preserve"> [1]Source!P238+[1]Source!Q238+[1]Source!S238+SUM(G513:G514)</f>
        <v>529</v>
      </c>
      <c r="G516" s="12"/>
      <c r="H516" s="12">
        <f xml:space="preserve"> [1]Source!P239+[1]Source!Q239+[1]Source!S239+SUM(I513:I514)</f>
        <v>3752</v>
      </c>
      <c r="I516" s="12"/>
      <c r="O516" s="14">
        <f>F516</f>
        <v>529</v>
      </c>
      <c r="P516" s="14">
        <f>H516</f>
        <v>3752</v>
      </c>
    </row>
    <row r="517" spans="1:22" ht="114" x14ac:dyDescent="0.2">
      <c r="A517" s="26" t="str">
        <f>[1]Source!E240</f>
        <v>54</v>
      </c>
      <c r="B517" s="25" t="s">
        <v>19</v>
      </c>
      <c r="C517" s="25" t="str">
        <f>[1]Source!G240</f>
        <v>Набивка массой хромитовой зажигательных поясов экранов</v>
      </c>
      <c r="D517" s="23" t="str">
        <f>[1]Source!H240</f>
        <v>м3</v>
      </c>
      <c r="E517" s="24">
        <f>[1]Source!I240</f>
        <v>0.03</v>
      </c>
      <c r="F517" s="22">
        <f>IF([1]Source!AK240&lt;&gt; 0, [1]Source!AK240,[1]Source!AL240 + [1]Source!AM240 + [1]Source!AO240)</f>
        <v>7057.98</v>
      </c>
      <c r="G517" s="22"/>
      <c r="H517" s="23" t="str">
        <f>[1]Source!BO241</f>
        <v>Письмо Минстроя №45824-ДВ/09 от 15.11.2018 на 4-й квартал 2018г</v>
      </c>
      <c r="I517" s="22"/>
      <c r="S517">
        <f>[1]Source!X240</f>
        <v>24</v>
      </c>
      <c r="T517">
        <f>[1]Source!X241</f>
        <v>171</v>
      </c>
      <c r="U517">
        <f>[1]Source!Y240</f>
        <v>15</v>
      </c>
      <c r="V517">
        <f>[1]Source!Y241</f>
        <v>104</v>
      </c>
    </row>
    <row r="518" spans="1:22" ht="89.25" x14ac:dyDescent="0.2">
      <c r="C518" s="30" t="str">
        <f>[1]Source!CN240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519" spans="1:22" x14ac:dyDescent="0.2">
      <c r="C519" s="29" t="s">
        <v>13</v>
      </c>
      <c r="D519" s="29"/>
      <c r="E519" s="29"/>
      <c r="F519" s="29"/>
      <c r="G519" s="29"/>
      <c r="H519" s="29"/>
      <c r="I519" s="29"/>
    </row>
    <row r="520" spans="1:22" ht="14.25" x14ac:dyDescent="0.2">
      <c r="A520" s="26"/>
      <c r="B520" s="25"/>
      <c r="C520" s="25" t="s">
        <v>11</v>
      </c>
      <c r="D520" s="23"/>
      <c r="E520" s="24"/>
      <c r="F520" s="22">
        <f>[1]Source!AO240</f>
        <v>510.64</v>
      </c>
      <c r="G520" s="22">
        <f>[1]Source!S240</f>
        <v>18</v>
      </c>
      <c r="H520" s="23">
        <f>IF([1]Source!BA241&lt;&gt; 0, [1]Source!BA241, 1)</f>
        <v>7.07</v>
      </c>
      <c r="I520" s="22">
        <f>[1]Source!S241</f>
        <v>125</v>
      </c>
      <c r="R520">
        <f>G520</f>
        <v>18</v>
      </c>
    </row>
    <row r="521" spans="1:22" ht="14.25" x14ac:dyDescent="0.2">
      <c r="A521" s="26"/>
      <c r="B521" s="25"/>
      <c r="C521" s="25" t="s">
        <v>10</v>
      </c>
      <c r="D521" s="23"/>
      <c r="E521" s="24"/>
      <c r="F521" s="22">
        <f>[1]Source!AM240</f>
        <v>2048.69</v>
      </c>
      <c r="G521" s="22">
        <f>[1]Source!Q240</f>
        <v>77</v>
      </c>
      <c r="H521" s="23">
        <f>IF([1]Source!BB241&lt;&gt; 0, [1]Source!BB241, 1)</f>
        <v>7.07</v>
      </c>
      <c r="I521" s="22">
        <f>[1]Source!Q241</f>
        <v>543</v>
      </c>
    </row>
    <row r="522" spans="1:22" ht="14.25" x14ac:dyDescent="0.2">
      <c r="A522" s="26"/>
      <c r="B522" s="25"/>
      <c r="C522" s="25" t="s">
        <v>9</v>
      </c>
      <c r="D522" s="23"/>
      <c r="E522" s="24"/>
      <c r="F522" s="22">
        <f>[1]Source!AN240</f>
        <v>144.61000000000001</v>
      </c>
      <c r="G522" s="27">
        <f>[1]Source!R240</f>
        <v>5</v>
      </c>
      <c r="H522" s="23">
        <f>IF([1]Source!BS241&lt;&gt; 0, [1]Source!BS241, 1)</f>
        <v>7.07</v>
      </c>
      <c r="I522" s="27">
        <f>[1]Source!R241</f>
        <v>38</v>
      </c>
      <c r="R522">
        <f>G522</f>
        <v>5</v>
      </c>
    </row>
    <row r="523" spans="1:22" ht="14.25" x14ac:dyDescent="0.2">
      <c r="A523" s="26"/>
      <c r="B523" s="25"/>
      <c r="C523" s="25" t="s">
        <v>8</v>
      </c>
      <c r="D523" s="23"/>
      <c r="E523" s="24"/>
      <c r="F523" s="22">
        <f>[1]Source!AL240</f>
        <v>4498.6499999999996</v>
      </c>
      <c r="G523" s="22">
        <f>[1]Source!P240</f>
        <v>135</v>
      </c>
      <c r="H523" s="23">
        <f>IF([1]Source!BC241&lt;&gt; 0, [1]Source!BC241, 1)</f>
        <v>7.07</v>
      </c>
      <c r="I523" s="22">
        <f>[1]Source!P241</f>
        <v>954</v>
      </c>
    </row>
    <row r="524" spans="1:22" ht="14.25" x14ac:dyDescent="0.2">
      <c r="A524" s="26"/>
      <c r="B524" s="25"/>
      <c r="C524" s="25" t="s">
        <v>7</v>
      </c>
      <c r="D524" s="23" t="s">
        <v>5</v>
      </c>
      <c r="E524" s="24"/>
      <c r="F524" s="22">
        <f>[1]Source!AT240</f>
        <v>105</v>
      </c>
      <c r="G524" s="22">
        <f>SUM(S517:S523)</f>
        <v>24</v>
      </c>
      <c r="H524" s="23"/>
      <c r="I524" s="22">
        <f>SUM(T517:T523)</f>
        <v>171</v>
      </c>
    </row>
    <row r="525" spans="1:22" ht="14.25" x14ac:dyDescent="0.2">
      <c r="A525" s="26"/>
      <c r="B525" s="25"/>
      <c r="C525" s="25" t="s">
        <v>6</v>
      </c>
      <c r="D525" s="23" t="s">
        <v>5</v>
      </c>
      <c r="E525" s="24"/>
      <c r="F525" s="22">
        <f>[1]Source!AU240</f>
        <v>64</v>
      </c>
      <c r="G525" s="22">
        <f>SUM(U517:U524)</f>
        <v>15</v>
      </c>
      <c r="H525" s="23"/>
      <c r="I525" s="22">
        <f>SUM(V517:V524)</f>
        <v>104</v>
      </c>
    </row>
    <row r="526" spans="1:22" ht="14.25" x14ac:dyDescent="0.2">
      <c r="A526" s="19"/>
      <c r="B526" s="18"/>
      <c r="C526" s="18" t="s">
        <v>4</v>
      </c>
      <c r="D526" s="16" t="s">
        <v>3</v>
      </c>
      <c r="E526" s="17">
        <f>[1]Source!AQ240</f>
        <v>51.58</v>
      </c>
      <c r="F526" s="15"/>
      <c r="G526" s="21">
        <f>[1]Source!U241</f>
        <v>1.7795099999999997</v>
      </c>
      <c r="H526" s="16"/>
      <c r="I526" s="15"/>
    </row>
    <row r="527" spans="1:22" ht="15" x14ac:dyDescent="0.25">
      <c r="F527" s="12">
        <f xml:space="preserve"> [1]Source!P240+[1]Source!Q240+[1]Source!S240+SUM(G524:G525)</f>
        <v>269</v>
      </c>
      <c r="G527" s="12"/>
      <c r="H527" s="12">
        <f xml:space="preserve"> [1]Source!P241+[1]Source!Q241+[1]Source!S241+SUM(I524:I525)</f>
        <v>1897</v>
      </c>
      <c r="I527" s="12"/>
      <c r="O527" s="14">
        <f>F527</f>
        <v>269</v>
      </c>
      <c r="P527" s="14">
        <f>H527</f>
        <v>1897</v>
      </c>
    </row>
    <row r="528" spans="1:22" ht="114" x14ac:dyDescent="0.2">
      <c r="A528" s="26" t="str">
        <f>[1]Source!E242</f>
        <v>55</v>
      </c>
      <c r="B528" s="25" t="s">
        <v>18</v>
      </c>
      <c r="C528" s="25" t="str">
        <f>[1]Source!G242</f>
        <v>Прокладка фанеры в температурные швы</v>
      </c>
      <c r="D528" s="23" t="str">
        <f>[1]Source!H242</f>
        <v>100 м2</v>
      </c>
      <c r="E528" s="24">
        <f>[1]Source!I242</f>
        <v>0.9</v>
      </c>
      <c r="F528" s="22">
        <f>IF([1]Source!AK242&lt;&gt; 0, [1]Source!AK242,[1]Source!AL242 + [1]Source!AM242 + [1]Source!AO242)</f>
        <v>725.96</v>
      </c>
      <c r="G528" s="22"/>
      <c r="H528" s="23" t="str">
        <f>[1]Source!BO243</f>
        <v>Письмо Минстроя №45824-ДВ/09 от 15.11.2018 на 4-й квартал 2018г</v>
      </c>
      <c r="I528" s="22"/>
      <c r="S528">
        <f>[1]Source!X242</f>
        <v>119</v>
      </c>
      <c r="T528">
        <f>[1]Source!X243</f>
        <v>835</v>
      </c>
      <c r="U528">
        <f>[1]Source!Y242</f>
        <v>72</v>
      </c>
      <c r="V528">
        <f>[1]Source!Y243</f>
        <v>509</v>
      </c>
    </row>
    <row r="529" spans="1:22" x14ac:dyDescent="0.2">
      <c r="C529" s="28" t="str">
        <f>"Объем: "&amp;[1]Source!I242&amp;"=90/"&amp;"100"</f>
        <v>Объем: 0,9=90/100</v>
      </c>
    </row>
    <row r="530" spans="1:22" ht="89.25" x14ac:dyDescent="0.2">
      <c r="C530" s="30" t="str">
        <f>[1]Source!CN242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531" spans="1:22" x14ac:dyDescent="0.2">
      <c r="C531" s="29" t="s">
        <v>13</v>
      </c>
      <c r="D531" s="29"/>
      <c r="E531" s="29"/>
      <c r="F531" s="29"/>
      <c r="G531" s="29"/>
      <c r="H531" s="29"/>
      <c r="I531" s="29"/>
    </row>
    <row r="532" spans="1:22" ht="14.25" x14ac:dyDescent="0.2">
      <c r="A532" s="26"/>
      <c r="B532" s="25"/>
      <c r="C532" s="25" t="s">
        <v>11</v>
      </c>
      <c r="D532" s="23"/>
      <c r="E532" s="24"/>
      <c r="F532" s="22">
        <f>[1]Source!AO242</f>
        <v>98.34</v>
      </c>
      <c r="G532" s="22">
        <f>[1]Source!S242</f>
        <v>102</v>
      </c>
      <c r="H532" s="23">
        <f>IF([1]Source!BA243&lt;&gt; 0, [1]Source!BA243, 1)</f>
        <v>7.07</v>
      </c>
      <c r="I532" s="22">
        <f>[1]Source!S243</f>
        <v>719</v>
      </c>
      <c r="R532">
        <f>G532</f>
        <v>102</v>
      </c>
    </row>
    <row r="533" spans="1:22" ht="14.25" x14ac:dyDescent="0.2">
      <c r="A533" s="26"/>
      <c r="B533" s="25"/>
      <c r="C533" s="25" t="s">
        <v>10</v>
      </c>
      <c r="D533" s="23"/>
      <c r="E533" s="24"/>
      <c r="F533" s="22">
        <f>[1]Source!AM242</f>
        <v>91.98</v>
      </c>
      <c r="G533" s="22">
        <f>[1]Source!Q242</f>
        <v>104</v>
      </c>
      <c r="H533" s="23">
        <f>IF([1]Source!BB243&lt;&gt; 0, [1]Source!BB243, 1)</f>
        <v>7.07</v>
      </c>
      <c r="I533" s="22">
        <f>[1]Source!Q243</f>
        <v>732</v>
      </c>
    </row>
    <row r="534" spans="1:22" ht="14.25" x14ac:dyDescent="0.2">
      <c r="A534" s="26"/>
      <c r="B534" s="25"/>
      <c r="C534" s="25" t="s">
        <v>9</v>
      </c>
      <c r="D534" s="23"/>
      <c r="E534" s="24"/>
      <c r="F534" s="22">
        <f>[1]Source!AN242</f>
        <v>9.86</v>
      </c>
      <c r="G534" s="27">
        <f>[1]Source!R242</f>
        <v>11</v>
      </c>
      <c r="H534" s="23">
        <f>IF([1]Source!BS243&lt;&gt; 0, [1]Source!BS243, 1)</f>
        <v>7.07</v>
      </c>
      <c r="I534" s="27">
        <f>[1]Source!R243</f>
        <v>76</v>
      </c>
      <c r="R534">
        <f>G534</f>
        <v>11</v>
      </c>
    </row>
    <row r="535" spans="1:22" ht="14.25" x14ac:dyDescent="0.2">
      <c r="A535" s="26"/>
      <c r="B535" s="25"/>
      <c r="C535" s="25" t="s">
        <v>8</v>
      </c>
      <c r="D535" s="23"/>
      <c r="E535" s="24"/>
      <c r="F535" s="22">
        <f>[1]Source!AL242</f>
        <v>535.64</v>
      </c>
      <c r="G535" s="22">
        <f>[1]Source!P242</f>
        <v>482</v>
      </c>
      <c r="H535" s="23">
        <f>IF([1]Source!BC243&lt;&gt; 0, [1]Source!BC243, 1)</f>
        <v>7.07</v>
      </c>
      <c r="I535" s="22">
        <f>[1]Source!P243</f>
        <v>3411</v>
      </c>
    </row>
    <row r="536" spans="1:22" ht="14.25" x14ac:dyDescent="0.2">
      <c r="A536" s="26"/>
      <c r="B536" s="25"/>
      <c r="C536" s="25" t="s">
        <v>7</v>
      </c>
      <c r="D536" s="23" t="s">
        <v>5</v>
      </c>
      <c r="E536" s="24"/>
      <c r="F536" s="22">
        <f>[1]Source!AT242</f>
        <v>105</v>
      </c>
      <c r="G536" s="22">
        <f>SUM(S528:S535)</f>
        <v>119</v>
      </c>
      <c r="H536" s="23"/>
      <c r="I536" s="22">
        <f>SUM(T528:T535)</f>
        <v>835</v>
      </c>
    </row>
    <row r="537" spans="1:22" ht="14.25" x14ac:dyDescent="0.2">
      <c r="A537" s="26"/>
      <c r="B537" s="25"/>
      <c r="C537" s="25" t="s">
        <v>6</v>
      </c>
      <c r="D537" s="23" t="s">
        <v>5</v>
      </c>
      <c r="E537" s="24"/>
      <c r="F537" s="22">
        <f>[1]Source!AU242</f>
        <v>64</v>
      </c>
      <c r="G537" s="22">
        <f>SUM(U528:U536)</f>
        <v>72</v>
      </c>
      <c r="H537" s="23"/>
      <c r="I537" s="22">
        <f>SUM(V528:V536)</f>
        <v>509</v>
      </c>
    </row>
    <row r="538" spans="1:22" ht="14.25" x14ac:dyDescent="0.2">
      <c r="A538" s="19"/>
      <c r="B538" s="18"/>
      <c r="C538" s="18" t="s">
        <v>4</v>
      </c>
      <c r="D538" s="16" t="s">
        <v>3</v>
      </c>
      <c r="E538" s="17">
        <f>[1]Source!AQ242</f>
        <v>13.13</v>
      </c>
      <c r="F538" s="15"/>
      <c r="G538" s="21">
        <f>[1]Source!U243</f>
        <v>13.589549999999999</v>
      </c>
      <c r="H538" s="16"/>
      <c r="I538" s="15"/>
    </row>
    <row r="539" spans="1:22" ht="15" x14ac:dyDescent="0.25">
      <c r="F539" s="12">
        <f xml:space="preserve"> [1]Source!P242+[1]Source!Q242+[1]Source!S242+SUM(G536:G537)</f>
        <v>879</v>
      </c>
      <c r="G539" s="12"/>
      <c r="H539" s="12">
        <f xml:space="preserve"> [1]Source!P243+[1]Source!Q243+[1]Source!S243+SUM(I536:I537)</f>
        <v>6206</v>
      </c>
      <c r="I539" s="12"/>
      <c r="O539" s="14">
        <f>F539</f>
        <v>879</v>
      </c>
      <c r="P539" s="14">
        <f>H539</f>
        <v>6206</v>
      </c>
    </row>
    <row r="540" spans="1:22" ht="114" x14ac:dyDescent="0.2">
      <c r="A540" s="26" t="str">
        <f>[1]Source!E244</f>
        <v>56</v>
      </c>
      <c r="B540" s="25" t="s">
        <v>17</v>
      </c>
      <c r="C540" s="25" t="str">
        <f>[1]Source!G244</f>
        <v>Оклеивание поверхности изоляции тканями стеклянными, хлопчатобумажными на клее ПВА</v>
      </c>
      <c r="D540" s="23" t="str">
        <f>[1]Source!H244</f>
        <v>100 м2</v>
      </c>
      <c r="E540" s="24">
        <f>[1]Source!I244</f>
        <v>1.82</v>
      </c>
      <c r="F540" s="22">
        <f>IF([1]Source!AK244&lt;&gt; 0, [1]Source!AK244,[1]Source!AL244 + [1]Source!AM244 + [1]Source!AO244)</f>
        <v>931.28</v>
      </c>
      <c r="G540" s="22"/>
      <c r="H540" s="23" t="str">
        <f>[1]Source!BO245</f>
        <v>Письмо Минстроя №45824-ДВ/09 от 15.11.2018 на 4-й квартал 2018г</v>
      </c>
      <c r="I540" s="22"/>
      <c r="S540">
        <f>[1]Source!X244</f>
        <v>717</v>
      </c>
      <c r="T540">
        <f>[1]Source!X245</f>
        <v>5069</v>
      </c>
      <c r="U540">
        <f>[1]Source!Y244</f>
        <v>430</v>
      </c>
      <c r="V540">
        <f>[1]Source!Y245</f>
        <v>3041</v>
      </c>
    </row>
    <row r="541" spans="1:22" x14ac:dyDescent="0.2">
      <c r="C541" s="28" t="str">
        <f>"Объем: "&amp;[1]Source!I244&amp;"=182/"&amp;"100"</f>
        <v>Объем: 1,82=182/100</v>
      </c>
    </row>
    <row r="542" spans="1:22" ht="89.25" x14ac:dyDescent="0.2">
      <c r="C542" s="30" t="str">
        <f>[1]Source!CN244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543" spans="1:22" x14ac:dyDescent="0.2">
      <c r="C543" s="29" t="s">
        <v>13</v>
      </c>
      <c r="D543" s="29"/>
      <c r="E543" s="29"/>
      <c r="F543" s="29"/>
      <c r="G543" s="29"/>
      <c r="H543" s="29"/>
      <c r="I543" s="29"/>
    </row>
    <row r="544" spans="1:22" ht="14.25" x14ac:dyDescent="0.2">
      <c r="A544" s="26"/>
      <c r="B544" s="25"/>
      <c r="C544" s="25" t="s">
        <v>11</v>
      </c>
      <c r="D544" s="23"/>
      <c r="E544" s="24"/>
      <c r="F544" s="22">
        <f>[1]Source!AO244</f>
        <v>339.24</v>
      </c>
      <c r="G544" s="22">
        <f>[1]Source!S244</f>
        <v>710</v>
      </c>
      <c r="H544" s="23">
        <f>IF([1]Source!BA245&lt;&gt; 0, [1]Source!BA245, 1)</f>
        <v>7.07</v>
      </c>
      <c r="I544" s="22">
        <f>[1]Source!S245</f>
        <v>5018</v>
      </c>
      <c r="R544">
        <f>G544</f>
        <v>710</v>
      </c>
    </row>
    <row r="545" spans="1:22" ht="14.25" x14ac:dyDescent="0.2">
      <c r="A545" s="26"/>
      <c r="B545" s="25"/>
      <c r="C545" s="25" t="s">
        <v>10</v>
      </c>
      <c r="D545" s="23"/>
      <c r="E545" s="24"/>
      <c r="F545" s="22">
        <f>[1]Source!AM244</f>
        <v>28.76</v>
      </c>
      <c r="G545" s="22">
        <f>[1]Source!Q244</f>
        <v>66</v>
      </c>
      <c r="H545" s="23">
        <f>IF([1]Source!BB245&lt;&gt; 0, [1]Source!BB245, 1)</f>
        <v>7.07</v>
      </c>
      <c r="I545" s="22">
        <f>[1]Source!Q245</f>
        <v>463</v>
      </c>
    </row>
    <row r="546" spans="1:22" ht="14.25" x14ac:dyDescent="0.2">
      <c r="A546" s="26"/>
      <c r="B546" s="25"/>
      <c r="C546" s="25" t="s">
        <v>9</v>
      </c>
      <c r="D546" s="23"/>
      <c r="E546" s="24"/>
      <c r="F546" s="22">
        <f>[1]Source!AN244</f>
        <v>3.04</v>
      </c>
      <c r="G546" s="27">
        <f>[1]Source!R244</f>
        <v>7</v>
      </c>
      <c r="H546" s="23">
        <f>IF([1]Source!BS245&lt;&gt; 0, [1]Source!BS245, 1)</f>
        <v>7.07</v>
      </c>
      <c r="I546" s="27">
        <f>[1]Source!R245</f>
        <v>51</v>
      </c>
      <c r="R546">
        <f>G546</f>
        <v>7</v>
      </c>
    </row>
    <row r="547" spans="1:22" ht="14.25" x14ac:dyDescent="0.2">
      <c r="A547" s="26"/>
      <c r="B547" s="25"/>
      <c r="C547" s="25" t="s">
        <v>8</v>
      </c>
      <c r="D547" s="23"/>
      <c r="E547" s="24"/>
      <c r="F547" s="22">
        <f>[1]Source!AL244</f>
        <v>563.28</v>
      </c>
      <c r="G547" s="22">
        <f>[1]Source!P244</f>
        <v>1025</v>
      </c>
      <c r="H547" s="23">
        <f>IF([1]Source!BC245&lt;&gt; 0, [1]Source!BC245, 1)</f>
        <v>7.07</v>
      </c>
      <c r="I547" s="22">
        <f>[1]Source!P245</f>
        <v>7244</v>
      </c>
    </row>
    <row r="548" spans="1:22" ht="14.25" x14ac:dyDescent="0.2">
      <c r="A548" s="26"/>
      <c r="B548" s="25"/>
      <c r="C548" s="25" t="s">
        <v>7</v>
      </c>
      <c r="D548" s="23" t="s">
        <v>5</v>
      </c>
      <c r="E548" s="24"/>
      <c r="F548" s="22">
        <f>[1]Source!AT244</f>
        <v>100</v>
      </c>
      <c r="G548" s="22">
        <f>SUM(S540:S547)</f>
        <v>717</v>
      </c>
      <c r="H548" s="23"/>
      <c r="I548" s="22">
        <f>SUM(T540:T547)</f>
        <v>5069</v>
      </c>
    </row>
    <row r="549" spans="1:22" ht="14.25" x14ac:dyDescent="0.2">
      <c r="A549" s="26"/>
      <c r="B549" s="25"/>
      <c r="C549" s="25" t="s">
        <v>6</v>
      </c>
      <c r="D549" s="23" t="s">
        <v>5</v>
      </c>
      <c r="E549" s="24"/>
      <c r="F549" s="22">
        <f>[1]Source!AU244</f>
        <v>60</v>
      </c>
      <c r="G549" s="22">
        <f>SUM(U540:U548)</f>
        <v>430</v>
      </c>
      <c r="H549" s="23"/>
      <c r="I549" s="22">
        <f>SUM(V540:V548)</f>
        <v>3041</v>
      </c>
    </row>
    <row r="550" spans="1:22" ht="14.25" x14ac:dyDescent="0.2">
      <c r="A550" s="19"/>
      <c r="B550" s="18"/>
      <c r="C550" s="18" t="s">
        <v>4</v>
      </c>
      <c r="D550" s="16" t="s">
        <v>3</v>
      </c>
      <c r="E550" s="17">
        <f>[1]Source!AQ244</f>
        <v>44</v>
      </c>
      <c r="F550" s="15"/>
      <c r="G550" s="21">
        <f>[1]Source!U245</f>
        <v>92.091999999999999</v>
      </c>
      <c r="H550" s="16"/>
      <c r="I550" s="15"/>
    </row>
    <row r="551" spans="1:22" ht="15" x14ac:dyDescent="0.25">
      <c r="F551" s="12">
        <f xml:space="preserve"> [1]Source!P244+[1]Source!Q244+[1]Source!S244+SUM(G548:G549)</f>
        <v>2948</v>
      </c>
      <c r="G551" s="12"/>
      <c r="H551" s="12">
        <f xml:space="preserve"> [1]Source!P245+[1]Source!Q245+[1]Source!S245+SUM(I548:I549)</f>
        <v>20835</v>
      </c>
      <c r="I551" s="12"/>
      <c r="O551" s="14">
        <f>F551</f>
        <v>2948</v>
      </c>
      <c r="P551" s="14">
        <f>H551</f>
        <v>20835</v>
      </c>
    </row>
    <row r="552" spans="1:22" ht="42.75" x14ac:dyDescent="0.2">
      <c r="A552" s="26" t="str">
        <f>[1]Source!E246</f>
        <v>57</v>
      </c>
      <c r="B552" s="25" t="s">
        <v>16</v>
      </c>
      <c r="C552" s="25" t="str">
        <f>[1]Source!G246</f>
        <v>Ткань стеклянная конструкционная марки Т-10, Т-10п</v>
      </c>
      <c r="D552" s="23" t="str">
        <f>[1]Source!H246</f>
        <v>1000 м2</v>
      </c>
      <c r="E552" s="24">
        <f>[1]Source!I246</f>
        <v>0.21840000000000001</v>
      </c>
      <c r="F552" s="22">
        <f>[1]Source!AL246</f>
        <v>19357.900000000001</v>
      </c>
      <c r="G552" s="22">
        <f>[1]Source!P246</f>
        <v>4228</v>
      </c>
      <c r="H552" s="23">
        <f>IF([1]Source!BC247&lt;&gt; 0, [1]Source!BC247, 1)</f>
        <v>7.07</v>
      </c>
      <c r="I552" s="22">
        <f>[1]Source!P247</f>
        <v>29890</v>
      </c>
      <c r="S552">
        <f>[1]Source!X246</f>
        <v>0</v>
      </c>
      <c r="T552">
        <f>[1]Source!X247</f>
        <v>0</v>
      </c>
      <c r="U552">
        <f>[1]Source!Y246</f>
        <v>0</v>
      </c>
      <c r="V552">
        <f>[1]Source!Y247</f>
        <v>0</v>
      </c>
    </row>
    <row r="553" spans="1:22" x14ac:dyDescent="0.2">
      <c r="A553" s="31"/>
      <c r="B553" s="31"/>
      <c r="C553" s="32" t="str">
        <f>"Объем: "&amp;[1]Source!I246&amp;"=218,4/"&amp;"1000"</f>
        <v>Объем: 0,2184=218,4/1000</v>
      </c>
      <c r="D553" s="31"/>
      <c r="E553" s="31"/>
      <c r="F553" s="31"/>
      <c r="G553" s="31"/>
      <c r="H553" s="31"/>
      <c r="I553" s="31"/>
    </row>
    <row r="554" spans="1:22" ht="15" x14ac:dyDescent="0.25">
      <c r="F554" s="12">
        <f xml:space="preserve"> [1]Source!P246+[1]Source!Q246+[1]Source!S246+SUM(G554:G554)</f>
        <v>4228</v>
      </c>
      <c r="G554" s="12"/>
      <c r="H554" s="12">
        <f xml:space="preserve"> [1]Source!P247+[1]Source!Q247+[1]Source!S247+SUM(I554:I554)</f>
        <v>29890</v>
      </c>
      <c r="I554" s="12"/>
      <c r="O554" s="14">
        <f>F554</f>
        <v>4228</v>
      </c>
      <c r="P554" s="14">
        <f>H554</f>
        <v>29890</v>
      </c>
    </row>
    <row r="555" spans="1:22" ht="114" x14ac:dyDescent="0.2">
      <c r="A555" s="26" t="str">
        <f>[1]Source!E248</f>
        <v>58</v>
      </c>
      <c r="B555" s="25" t="s">
        <v>15</v>
      </c>
      <c r="C555" s="25" t="str">
        <f>[1]Source!G248</f>
        <v>Изоляция кладки печей, котлов, трубопроводов асбестовым картоном</v>
      </c>
      <c r="D555" s="23" t="str">
        <f>[1]Source!H248</f>
        <v>100 кг</v>
      </c>
      <c r="E555" s="24">
        <f>[1]Source!I248</f>
        <v>1.5</v>
      </c>
      <c r="F555" s="22">
        <f>IF([1]Source!AK248&lt;&gt; 0, [1]Source!AK248,[1]Source!AL248 + [1]Source!AM248 + [1]Source!AO248)</f>
        <v>1167.8900000000001</v>
      </c>
      <c r="G555" s="22"/>
      <c r="H555" s="23" t="str">
        <f>[1]Source!BO249</f>
        <v>Письмо Минстроя №45824-ДВ/09 от 15.11.2018 на 4-й квартал 2018г</v>
      </c>
      <c r="I555" s="22"/>
      <c r="S555">
        <f>[1]Source!X248</f>
        <v>64</v>
      </c>
      <c r="T555">
        <f>[1]Source!X249</f>
        <v>446</v>
      </c>
      <c r="U555">
        <f>[1]Source!Y248</f>
        <v>39</v>
      </c>
      <c r="V555">
        <f>[1]Source!Y249</f>
        <v>272</v>
      </c>
    </row>
    <row r="556" spans="1:22" x14ac:dyDescent="0.2">
      <c r="C556" s="28" t="str">
        <f>"Объем: "&amp;[1]Source!I248&amp;"=150/"&amp;"100"</f>
        <v>Объем: 1,5=150/100</v>
      </c>
    </row>
    <row r="557" spans="1:22" ht="89.25" x14ac:dyDescent="0.2">
      <c r="C557" s="30" t="str">
        <f>[1]Source!CN248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558" spans="1:22" x14ac:dyDescent="0.2">
      <c r="C558" s="29" t="s">
        <v>13</v>
      </c>
      <c r="D558" s="29"/>
      <c r="E558" s="29"/>
      <c r="F558" s="29"/>
      <c r="G558" s="29"/>
      <c r="H558" s="29"/>
      <c r="I558" s="29"/>
    </row>
    <row r="559" spans="1:22" ht="14.25" x14ac:dyDescent="0.2">
      <c r="A559" s="26"/>
      <c r="B559" s="25"/>
      <c r="C559" s="25" t="s">
        <v>11</v>
      </c>
      <c r="D559" s="23"/>
      <c r="E559" s="24"/>
      <c r="F559" s="22">
        <f>[1]Source!AO248</f>
        <v>34.32</v>
      </c>
      <c r="G559" s="22">
        <f>[1]Source!S248</f>
        <v>59</v>
      </c>
      <c r="H559" s="23">
        <f>IF([1]Source!BA249&lt;&gt; 0, [1]Source!BA249, 1)</f>
        <v>7.07</v>
      </c>
      <c r="I559" s="22">
        <f>[1]Source!S249</f>
        <v>414</v>
      </c>
      <c r="R559">
        <f>G559</f>
        <v>59</v>
      </c>
    </row>
    <row r="560" spans="1:22" ht="14.25" x14ac:dyDescent="0.2">
      <c r="A560" s="26"/>
      <c r="B560" s="25"/>
      <c r="C560" s="25" t="s">
        <v>10</v>
      </c>
      <c r="D560" s="23"/>
      <c r="E560" s="24"/>
      <c r="F560" s="22">
        <f>[1]Source!AM248</f>
        <v>8.9600000000000009</v>
      </c>
      <c r="G560" s="22">
        <f>[1]Source!Q248</f>
        <v>17</v>
      </c>
      <c r="H560" s="23">
        <f>IF([1]Source!BB249&lt;&gt; 0, [1]Source!BB249, 1)</f>
        <v>7.07</v>
      </c>
      <c r="I560" s="22">
        <f>[1]Source!Q249</f>
        <v>117</v>
      </c>
    </row>
    <row r="561" spans="1:22" ht="14.25" x14ac:dyDescent="0.2">
      <c r="A561" s="26"/>
      <c r="B561" s="25"/>
      <c r="C561" s="25" t="s">
        <v>9</v>
      </c>
      <c r="D561" s="23"/>
      <c r="E561" s="24"/>
      <c r="F561" s="22">
        <f>[1]Source!AN248</f>
        <v>0.97</v>
      </c>
      <c r="G561" s="27">
        <f>[1]Source!R248</f>
        <v>2</v>
      </c>
      <c r="H561" s="23">
        <f>IF([1]Source!BS249&lt;&gt; 0, [1]Source!BS249, 1)</f>
        <v>7.07</v>
      </c>
      <c r="I561" s="27">
        <f>[1]Source!R249</f>
        <v>11</v>
      </c>
      <c r="R561">
        <f>G561</f>
        <v>2</v>
      </c>
    </row>
    <row r="562" spans="1:22" ht="14.25" x14ac:dyDescent="0.2">
      <c r="A562" s="26"/>
      <c r="B562" s="25"/>
      <c r="C562" s="25" t="s">
        <v>8</v>
      </c>
      <c r="D562" s="23"/>
      <c r="E562" s="24"/>
      <c r="F562" s="22">
        <f>[1]Source!AL248</f>
        <v>1124.6099999999999</v>
      </c>
      <c r="G562" s="22">
        <f>[1]Source!P248</f>
        <v>1688</v>
      </c>
      <c r="H562" s="23">
        <f>IF([1]Source!BC249&lt;&gt; 0, [1]Source!BC249, 1)</f>
        <v>7.07</v>
      </c>
      <c r="I562" s="22">
        <f>[1]Source!P249</f>
        <v>11931</v>
      </c>
    </row>
    <row r="563" spans="1:22" ht="14.25" x14ac:dyDescent="0.2">
      <c r="A563" s="26"/>
      <c r="B563" s="25"/>
      <c r="C563" s="25" t="s">
        <v>7</v>
      </c>
      <c r="D563" s="23" t="s">
        <v>5</v>
      </c>
      <c r="E563" s="24"/>
      <c r="F563" s="22">
        <f>[1]Source!AT248</f>
        <v>105</v>
      </c>
      <c r="G563" s="22">
        <f>SUM(S555:S562)</f>
        <v>64</v>
      </c>
      <c r="H563" s="23"/>
      <c r="I563" s="22">
        <f>SUM(T555:T562)</f>
        <v>446</v>
      </c>
    </row>
    <row r="564" spans="1:22" ht="14.25" x14ac:dyDescent="0.2">
      <c r="A564" s="26"/>
      <c r="B564" s="25"/>
      <c r="C564" s="25" t="s">
        <v>6</v>
      </c>
      <c r="D564" s="23" t="s">
        <v>5</v>
      </c>
      <c r="E564" s="24"/>
      <c r="F564" s="22">
        <f>[1]Source!AU248</f>
        <v>64</v>
      </c>
      <c r="G564" s="22">
        <f>SUM(U555:U563)</f>
        <v>39</v>
      </c>
      <c r="H564" s="23"/>
      <c r="I564" s="22">
        <f>SUM(V555:V563)</f>
        <v>272</v>
      </c>
    </row>
    <row r="565" spans="1:22" ht="14.25" x14ac:dyDescent="0.2">
      <c r="A565" s="19"/>
      <c r="B565" s="18"/>
      <c r="C565" s="18" t="s">
        <v>4</v>
      </c>
      <c r="D565" s="16" t="s">
        <v>3</v>
      </c>
      <c r="E565" s="17">
        <f>[1]Source!AQ248</f>
        <v>4.51</v>
      </c>
      <c r="F565" s="15"/>
      <c r="G565" s="21">
        <f>[1]Source!U249</f>
        <v>7.7797499999999999</v>
      </c>
      <c r="H565" s="16"/>
      <c r="I565" s="15"/>
    </row>
    <row r="566" spans="1:22" ht="15" x14ac:dyDescent="0.25">
      <c r="F566" s="12">
        <f xml:space="preserve"> [1]Source!P248+[1]Source!Q248+[1]Source!S248+SUM(G563:G564)</f>
        <v>1867</v>
      </c>
      <c r="G566" s="12"/>
      <c r="H566" s="12">
        <f xml:space="preserve"> [1]Source!P249+[1]Source!Q249+[1]Source!S249+SUM(I563:I564)</f>
        <v>13180</v>
      </c>
      <c r="I566" s="12"/>
      <c r="O566" s="14">
        <f>F566</f>
        <v>1867</v>
      </c>
      <c r="P566" s="14">
        <f>H566</f>
        <v>13180</v>
      </c>
    </row>
    <row r="567" spans="1:22" ht="114" x14ac:dyDescent="0.2">
      <c r="A567" s="26" t="str">
        <f>[1]Source!E250</f>
        <v>59</v>
      </c>
      <c r="B567" s="25" t="s">
        <v>14</v>
      </c>
      <c r="C567" s="25" t="str">
        <f>[1]Source!G250</f>
        <v>Изоляция кладки печей, котлов, трубопроводов асбестовым шнуром</v>
      </c>
      <c r="D567" s="23" t="str">
        <f>[1]Source!H250</f>
        <v>100 кг</v>
      </c>
      <c r="E567" s="24">
        <f>[1]Source!I250</f>
        <v>0.45</v>
      </c>
      <c r="F567" s="22">
        <f>IF([1]Source!AK250&lt;&gt; 0, [1]Source!AK250,[1]Source!AL250 + [1]Source!AM250 + [1]Source!AO250)</f>
        <v>8882.11</v>
      </c>
      <c r="G567" s="22"/>
      <c r="H567" s="23" t="str">
        <f>[1]Source!BO251</f>
        <v>Письмо Минстроя №45824-ДВ/09 от 15.11.2018 на 4-й квартал 2018г</v>
      </c>
      <c r="I567" s="22"/>
      <c r="S567">
        <f>[1]Source!X250</f>
        <v>79</v>
      </c>
      <c r="T567">
        <f>[1]Source!X251</f>
        <v>561</v>
      </c>
      <c r="U567">
        <f>[1]Source!Y250</f>
        <v>48</v>
      </c>
      <c r="V567">
        <f>[1]Source!Y251</f>
        <v>342</v>
      </c>
    </row>
    <row r="568" spans="1:22" x14ac:dyDescent="0.2">
      <c r="C568" s="28" t="str">
        <f>"Объем: "&amp;[1]Source!I250&amp;"=45/"&amp;"100"</f>
        <v>Объем: 0,45=45/100</v>
      </c>
    </row>
    <row r="569" spans="1:22" ht="89.25" x14ac:dyDescent="0.2">
      <c r="C569" s="30" t="str">
        <f>[1]Source!CN250</f>
        <v>Поправка: п.8.7.1  Наименование: При выполнении работ в существующих зданиях и сооружениях, аналогичных процессам при новом строительстве (кроме работ по нормам сборника № 46 «Работы при реконструкции зданий и сооружений»)</v>
      </c>
    </row>
    <row r="570" spans="1:22" x14ac:dyDescent="0.2">
      <c r="C570" s="29" t="s">
        <v>13</v>
      </c>
      <c r="D570" s="29"/>
      <c r="E570" s="29"/>
      <c r="F570" s="29"/>
      <c r="G570" s="29"/>
      <c r="H570" s="29"/>
      <c r="I570" s="29"/>
    </row>
    <row r="571" spans="1:22" ht="14.25" x14ac:dyDescent="0.2">
      <c r="A571" s="26"/>
      <c r="B571" s="25"/>
      <c r="C571" s="25" t="s">
        <v>11</v>
      </c>
      <c r="D571" s="23"/>
      <c r="E571" s="24"/>
      <c r="F571" s="22">
        <f>[1]Source!AO250</f>
        <v>144.82</v>
      </c>
      <c r="G571" s="22">
        <f>[1]Source!S250</f>
        <v>75</v>
      </c>
      <c r="H571" s="23">
        <f>IF([1]Source!BA251&lt;&gt; 0, [1]Source!BA251, 1)</f>
        <v>7.07</v>
      </c>
      <c r="I571" s="22">
        <f>[1]Source!S251</f>
        <v>531</v>
      </c>
      <c r="R571">
        <f>G571</f>
        <v>75</v>
      </c>
    </row>
    <row r="572" spans="1:22" ht="14.25" x14ac:dyDescent="0.2">
      <c r="A572" s="26"/>
      <c r="B572" s="25"/>
      <c r="C572" s="25" t="s">
        <v>10</v>
      </c>
      <c r="D572" s="23"/>
      <c r="E572" s="24"/>
      <c r="F572" s="22">
        <f>[1]Source!AM250</f>
        <v>8.9600000000000009</v>
      </c>
      <c r="G572" s="22">
        <f>[1]Source!Q250</f>
        <v>5</v>
      </c>
      <c r="H572" s="23">
        <f>IF([1]Source!BB251&lt;&gt; 0, [1]Source!BB251, 1)</f>
        <v>7.07</v>
      </c>
      <c r="I572" s="22">
        <f>[1]Source!Q251</f>
        <v>35</v>
      </c>
    </row>
    <row r="573" spans="1:22" ht="14.25" x14ac:dyDescent="0.2">
      <c r="A573" s="26"/>
      <c r="B573" s="25"/>
      <c r="C573" s="25" t="s">
        <v>8</v>
      </c>
      <c r="D573" s="23"/>
      <c r="E573" s="24"/>
      <c r="F573" s="22">
        <f>[1]Source!AL250</f>
        <v>8728.33</v>
      </c>
      <c r="G573" s="22">
        <f>[1]Source!P250</f>
        <v>3928</v>
      </c>
      <c r="H573" s="23">
        <f>IF([1]Source!BC251&lt;&gt; 0, [1]Source!BC251, 1)</f>
        <v>7.07</v>
      </c>
      <c r="I573" s="22">
        <f>[1]Source!P251</f>
        <v>27768</v>
      </c>
    </row>
    <row r="574" spans="1:22" ht="14.25" x14ac:dyDescent="0.2">
      <c r="A574" s="26"/>
      <c r="B574" s="25"/>
      <c r="C574" s="25" t="s">
        <v>7</v>
      </c>
      <c r="D574" s="23" t="s">
        <v>5</v>
      </c>
      <c r="E574" s="24"/>
      <c r="F574" s="22">
        <f>[1]Source!AT250</f>
        <v>105</v>
      </c>
      <c r="G574" s="22">
        <f>SUM(S567:S573)</f>
        <v>79</v>
      </c>
      <c r="H574" s="23"/>
      <c r="I574" s="22">
        <f>SUM(T567:T573)</f>
        <v>561</v>
      </c>
    </row>
    <row r="575" spans="1:22" ht="14.25" x14ac:dyDescent="0.2">
      <c r="A575" s="26"/>
      <c r="B575" s="25"/>
      <c r="C575" s="25" t="s">
        <v>6</v>
      </c>
      <c r="D575" s="23" t="s">
        <v>5</v>
      </c>
      <c r="E575" s="24"/>
      <c r="F575" s="22">
        <f>[1]Source!AU250</f>
        <v>64</v>
      </c>
      <c r="G575" s="22">
        <f>SUM(U567:U574)</f>
        <v>48</v>
      </c>
      <c r="H575" s="23"/>
      <c r="I575" s="22">
        <f>SUM(V567:V574)</f>
        <v>342</v>
      </c>
    </row>
    <row r="576" spans="1:22" ht="14.25" x14ac:dyDescent="0.2">
      <c r="A576" s="19"/>
      <c r="B576" s="18"/>
      <c r="C576" s="18" t="s">
        <v>4</v>
      </c>
      <c r="D576" s="16" t="s">
        <v>3</v>
      </c>
      <c r="E576" s="17">
        <f>[1]Source!AQ250</f>
        <v>19.03</v>
      </c>
      <c r="F576" s="15"/>
      <c r="G576" s="21">
        <f>[1]Source!U251</f>
        <v>9.8480249999999998</v>
      </c>
      <c r="H576" s="16"/>
      <c r="I576" s="15"/>
    </row>
    <row r="577" spans="1:22" ht="15" x14ac:dyDescent="0.25">
      <c r="F577" s="12">
        <f xml:space="preserve"> [1]Source!P250+[1]Source!Q250+[1]Source!S250+SUM(G574:G575)</f>
        <v>4135</v>
      </c>
      <c r="G577" s="12"/>
      <c r="H577" s="12">
        <f xml:space="preserve"> [1]Source!P251+[1]Source!Q251+[1]Source!S251+SUM(I574:I575)</f>
        <v>29237</v>
      </c>
      <c r="I577" s="12"/>
      <c r="O577" s="14">
        <f>F577</f>
        <v>4135</v>
      </c>
      <c r="P577" s="14">
        <f>H577</f>
        <v>29237</v>
      </c>
    </row>
    <row r="578" spans="1:22" ht="114" x14ac:dyDescent="0.2">
      <c r="A578" s="26" t="str">
        <f>[1]Source!E252</f>
        <v>60</v>
      </c>
      <c r="B578" s="25" t="s">
        <v>12</v>
      </c>
      <c r="C578" s="25" t="str">
        <f>[1]Source!G252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D578" s="23" t="str">
        <f>[1]Source!H252</f>
        <v>100 м</v>
      </c>
      <c r="E578" s="24">
        <f>[1]Source!I252</f>
        <v>0.5</v>
      </c>
      <c r="F578" s="22">
        <f>IF([1]Source!AK252&lt;&gt; 0, [1]Source!AK252,[1]Source!AL252 + [1]Source!AM252 + [1]Source!AO252)</f>
        <v>5783.46</v>
      </c>
      <c r="G578" s="22"/>
      <c r="H578" s="23" t="str">
        <f>[1]Source!BO253</f>
        <v>Письмо Минстроя №45824-ДВ/09 от 15.11.2018 на 4-й квартал 2018г</v>
      </c>
      <c r="I578" s="22"/>
      <c r="S578">
        <f>[1]Source!X252</f>
        <v>670</v>
      </c>
      <c r="T578">
        <f>[1]Source!X253</f>
        <v>4729</v>
      </c>
      <c r="U578">
        <f>[1]Source!Y252</f>
        <v>502</v>
      </c>
      <c r="V578">
        <f>[1]Source!Y253</f>
        <v>3547</v>
      </c>
    </row>
    <row r="579" spans="1:22" x14ac:dyDescent="0.2">
      <c r="C579" s="28" t="str">
        <f>"Объем: "&amp;[1]Source!I252&amp;"=50/"&amp;"100"</f>
        <v>Объем: 0,5=50/100</v>
      </c>
    </row>
    <row r="580" spans="1:22" ht="14.25" x14ac:dyDescent="0.2">
      <c r="A580" s="26"/>
      <c r="B580" s="25"/>
      <c r="C580" s="25" t="s">
        <v>11</v>
      </c>
      <c r="D580" s="23"/>
      <c r="E580" s="24"/>
      <c r="F580" s="22">
        <f>[1]Source!AO252</f>
        <v>1434.53</v>
      </c>
      <c r="G580" s="22">
        <f>[1]Source!S252</f>
        <v>718</v>
      </c>
      <c r="H580" s="23">
        <f>IF([1]Source!BA253&lt;&gt; 0, [1]Source!BA253, 1)</f>
        <v>7.07</v>
      </c>
      <c r="I580" s="22">
        <f>[1]Source!S253</f>
        <v>5073</v>
      </c>
      <c r="R580">
        <f>G580</f>
        <v>718</v>
      </c>
    </row>
    <row r="581" spans="1:22" ht="14.25" x14ac:dyDescent="0.2">
      <c r="A581" s="26"/>
      <c r="B581" s="25"/>
      <c r="C581" s="25" t="s">
        <v>10</v>
      </c>
      <c r="D581" s="23"/>
      <c r="E581" s="24"/>
      <c r="F581" s="22">
        <f>[1]Source!AM252</f>
        <v>4101.67</v>
      </c>
      <c r="G581" s="22">
        <f>[1]Source!Q252</f>
        <v>2051</v>
      </c>
      <c r="H581" s="23">
        <f>IF([1]Source!BB253&lt;&gt; 0, [1]Source!BB253, 1)</f>
        <v>7.07</v>
      </c>
      <c r="I581" s="22">
        <f>[1]Source!Q253</f>
        <v>14501</v>
      </c>
    </row>
    <row r="582" spans="1:22" ht="14.25" x14ac:dyDescent="0.2">
      <c r="A582" s="26"/>
      <c r="B582" s="25"/>
      <c r="C582" s="25" t="s">
        <v>9</v>
      </c>
      <c r="D582" s="23"/>
      <c r="E582" s="24"/>
      <c r="F582" s="22">
        <f>[1]Source!AN252</f>
        <v>236.78</v>
      </c>
      <c r="G582" s="27">
        <f>[1]Source!R252</f>
        <v>119</v>
      </c>
      <c r="H582" s="23">
        <f>IF([1]Source!BS253&lt;&gt; 0, [1]Source!BS253, 1)</f>
        <v>7.07</v>
      </c>
      <c r="I582" s="27">
        <f>[1]Source!R253</f>
        <v>838</v>
      </c>
      <c r="R582">
        <f>G582</f>
        <v>119</v>
      </c>
    </row>
    <row r="583" spans="1:22" ht="14.25" x14ac:dyDescent="0.2">
      <c r="A583" s="26"/>
      <c r="B583" s="25"/>
      <c r="C583" s="25" t="s">
        <v>8</v>
      </c>
      <c r="D583" s="23"/>
      <c r="E583" s="24"/>
      <c r="F583" s="22">
        <f>[1]Source!AL252</f>
        <v>247.26</v>
      </c>
      <c r="G583" s="22">
        <f>[1]Source!P252</f>
        <v>124</v>
      </c>
      <c r="H583" s="23">
        <f>IF([1]Source!BC253&lt;&gt; 0, [1]Source!BC253, 1)</f>
        <v>7.07</v>
      </c>
      <c r="I583" s="22">
        <f>[1]Source!P253</f>
        <v>873</v>
      </c>
    </row>
    <row r="584" spans="1:22" ht="14.25" x14ac:dyDescent="0.2">
      <c r="A584" s="26"/>
      <c r="B584" s="25"/>
      <c r="C584" s="25" t="s">
        <v>7</v>
      </c>
      <c r="D584" s="23" t="s">
        <v>5</v>
      </c>
      <c r="E584" s="24"/>
      <c r="F584" s="22">
        <f>[1]Source!AT252</f>
        <v>80</v>
      </c>
      <c r="G584" s="22">
        <f>SUM(S578:S583)</f>
        <v>670</v>
      </c>
      <c r="H584" s="23"/>
      <c r="I584" s="22">
        <f>SUM(T578:T583)</f>
        <v>4729</v>
      </c>
    </row>
    <row r="585" spans="1:22" ht="14.25" x14ac:dyDescent="0.2">
      <c r="A585" s="26"/>
      <c r="B585" s="25"/>
      <c r="C585" s="25" t="s">
        <v>6</v>
      </c>
      <c r="D585" s="23" t="s">
        <v>5</v>
      </c>
      <c r="E585" s="24"/>
      <c r="F585" s="22">
        <f>[1]Source!AU252</f>
        <v>60</v>
      </c>
      <c r="G585" s="22">
        <f>SUM(U578:U584)</f>
        <v>502</v>
      </c>
      <c r="H585" s="23"/>
      <c r="I585" s="22">
        <f>SUM(V578:V584)</f>
        <v>3547</v>
      </c>
    </row>
    <row r="586" spans="1:22" ht="14.25" x14ac:dyDescent="0.2">
      <c r="A586" s="19"/>
      <c r="B586" s="18"/>
      <c r="C586" s="18" t="s">
        <v>4</v>
      </c>
      <c r="D586" s="16" t="s">
        <v>3</v>
      </c>
      <c r="E586" s="17">
        <f>[1]Source!AQ252</f>
        <v>167</v>
      </c>
      <c r="F586" s="15"/>
      <c r="G586" s="21">
        <f>[1]Source!U253</f>
        <v>83.5</v>
      </c>
      <c r="H586" s="16"/>
      <c r="I586" s="15"/>
    </row>
    <row r="587" spans="1:22" ht="15" x14ac:dyDescent="0.25">
      <c r="F587" s="12">
        <f xml:space="preserve"> [1]Source!P252+[1]Source!Q252+[1]Source!S252+SUM(G584:G585)</f>
        <v>4065</v>
      </c>
      <c r="G587" s="12"/>
      <c r="H587" s="12">
        <f xml:space="preserve"> [1]Source!P253+[1]Source!Q253+[1]Source!S253+SUM(I584:I585)</f>
        <v>28723</v>
      </c>
      <c r="I587" s="12"/>
      <c r="O587" s="14">
        <f>F587</f>
        <v>4065</v>
      </c>
      <c r="P587" s="14">
        <f>H587</f>
        <v>28723</v>
      </c>
    </row>
    <row r="588" spans="1:22" ht="71.25" x14ac:dyDescent="0.2">
      <c r="A588" s="19" t="str">
        <f>[1]Source!E254</f>
        <v>61</v>
      </c>
      <c r="B588" s="18" t="s">
        <v>2</v>
      </c>
      <c r="C588" s="18" t="str">
        <f>[1]Source!G254</f>
        <v>Узлы трубопроводов с установкой необходимых деталей из бесшовных труб, сталь 20, диаметром условного прохода 150 мм, толщиной стенки 6,0 мм</v>
      </c>
      <c r="D588" s="16" t="str">
        <f>[1]Source!H254</f>
        <v>т</v>
      </c>
      <c r="E588" s="17">
        <f>[1]Source!I254</f>
        <v>0.91</v>
      </c>
      <c r="F588" s="15">
        <f>[1]Source!AL254</f>
        <v>15610.13</v>
      </c>
      <c r="G588" s="15">
        <f>[1]Source!P254</f>
        <v>14205</v>
      </c>
      <c r="H588" s="16">
        <f>IF([1]Source!BC255&lt;&gt; 0, [1]Source!BC255, 1)</f>
        <v>7.07</v>
      </c>
      <c r="I588" s="15">
        <f>[1]Source!P255</f>
        <v>100430</v>
      </c>
      <c r="S588">
        <f>[1]Source!X254</f>
        <v>0</v>
      </c>
      <c r="T588">
        <f>[1]Source!X255</f>
        <v>0</v>
      </c>
      <c r="U588">
        <f>[1]Source!Y254</f>
        <v>0</v>
      </c>
      <c r="V588">
        <f>[1]Source!Y255</f>
        <v>0</v>
      </c>
    </row>
    <row r="589" spans="1:22" ht="15" x14ac:dyDescent="0.25">
      <c r="F589" s="12">
        <f xml:space="preserve"> [1]Source!P254+[1]Source!Q254+[1]Source!S254+SUM(G589:G589)</f>
        <v>14205</v>
      </c>
      <c r="G589" s="12"/>
      <c r="H589" s="12">
        <f xml:space="preserve"> [1]Source!P255+[1]Source!Q255+[1]Source!S255+SUM(I589:I589)</f>
        <v>100430</v>
      </c>
      <c r="I589" s="12"/>
      <c r="O589" s="14">
        <f>F589</f>
        <v>14205</v>
      </c>
      <c r="P589" s="14">
        <f>H589</f>
        <v>100430</v>
      </c>
    </row>
    <row r="591" spans="1:22" ht="15" x14ac:dyDescent="0.25">
      <c r="A591" s="13" t="str">
        <f>CONCATENATE("Итого по разделу: ",IF([1]Source!G257&lt;&gt;"Новый раздел", [1]Source!G257, ""))</f>
        <v>Итого по разделу: обмуровочные работы</v>
      </c>
      <c r="B591" s="13"/>
      <c r="C591" s="13"/>
      <c r="D591" s="13"/>
      <c r="E591" s="13"/>
      <c r="F591" s="12">
        <f>SUM(O402:O590)</f>
        <v>140132</v>
      </c>
      <c r="G591" s="11"/>
      <c r="H591" s="12">
        <f>SUM(P402:P590)</f>
        <v>990687</v>
      </c>
      <c r="I591" s="11"/>
    </row>
    <row r="595" spans="1:22" ht="16.5" x14ac:dyDescent="0.25">
      <c r="A595" s="20" t="str">
        <f>CONCATENATE("Раздел: ",IF([1]Source!G286&lt;&gt;"Новый раздел", [1]Source!G286, ""))</f>
        <v>Раздел: материалы неучтенные ценником</v>
      </c>
      <c r="B595" s="20"/>
      <c r="C595" s="20"/>
      <c r="D595" s="20"/>
      <c r="E595" s="20"/>
      <c r="F595" s="20"/>
      <c r="G595" s="20"/>
      <c r="H595" s="20"/>
      <c r="I595" s="20"/>
    </row>
    <row r="596" spans="1:22" ht="57" x14ac:dyDescent="0.2">
      <c r="A596" s="19" t="str">
        <f>[1]Source!E290</f>
        <v>62</v>
      </c>
      <c r="B596" s="18" t="s">
        <v>1</v>
      </c>
      <c r="C596" s="18" t="s">
        <v>0</v>
      </c>
      <c r="D596" s="16" t="str">
        <f>[1]Source!H290</f>
        <v>1 копмлект</v>
      </c>
      <c r="E596" s="17">
        <f>[1]Source!I290</f>
        <v>1</v>
      </c>
      <c r="F596" s="15">
        <f>[1]Source!AL290</f>
        <v>624705.32999999996</v>
      </c>
      <c r="G596" s="15">
        <f>[1]Source!P290</f>
        <v>624705</v>
      </c>
      <c r="H596" s="16">
        <f>IF([1]Source!BC291&lt;&gt; 0, [1]Source!BC291, 1)</f>
        <v>7.07</v>
      </c>
      <c r="I596" s="15">
        <f>[1]Source!P291</f>
        <v>4416664</v>
      </c>
      <c r="S596">
        <f>[1]Source!X290</f>
        <v>0</v>
      </c>
      <c r="T596">
        <f>[1]Source!X291</f>
        <v>0</v>
      </c>
      <c r="U596">
        <f>[1]Source!Y290</f>
        <v>0</v>
      </c>
      <c r="V596">
        <f>[1]Source!Y291</f>
        <v>0</v>
      </c>
    </row>
    <row r="597" spans="1:22" ht="15" x14ac:dyDescent="0.25">
      <c r="F597" s="12">
        <f xml:space="preserve"> [1]Source!P290+[1]Source!Q290+[1]Source!S290+SUM(G597:G597)</f>
        <v>624705</v>
      </c>
      <c r="G597" s="12"/>
      <c r="H597" s="12">
        <f xml:space="preserve"> [1]Source!P291+[1]Source!Q291+[1]Source!S291+SUM(I597:I597)</f>
        <v>4416664</v>
      </c>
      <c r="I597" s="12"/>
      <c r="O597" s="14">
        <f>F597</f>
        <v>624705</v>
      </c>
      <c r="P597" s="14">
        <f>H597</f>
        <v>4416664</v>
      </c>
    </row>
    <row r="599" spans="1:22" ht="15" x14ac:dyDescent="0.25">
      <c r="A599" s="13" t="str">
        <f>CONCATENATE("Итого по разделу: ",IF([1]Source!G293&lt;&gt;"Новый раздел", [1]Source!G293, ""))</f>
        <v>Итого по разделу: материалы неучтенные ценником</v>
      </c>
      <c r="B599" s="13"/>
      <c r="C599" s="13"/>
      <c r="D599" s="13"/>
      <c r="E599" s="13"/>
      <c r="F599" s="12">
        <f>SUM(O595:O598)</f>
        <v>624705</v>
      </c>
      <c r="G599" s="11"/>
      <c r="H599" s="12">
        <f>SUM(P595:P598)</f>
        <v>4416664</v>
      </c>
      <c r="I599" s="11"/>
    </row>
    <row r="603" spans="1:22" ht="15" x14ac:dyDescent="0.25">
      <c r="A603" s="13" t="str">
        <f>CONCATENATE("Итого по локальной смете: ",IF([1]Source!G322&lt;&gt;"Новая локальная смета", [1]Source!G322, ""))</f>
        <v>Итого по локальной смете: капремонт котла КВГМ-20-150</v>
      </c>
      <c r="B603" s="13"/>
      <c r="C603" s="13"/>
      <c r="D603" s="13"/>
      <c r="E603" s="13"/>
      <c r="F603" s="12">
        <f>SUM(O24:O602)</f>
        <v>904799</v>
      </c>
      <c r="G603" s="11"/>
      <c r="H603" s="12">
        <f>SUM(P24:P602)</f>
        <v>6396857</v>
      </c>
      <c r="I603" s="11"/>
    </row>
    <row r="606" spans="1:22" ht="14.25" hidden="1" x14ac:dyDescent="0.2">
      <c r="A606" s="9" t="str">
        <f>[1]Source!H324</f>
        <v>Прямые затраты</v>
      </c>
      <c r="B606" s="9"/>
      <c r="C606" s="9"/>
      <c r="D606" s="9"/>
      <c r="E606" s="9"/>
      <c r="F606" s="8">
        <f>[1]Source!F324</f>
        <v>836320</v>
      </c>
      <c r="G606" s="8"/>
      <c r="H606" s="8">
        <f>[1]Source!P324</f>
        <v>5912698</v>
      </c>
      <c r="I606" s="8"/>
    </row>
    <row r="607" spans="1:22" ht="14.25" hidden="1" x14ac:dyDescent="0.2">
      <c r="A607" s="9" t="str">
        <f>[1]Source!H344</f>
        <v>Трудозатраты строителей</v>
      </c>
      <c r="B607" s="9"/>
      <c r="C607" s="9"/>
      <c r="D607" s="9"/>
      <c r="E607" s="9"/>
      <c r="F607" s="10">
        <f>[1]Source!F344</f>
        <v>4696.0411800000002</v>
      </c>
      <c r="G607" s="10"/>
      <c r="H607" s="10">
        <f>[1]Source!P344</f>
        <v>4696.0411800000002</v>
      </c>
      <c r="I607" s="10"/>
    </row>
    <row r="608" spans="1:22" ht="14.25" hidden="1" x14ac:dyDescent="0.2">
      <c r="A608" s="9" t="str">
        <f>[1]Source!H347</f>
        <v>Накладные расходы</v>
      </c>
      <c r="B608" s="9"/>
      <c r="C608" s="9"/>
      <c r="D608" s="9"/>
      <c r="E608" s="9"/>
      <c r="F608" s="8">
        <f>[1]Source!F347</f>
        <v>39828</v>
      </c>
      <c r="G608" s="8"/>
      <c r="H608" s="8">
        <f>[1]Source!P347</f>
        <v>281585</v>
      </c>
      <c r="I608" s="8"/>
    </row>
    <row r="609" spans="1:9" ht="14.25" hidden="1" x14ac:dyDescent="0.2">
      <c r="A609" s="9" t="str">
        <f>[1]Source!H348</f>
        <v>Сметная прибыль</v>
      </c>
      <c r="B609" s="9"/>
      <c r="C609" s="9"/>
      <c r="D609" s="9"/>
      <c r="E609" s="9"/>
      <c r="F609" s="8">
        <f>[1]Source!F348</f>
        <v>28651</v>
      </c>
      <c r="G609" s="8"/>
      <c r="H609" s="8">
        <f>[1]Source!P348</f>
        <v>202574</v>
      </c>
      <c r="I609" s="8"/>
    </row>
    <row r="610" spans="1:9" ht="14.25" hidden="1" x14ac:dyDescent="0.2">
      <c r="A610" s="9" t="str">
        <f>[1]Source!H349</f>
        <v>Всего с НР и СП</v>
      </c>
      <c r="B610" s="9"/>
      <c r="C610" s="9"/>
      <c r="D610" s="9"/>
      <c r="E610" s="9"/>
      <c r="F610" s="8">
        <f>[1]Source!F349</f>
        <v>904799</v>
      </c>
      <c r="G610" s="8"/>
      <c r="H610" s="8">
        <f>[1]Source!P349</f>
        <v>6396857</v>
      </c>
      <c r="I610" s="8"/>
    </row>
    <row r="611" spans="1:9" hidden="1" x14ac:dyDescent="0.2"/>
    <row r="613" spans="1:9" ht="14.25" x14ac:dyDescent="0.2">
      <c r="A613" s="7"/>
      <c r="B613" s="7"/>
      <c r="C613" s="6"/>
      <c r="D613" s="6"/>
      <c r="E613" s="6"/>
      <c r="F613" s="6"/>
      <c r="G613" s="5"/>
      <c r="H613" s="2"/>
      <c r="I613" s="1"/>
    </row>
    <row r="614" spans="1:9" ht="14.25" x14ac:dyDescent="0.2">
      <c r="A614" s="2"/>
      <c r="B614" s="2"/>
      <c r="C614" s="4"/>
      <c r="D614" s="4"/>
      <c r="E614" s="4"/>
      <c r="F614" s="4"/>
      <c r="G614" s="3"/>
      <c r="H614" s="2"/>
      <c r="I614" s="1"/>
    </row>
    <row r="615" spans="1:9" ht="14.25" x14ac:dyDescent="0.2">
      <c r="A615" s="2"/>
      <c r="B615" s="2"/>
      <c r="C615" s="2"/>
      <c r="D615" s="2"/>
      <c r="E615" s="2"/>
      <c r="F615" s="2"/>
      <c r="G615" s="2"/>
      <c r="H615" s="2"/>
      <c r="I615" s="1"/>
    </row>
    <row r="616" spans="1:9" ht="14.25" x14ac:dyDescent="0.2">
      <c r="A616" s="7"/>
      <c r="B616" s="7"/>
      <c r="C616" s="6"/>
      <c r="D616" s="6"/>
      <c r="E616" s="6"/>
      <c r="F616" s="6"/>
      <c r="G616" s="5"/>
      <c r="H616" s="2"/>
      <c r="I616" s="1"/>
    </row>
    <row r="617" spans="1:9" ht="14.25" x14ac:dyDescent="0.2">
      <c r="A617" s="2"/>
      <c r="B617" s="2"/>
      <c r="C617" s="4"/>
      <c r="D617" s="4"/>
      <c r="E617" s="4"/>
      <c r="F617" s="4"/>
      <c r="G617" s="3"/>
      <c r="H617" s="2"/>
      <c r="I617" s="1"/>
    </row>
  </sheetData>
  <mergeCells count="222">
    <mergeCell ref="B3:D3"/>
    <mergeCell ref="E3:I3"/>
    <mergeCell ref="B4:D4"/>
    <mergeCell ref="E4:I4"/>
    <mergeCell ref="B6:D6"/>
    <mergeCell ref="E6:I6"/>
    <mergeCell ref="A14:I14"/>
    <mergeCell ref="A16:I16"/>
    <mergeCell ref="A17:I17"/>
    <mergeCell ref="A19:I19"/>
    <mergeCell ref="B7:D7"/>
    <mergeCell ref="E7:I7"/>
    <mergeCell ref="A11:I11"/>
    <mergeCell ref="A12:I12"/>
    <mergeCell ref="H52:I52"/>
    <mergeCell ref="C55:I55"/>
    <mergeCell ref="A21:A22"/>
    <mergeCell ref="B21:B22"/>
    <mergeCell ref="C21:C22"/>
    <mergeCell ref="D21:D22"/>
    <mergeCell ref="E21:I21"/>
    <mergeCell ref="F83:G83"/>
    <mergeCell ref="H83:I83"/>
    <mergeCell ref="C87:I87"/>
    <mergeCell ref="A26:I26"/>
    <mergeCell ref="F34:G34"/>
    <mergeCell ref="H34:I34"/>
    <mergeCell ref="F42:G42"/>
    <mergeCell ref="H42:I42"/>
    <mergeCell ref="C45:I45"/>
    <mergeCell ref="F52:G52"/>
    <mergeCell ref="F62:G62"/>
    <mergeCell ref="H62:I62"/>
    <mergeCell ref="C65:I65"/>
    <mergeCell ref="F72:G72"/>
    <mergeCell ref="H72:I72"/>
    <mergeCell ref="C76:I76"/>
    <mergeCell ref="A141:I141"/>
    <mergeCell ref="F94:G94"/>
    <mergeCell ref="H94:I94"/>
    <mergeCell ref="C97:I97"/>
    <mergeCell ref="F104:G104"/>
    <mergeCell ref="H104:I104"/>
    <mergeCell ref="C108:I108"/>
    <mergeCell ref="F115:G115"/>
    <mergeCell ref="H115:I115"/>
    <mergeCell ref="C119:I119"/>
    <mergeCell ref="F125:G125"/>
    <mergeCell ref="H125:I125"/>
    <mergeCell ref="C129:I129"/>
    <mergeCell ref="F135:G135"/>
    <mergeCell ref="H135:I135"/>
    <mergeCell ref="A137:E137"/>
    <mergeCell ref="H137:I137"/>
    <mergeCell ref="F137:G137"/>
    <mergeCell ref="H201:I201"/>
    <mergeCell ref="C144:I144"/>
    <mergeCell ref="F151:G151"/>
    <mergeCell ref="H151:I151"/>
    <mergeCell ref="C154:I154"/>
    <mergeCell ref="F161:G161"/>
    <mergeCell ref="H161:I161"/>
    <mergeCell ref="C164:I164"/>
    <mergeCell ref="F171:G171"/>
    <mergeCell ref="H171:I171"/>
    <mergeCell ref="F230:G230"/>
    <mergeCell ref="H230:I230"/>
    <mergeCell ref="C174:I174"/>
    <mergeCell ref="F181:G181"/>
    <mergeCell ref="H181:I181"/>
    <mergeCell ref="C184:I184"/>
    <mergeCell ref="F191:G191"/>
    <mergeCell ref="H191:I191"/>
    <mergeCell ref="C194:I194"/>
    <mergeCell ref="F201:G201"/>
    <mergeCell ref="C253:I253"/>
    <mergeCell ref="F260:G260"/>
    <mergeCell ref="H260:I260"/>
    <mergeCell ref="C204:I204"/>
    <mergeCell ref="F211:G211"/>
    <mergeCell ref="H211:I211"/>
    <mergeCell ref="C214:I214"/>
    <mergeCell ref="F221:G221"/>
    <mergeCell ref="H221:I221"/>
    <mergeCell ref="C224:I224"/>
    <mergeCell ref="F284:G284"/>
    <mergeCell ref="H284:I284"/>
    <mergeCell ref="F293:G293"/>
    <mergeCell ref="H293:I293"/>
    <mergeCell ref="C233:I233"/>
    <mergeCell ref="F240:G240"/>
    <mergeCell ref="H240:I240"/>
    <mergeCell ref="C243:I243"/>
    <mergeCell ref="F250:G250"/>
    <mergeCell ref="H250:I250"/>
    <mergeCell ref="F329:G329"/>
    <mergeCell ref="H329:I329"/>
    <mergeCell ref="F338:G338"/>
    <mergeCell ref="H338:I338"/>
    <mergeCell ref="A262:E262"/>
    <mergeCell ref="H262:I262"/>
    <mergeCell ref="F262:G262"/>
    <mergeCell ref="A266:I266"/>
    <mergeCell ref="F275:G275"/>
    <mergeCell ref="H275:I275"/>
    <mergeCell ref="F366:G366"/>
    <mergeCell ref="H366:I366"/>
    <mergeCell ref="F375:G375"/>
    <mergeCell ref="H375:I375"/>
    <mergeCell ref="F302:G302"/>
    <mergeCell ref="H302:I302"/>
    <mergeCell ref="F311:G311"/>
    <mergeCell ref="H311:I311"/>
    <mergeCell ref="F320:G320"/>
    <mergeCell ref="H320:I320"/>
    <mergeCell ref="F346:G346"/>
    <mergeCell ref="H346:I346"/>
    <mergeCell ref="F355:G355"/>
    <mergeCell ref="H355:I355"/>
    <mergeCell ref="F357:G357"/>
    <mergeCell ref="H357:I357"/>
    <mergeCell ref="C421:I421"/>
    <mergeCell ref="C378:I378"/>
    <mergeCell ref="F386:G386"/>
    <mergeCell ref="H386:I386"/>
    <mergeCell ref="C389:I389"/>
    <mergeCell ref="F396:G396"/>
    <mergeCell ref="H396:I396"/>
    <mergeCell ref="A398:E398"/>
    <mergeCell ref="H398:I398"/>
    <mergeCell ref="F398:G398"/>
    <mergeCell ref="F443:G443"/>
    <mergeCell ref="H443:I443"/>
    <mergeCell ref="A402:I402"/>
    <mergeCell ref="C406:I406"/>
    <mergeCell ref="F413:G413"/>
    <mergeCell ref="H413:I413"/>
    <mergeCell ref="F415:G415"/>
    <mergeCell ref="H415:I415"/>
    <mergeCell ref="F417:G417"/>
    <mergeCell ref="H417:I417"/>
    <mergeCell ref="C461:I461"/>
    <mergeCell ref="F470:G470"/>
    <mergeCell ref="H470:I470"/>
    <mergeCell ref="F428:G428"/>
    <mergeCell ref="H428:I428"/>
    <mergeCell ref="F430:G430"/>
    <mergeCell ref="H430:I430"/>
    <mergeCell ref="F432:G432"/>
    <mergeCell ref="H432:I432"/>
    <mergeCell ref="C435:I435"/>
    <mergeCell ref="F445:G445"/>
    <mergeCell ref="H445:I445"/>
    <mergeCell ref="C448:I448"/>
    <mergeCell ref="F456:G456"/>
    <mergeCell ref="H456:I456"/>
    <mergeCell ref="F458:G458"/>
    <mergeCell ref="H458:I458"/>
    <mergeCell ref="H539:I539"/>
    <mergeCell ref="C473:I473"/>
    <mergeCell ref="F481:G481"/>
    <mergeCell ref="H481:I481"/>
    <mergeCell ref="C484:I484"/>
    <mergeCell ref="F492:G492"/>
    <mergeCell ref="H492:I492"/>
    <mergeCell ref="C496:I496"/>
    <mergeCell ref="F504:G504"/>
    <mergeCell ref="H504:I504"/>
    <mergeCell ref="H566:I566"/>
    <mergeCell ref="C570:I570"/>
    <mergeCell ref="C508:I508"/>
    <mergeCell ref="F516:G516"/>
    <mergeCell ref="H516:I516"/>
    <mergeCell ref="C519:I519"/>
    <mergeCell ref="F527:G527"/>
    <mergeCell ref="H527:I527"/>
    <mergeCell ref="C531:I531"/>
    <mergeCell ref="F539:G539"/>
    <mergeCell ref="A591:E591"/>
    <mergeCell ref="H591:I591"/>
    <mergeCell ref="F591:G591"/>
    <mergeCell ref="C543:I543"/>
    <mergeCell ref="F551:G551"/>
    <mergeCell ref="H551:I551"/>
    <mergeCell ref="F554:G554"/>
    <mergeCell ref="H554:I554"/>
    <mergeCell ref="C558:I558"/>
    <mergeCell ref="F566:G566"/>
    <mergeCell ref="H603:I603"/>
    <mergeCell ref="F603:G603"/>
    <mergeCell ref="F577:G577"/>
    <mergeCell ref="H577:I577"/>
    <mergeCell ref="F587:G587"/>
    <mergeCell ref="H587:I587"/>
    <mergeCell ref="F589:G589"/>
    <mergeCell ref="H589:I589"/>
    <mergeCell ref="A608:E608"/>
    <mergeCell ref="F608:G608"/>
    <mergeCell ref="H608:I608"/>
    <mergeCell ref="A595:I595"/>
    <mergeCell ref="F597:G597"/>
    <mergeCell ref="H597:I597"/>
    <mergeCell ref="A599:E599"/>
    <mergeCell ref="H599:I599"/>
    <mergeCell ref="F599:G599"/>
    <mergeCell ref="A603:E603"/>
    <mergeCell ref="A606:E606"/>
    <mergeCell ref="F606:G606"/>
    <mergeCell ref="H606:I606"/>
    <mergeCell ref="A607:E607"/>
    <mergeCell ref="F607:G607"/>
    <mergeCell ref="H607:I607"/>
    <mergeCell ref="A609:E609"/>
    <mergeCell ref="F609:G609"/>
    <mergeCell ref="H609:I609"/>
    <mergeCell ref="C617:F617"/>
    <mergeCell ref="A610:E610"/>
    <mergeCell ref="F610:G610"/>
    <mergeCell ref="H610:I610"/>
    <mergeCell ref="A613:B613"/>
    <mergeCell ref="C614:F614"/>
    <mergeCell ref="A616:B616"/>
  </mergeCells>
  <pageMargins left="0.4" right="0.2" top="0.2" bottom="0.4" header="0.2" footer="0.2"/>
  <pageSetup paperSize="9" scale="69" fitToHeight="0" orientation="portrait" verticalDpi="0" r:id="rId1"/>
  <headerFooter>
    <oddHeader>&amp;L&amp;8</oddHeader>
    <oddFooter>&amp;R&amp;P</oddFooter>
  </headerFooter>
  <rowBreaks count="1" manualBreakCount="1">
    <brk id="6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9 граф</vt:lpstr>
      <vt:lpstr>'Смета 9 граф'!Заголовки_для_печати</vt:lpstr>
      <vt:lpstr>'Смета 9 граф'!Область_печати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2019-08-14T08:04:37Z</dcterms:created>
  <dcterms:modified xsi:type="dcterms:W3CDTF">2019-08-14T08:05:44Z</dcterms:modified>
</cp:coreProperties>
</file>