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Смета 9 граф_3" sheetId="1" r:id="rId1"/>
  </sheets>
  <externalReferences>
    <externalReference r:id="rId2"/>
  </externalReferences>
  <definedNames>
    <definedName name="_xlnm.Print_Titles" localSheetId="0">'Смета 9 граф_3'!$21:$21</definedName>
    <definedName name="_xlnm.Print_Area" localSheetId="0">'Смета 9 граф_3'!$A$1:$I$89</definedName>
  </definedNames>
  <calcPr calcId="144525"/>
</workbook>
</file>

<file path=xl/calcChain.xml><?xml version="1.0" encoding="utf-8"?>
<calcChain xmlns="http://schemas.openxmlformats.org/spreadsheetml/2006/main">
  <c r="A10" i="1" l="1"/>
  <c r="A13" i="1"/>
  <c r="AE15" i="1"/>
  <c r="A17" i="1"/>
  <c r="A22" i="1"/>
  <c r="C22" i="1"/>
  <c r="D22" i="1"/>
  <c r="E22" i="1"/>
  <c r="F22" i="1"/>
  <c r="H22" i="1"/>
  <c r="S22" i="1"/>
  <c r="T22" i="1"/>
  <c r="I26" i="1" s="1"/>
  <c r="U22" i="1"/>
  <c r="V22" i="1"/>
  <c r="I27" i="1" s="1"/>
  <c r="C23" i="1"/>
  <c r="F25" i="1"/>
  <c r="G25" i="1"/>
  <c r="H25" i="1"/>
  <c r="I25" i="1"/>
  <c r="R25" i="1"/>
  <c r="F26" i="1"/>
  <c r="G26" i="1"/>
  <c r="F29" i="1" s="1"/>
  <c r="O29" i="1" s="1"/>
  <c r="F27" i="1"/>
  <c r="G27" i="1"/>
  <c r="E28" i="1"/>
  <c r="G28" i="1"/>
  <c r="A30" i="1"/>
  <c r="C30" i="1"/>
  <c r="D30" i="1"/>
  <c r="E30" i="1"/>
  <c r="F30" i="1"/>
  <c r="H30" i="1"/>
  <c r="S30" i="1"/>
  <c r="G34" i="1" s="1"/>
  <c r="F37" i="1" s="1"/>
  <c r="O37" i="1" s="1"/>
  <c r="T30" i="1"/>
  <c r="I34" i="1" s="1"/>
  <c r="H37" i="1" s="1"/>
  <c r="P37" i="1" s="1"/>
  <c r="U30" i="1"/>
  <c r="V30" i="1"/>
  <c r="C31" i="1"/>
  <c r="F33" i="1"/>
  <c r="G33" i="1"/>
  <c r="H33" i="1"/>
  <c r="I33" i="1"/>
  <c r="R33" i="1"/>
  <c r="F34" i="1"/>
  <c r="F35" i="1"/>
  <c r="G35" i="1"/>
  <c r="I35" i="1"/>
  <c r="E36" i="1"/>
  <c r="G36" i="1"/>
  <c r="A38" i="1"/>
  <c r="C38" i="1"/>
  <c r="D38" i="1"/>
  <c r="E38" i="1"/>
  <c r="F38" i="1"/>
  <c r="H38" i="1"/>
  <c r="S38" i="1"/>
  <c r="T38" i="1"/>
  <c r="I42" i="1" s="1"/>
  <c r="H45" i="1" s="1"/>
  <c r="P45" i="1" s="1"/>
  <c r="U38" i="1"/>
  <c r="V38" i="1"/>
  <c r="C39" i="1"/>
  <c r="F41" i="1"/>
  <c r="G41" i="1"/>
  <c r="H41" i="1"/>
  <c r="I41" i="1"/>
  <c r="R41" i="1"/>
  <c r="F42" i="1"/>
  <c r="G42" i="1"/>
  <c r="F43" i="1"/>
  <c r="G43" i="1"/>
  <c r="I43" i="1"/>
  <c r="E44" i="1"/>
  <c r="G44" i="1"/>
  <c r="A46" i="1"/>
  <c r="C46" i="1"/>
  <c r="D46" i="1"/>
  <c r="E46" i="1"/>
  <c r="F46" i="1"/>
  <c r="H46" i="1"/>
  <c r="S46" i="1"/>
  <c r="T46" i="1"/>
  <c r="I50" i="1" s="1"/>
  <c r="U46" i="1"/>
  <c r="G51" i="1" s="1"/>
  <c r="V46" i="1"/>
  <c r="C47" i="1"/>
  <c r="F49" i="1"/>
  <c r="G49" i="1"/>
  <c r="R49" i="1" s="1"/>
  <c r="H49" i="1"/>
  <c r="I49" i="1"/>
  <c r="F50" i="1"/>
  <c r="G50" i="1"/>
  <c r="F51" i="1"/>
  <c r="I51" i="1"/>
  <c r="E52" i="1"/>
  <c r="G52" i="1"/>
  <c r="A54" i="1"/>
  <c r="C54" i="1"/>
  <c r="D54" i="1"/>
  <c r="E54" i="1"/>
  <c r="F54" i="1"/>
  <c r="H54" i="1"/>
  <c r="S54" i="1"/>
  <c r="T54" i="1"/>
  <c r="I58" i="1" s="1"/>
  <c r="U54" i="1"/>
  <c r="V54" i="1"/>
  <c r="I59" i="1" s="1"/>
  <c r="C55" i="1"/>
  <c r="F57" i="1"/>
  <c r="G57" i="1"/>
  <c r="H57" i="1"/>
  <c r="I57" i="1"/>
  <c r="R57" i="1"/>
  <c r="F58" i="1"/>
  <c r="G58" i="1"/>
  <c r="F61" i="1" s="1"/>
  <c r="O61" i="1" s="1"/>
  <c r="F59" i="1"/>
  <c r="G59" i="1"/>
  <c r="E60" i="1"/>
  <c r="G60" i="1"/>
  <c r="A62" i="1"/>
  <c r="C62" i="1"/>
  <c r="D62" i="1"/>
  <c r="E62" i="1"/>
  <c r="F62" i="1"/>
  <c r="H62" i="1"/>
  <c r="S62" i="1"/>
  <c r="G66" i="1" s="1"/>
  <c r="F69" i="1" s="1"/>
  <c r="O69" i="1" s="1"/>
  <c r="T62" i="1"/>
  <c r="I66" i="1" s="1"/>
  <c r="H69" i="1" s="1"/>
  <c r="P69" i="1" s="1"/>
  <c r="U62" i="1"/>
  <c r="V62" i="1"/>
  <c r="C63" i="1"/>
  <c r="F65" i="1"/>
  <c r="G65" i="1"/>
  <c r="H65" i="1"/>
  <c r="I65" i="1"/>
  <c r="R65" i="1"/>
  <c r="F66" i="1"/>
  <c r="F67" i="1"/>
  <c r="G67" i="1"/>
  <c r="I67" i="1"/>
  <c r="E68" i="1"/>
  <c r="G68" i="1"/>
  <c r="A70" i="1"/>
  <c r="C70" i="1"/>
  <c r="D70" i="1"/>
  <c r="E70" i="1"/>
  <c r="F70" i="1"/>
  <c r="H70" i="1"/>
  <c r="S70" i="1"/>
  <c r="T70" i="1"/>
  <c r="I74" i="1" s="1"/>
  <c r="H77" i="1" s="1"/>
  <c r="P77" i="1" s="1"/>
  <c r="U70" i="1"/>
  <c r="V70" i="1"/>
  <c r="C71" i="1"/>
  <c r="F73" i="1"/>
  <c r="G73" i="1"/>
  <c r="H73" i="1"/>
  <c r="I73" i="1"/>
  <c r="R73" i="1"/>
  <c r="F74" i="1"/>
  <c r="G74" i="1"/>
  <c r="F75" i="1"/>
  <c r="G75" i="1"/>
  <c r="I75" i="1"/>
  <c r="E76" i="1"/>
  <c r="G76" i="1"/>
  <c r="A79" i="1"/>
  <c r="H53" i="1" l="1"/>
  <c r="P53" i="1" s="1"/>
  <c r="F77" i="1"/>
  <c r="O77" i="1" s="1"/>
  <c r="H61" i="1"/>
  <c r="P61" i="1" s="1"/>
  <c r="F45" i="1"/>
  <c r="O45" i="1" s="1"/>
  <c r="F79" i="1" s="1"/>
  <c r="H29" i="1"/>
  <c r="P29" i="1" s="1"/>
  <c r="F53" i="1"/>
  <c r="O53" i="1" s="1"/>
  <c r="H79" i="1"/>
</calcChain>
</file>

<file path=xl/sharedStrings.xml><?xml version="1.0" encoding="utf-8"?>
<sst xmlns="http://schemas.openxmlformats.org/spreadsheetml/2006/main" count="76" uniqueCount="26">
  <si>
    <t>чел-ч</t>
  </si>
  <si>
    <t>ЗТР</t>
  </si>
  <si>
    <t>%</t>
  </si>
  <si>
    <t>СП от ФОТ</t>
  </si>
  <si>
    <t>НР от ФОТ</t>
  </si>
  <si>
    <t>Зарплата рабочих</t>
  </si>
  <si>
    <t>ПОПРАВКИ К: ОЗП )*0,8; Труд.Стр. )*0,8</t>
  </si>
  <si>
    <t>ТЕРп 02-01-003-06</t>
  </si>
  <si>
    <t>ТЕРп 02-01-003-05</t>
  </si>
  <si>
    <t>ТЕРп 01-10-002-01</t>
  </si>
  <si>
    <t>ТЕРп 01-10-001-01</t>
  </si>
  <si>
    <t>ТЕРп 01-09-013-01</t>
  </si>
  <si>
    <t>ТЕРп 07-02-001-03</t>
  </si>
  <si>
    <t>Стоимость в текущих ценах</t>
  </si>
  <si>
    <t>Индекс пере-счета</t>
  </si>
  <si>
    <t>Стоимость в ценах на январь 2000 года</t>
  </si>
  <si>
    <t>Цена за единицу измерения, руб.</t>
  </si>
  <si>
    <t>Количество</t>
  </si>
  <si>
    <t>Выполнено работ</t>
  </si>
  <si>
    <t>Единица измерения</t>
  </si>
  <si>
    <t>Наименование работ и затрат</t>
  </si>
  <si>
    <t>Шифр расценки и коды ресурсов</t>
  </si>
  <si>
    <t>п/п</t>
  </si>
  <si>
    <t>(наименование работ и затрат, наименование объекта)</t>
  </si>
  <si>
    <t>Капитальный ремонт  котла КВ-ГМ -10 -150 в котельной по  адресу: ул.Дзюбанова,9 г.Симферополь, Республика Крым.</t>
  </si>
  <si>
    <t>Приложение № 4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</si>
</sst>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\-\ #,##0"/>
    <numFmt numFmtId="165" formatCode="#,##0.00;[Red]\-\ #,##0.00"/>
  </numFmts>
  <fonts count="8" x14ac:knownFonts="1">
    <font>
      <sz val="10"/>
      <name val="Arial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2" fillId="0" borderId="2" xfId="0" applyFont="1" applyBorder="1"/>
    <xf numFmtId="164" fontId="0" fillId="0" borderId="0" xfId="0" applyNumberFormat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1072;&#1074;&#1090;&#1086;&#1084;&#1072;&#1090;&#1080;&#1082;&#1072;)%20&#1050;&#1042;-&#1043;&#1052;%20-10%20-150%20_%20&#1091;&#1083;.&#1044;&#1079;&#1102;&#1073;&#1072;&#1085;&#1086;&#1074;&#1072;,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_DATA"/>
      <sheetName val="Расчет стоимости ресурсов_1"/>
      <sheetName val="Объектная смета_1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>
        <row r="1">
          <cell r="B1" t="str">
            <v>Smeta.RU  (495) 974-1589</v>
          </cell>
        </row>
        <row r="12">
          <cell r="G12" t="str">
            <v>(автоматика)Капитальный ремонт  котла КВ-ГМ -10 -150 в котельной по  адресу: ул.Дзюбанова,9 г.Симферополь, Республика Крым.</v>
          </cell>
        </row>
        <row r="405">
          <cell r="F405" t="str">
            <v>2-01-02</v>
          </cell>
          <cell r="G405" t="str">
            <v>пусконаладочные работы</v>
          </cell>
          <cell r="J405" t="str">
            <v/>
          </cell>
        </row>
        <row r="409">
          <cell r="E409" t="str">
            <v>1</v>
          </cell>
          <cell r="G409" t="str">
            <v>Котел водогрейный, работающий на жидком или газообразном топливе, теплопроизводительность до 10 Гкал/ч</v>
          </cell>
          <cell r="H409" t="str">
            <v>шт.</v>
          </cell>
          <cell r="I409">
            <v>1</v>
          </cell>
          <cell r="P409">
            <v>0</v>
          </cell>
          <cell r="Q409">
            <v>0</v>
          </cell>
          <cell r="S409">
            <v>4216</v>
          </cell>
          <cell r="X409">
            <v>2740</v>
          </cell>
          <cell r="Y409">
            <v>1686</v>
          </cell>
          <cell r="AK409">
            <v>5270.12</v>
          </cell>
          <cell r="AL409">
            <v>0</v>
          </cell>
          <cell r="AM409">
            <v>0</v>
          </cell>
          <cell r="AO409">
            <v>5270.12</v>
          </cell>
          <cell r="AQ409">
            <v>431.8</v>
          </cell>
          <cell r="AT409">
            <v>65</v>
          </cell>
          <cell r="AU409">
            <v>40</v>
          </cell>
          <cell r="CN409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10">
          <cell r="P410">
            <v>0</v>
          </cell>
          <cell r="Q410">
            <v>0</v>
          </cell>
          <cell r="S410">
            <v>62060</v>
          </cell>
          <cell r="U410">
            <v>345.44000000000005</v>
          </cell>
          <cell r="X410">
            <v>40339</v>
          </cell>
          <cell r="Y410">
            <v>24824</v>
          </cell>
          <cell r="BA410">
            <v>14.72</v>
          </cell>
          <cell r="BO410" t="str">
            <v/>
          </cell>
        </row>
        <row r="411">
          <cell r="E411" t="str">
            <v>2</v>
          </cell>
          <cell r="G411" t="str">
            <v>Контур систем автоматического регулирования параметров 1 с числом органов настройки до 5</v>
          </cell>
          <cell r="H411" t="str">
            <v>шт.</v>
          </cell>
          <cell r="I411">
            <v>1</v>
          </cell>
          <cell r="P411">
            <v>0</v>
          </cell>
          <cell r="Q411">
            <v>0</v>
          </cell>
          <cell r="S411">
            <v>599</v>
          </cell>
          <cell r="X411">
            <v>389</v>
          </cell>
          <cell r="Y411">
            <v>240</v>
          </cell>
          <cell r="AK411">
            <v>749.07</v>
          </cell>
          <cell r="AL411">
            <v>0</v>
          </cell>
          <cell r="AM411">
            <v>0</v>
          </cell>
          <cell r="AO411">
            <v>749.07</v>
          </cell>
          <cell r="AQ411">
            <v>56.7</v>
          </cell>
          <cell r="AT411">
            <v>65</v>
          </cell>
          <cell r="AU411">
            <v>40</v>
          </cell>
          <cell r="CN411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12">
          <cell r="P412">
            <v>0</v>
          </cell>
          <cell r="Q412">
            <v>0</v>
          </cell>
          <cell r="S412">
            <v>8817</v>
          </cell>
          <cell r="U412">
            <v>45.360000000000007</v>
          </cell>
          <cell r="X412">
            <v>5731</v>
          </cell>
          <cell r="Y412">
            <v>3527</v>
          </cell>
          <cell r="BA412">
            <v>14.72</v>
          </cell>
          <cell r="BO412" t="str">
            <v/>
          </cell>
        </row>
        <row r="413">
          <cell r="E413" t="str">
            <v>3</v>
          </cell>
          <cell r="G413" t="str">
            <v>Сбор и реализация сигналов информации устройств защиты, автоматики электрических и технологических режимов</v>
          </cell>
          <cell r="H413" t="str">
            <v>сигнал</v>
          </cell>
          <cell r="I413">
            <v>4</v>
          </cell>
          <cell r="P413">
            <v>0</v>
          </cell>
          <cell r="Q413">
            <v>0</v>
          </cell>
          <cell r="S413">
            <v>40</v>
          </cell>
          <cell r="X413">
            <v>26</v>
          </cell>
          <cell r="Y413">
            <v>16</v>
          </cell>
          <cell r="AK413">
            <v>12.74</v>
          </cell>
          <cell r="AL413">
            <v>0</v>
          </cell>
          <cell r="AM413">
            <v>0</v>
          </cell>
          <cell r="AO413">
            <v>12.74</v>
          </cell>
          <cell r="AQ413">
            <v>1.22</v>
          </cell>
          <cell r="AT413">
            <v>65</v>
          </cell>
          <cell r="AU413">
            <v>40</v>
          </cell>
          <cell r="CN413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14">
          <cell r="P414">
            <v>0</v>
          </cell>
          <cell r="Q414">
            <v>0</v>
          </cell>
          <cell r="S414">
            <v>589</v>
          </cell>
          <cell r="U414">
            <v>3.9039999999999999</v>
          </cell>
          <cell r="X414">
            <v>383</v>
          </cell>
          <cell r="Y414">
            <v>236</v>
          </cell>
          <cell r="BA414">
            <v>14.72</v>
          </cell>
          <cell r="BO414" t="str">
            <v/>
          </cell>
        </row>
        <row r="415">
          <cell r="E415" t="str">
            <v>4</v>
          </cell>
          <cell r="G415" t="str">
            <v>Схема образования участка сигнализации (центральной, технологической, местной, аварийной, предупредительной и др.)</v>
          </cell>
          <cell r="H415" t="str">
            <v>участок</v>
          </cell>
          <cell r="I415">
            <v>2</v>
          </cell>
          <cell r="P415">
            <v>0</v>
          </cell>
          <cell r="Q415">
            <v>0</v>
          </cell>
          <cell r="S415">
            <v>392</v>
          </cell>
          <cell r="X415">
            <v>255</v>
          </cell>
          <cell r="Y415">
            <v>157</v>
          </cell>
          <cell r="AK415">
            <v>245.37</v>
          </cell>
          <cell r="AL415">
            <v>0</v>
          </cell>
          <cell r="AM415">
            <v>0</v>
          </cell>
          <cell r="AO415">
            <v>245.37</v>
          </cell>
          <cell r="AQ415">
            <v>23.49</v>
          </cell>
          <cell r="AT415">
            <v>65</v>
          </cell>
          <cell r="AU415">
            <v>40</v>
          </cell>
          <cell r="CN415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16">
          <cell r="P416">
            <v>0</v>
          </cell>
          <cell r="Q416">
            <v>0</v>
          </cell>
          <cell r="S416">
            <v>5770</v>
          </cell>
          <cell r="U416">
            <v>37.583999999999996</v>
          </cell>
          <cell r="X416">
            <v>3751</v>
          </cell>
          <cell r="Y416">
            <v>2308</v>
          </cell>
          <cell r="BA416">
            <v>14.72</v>
          </cell>
          <cell r="BO416" t="str">
            <v/>
          </cell>
        </row>
        <row r="417">
          <cell r="E417" t="str">
            <v>5</v>
          </cell>
          <cell r="G417" t="str">
            <v>Схема образования участка сигнализации (центральной, технологической, местной, аварийной, предупредительной и др.)</v>
          </cell>
          <cell r="H417" t="str">
            <v>участок</v>
          </cell>
          <cell r="I417">
            <v>1</v>
          </cell>
          <cell r="P417">
            <v>0</v>
          </cell>
          <cell r="Q417">
            <v>0</v>
          </cell>
          <cell r="S417">
            <v>196</v>
          </cell>
          <cell r="X417">
            <v>127</v>
          </cell>
          <cell r="Y417">
            <v>78</v>
          </cell>
          <cell r="AK417">
            <v>245.37</v>
          </cell>
          <cell r="AL417">
            <v>0</v>
          </cell>
          <cell r="AM417">
            <v>0</v>
          </cell>
          <cell r="AO417">
            <v>245.37</v>
          </cell>
          <cell r="AQ417">
            <v>23.49</v>
          </cell>
          <cell r="AT417">
            <v>65</v>
          </cell>
          <cell r="AU417">
            <v>40</v>
          </cell>
          <cell r="CN417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18">
          <cell r="P418">
            <v>0</v>
          </cell>
          <cell r="Q418">
            <v>0</v>
          </cell>
          <cell r="S418">
            <v>2885</v>
          </cell>
          <cell r="U418">
            <v>18.791999999999998</v>
          </cell>
          <cell r="X418">
            <v>1875</v>
          </cell>
          <cell r="Y418">
            <v>1154</v>
          </cell>
          <cell r="BA418">
            <v>14.72</v>
          </cell>
          <cell r="BO418" t="str">
            <v/>
          </cell>
        </row>
        <row r="419">
          <cell r="E419" t="str">
            <v>6</v>
          </cell>
          <cell r="G419" t="str">
            <v>Автоматизированная система управления III категории технической сложности с количеством каналов (Кобщ) 20</v>
          </cell>
          <cell r="H419" t="str">
            <v>система</v>
          </cell>
          <cell r="I419">
            <v>1</v>
          </cell>
          <cell r="P419">
            <v>0</v>
          </cell>
          <cell r="Q419">
            <v>0</v>
          </cell>
          <cell r="S419">
            <v>2327</v>
          </cell>
          <cell r="X419">
            <v>1513</v>
          </cell>
          <cell r="Y419">
            <v>931</v>
          </cell>
          <cell r="AK419">
            <v>2909</v>
          </cell>
          <cell r="AL419">
            <v>0</v>
          </cell>
          <cell r="AM419">
            <v>0</v>
          </cell>
          <cell r="AO419">
            <v>2909</v>
          </cell>
          <cell r="AQ419">
            <v>200</v>
          </cell>
          <cell r="AT419">
            <v>65</v>
          </cell>
          <cell r="AU419">
            <v>40</v>
          </cell>
          <cell r="CN419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20">
          <cell r="P420">
            <v>0</v>
          </cell>
          <cell r="Q420">
            <v>0</v>
          </cell>
          <cell r="S420">
            <v>34253</v>
          </cell>
          <cell r="U420">
            <v>160</v>
          </cell>
          <cell r="X420">
            <v>22264</v>
          </cell>
          <cell r="Y420">
            <v>13701</v>
          </cell>
          <cell r="BA420">
            <v>14.72</v>
          </cell>
          <cell r="BO420" t="str">
            <v/>
          </cell>
        </row>
        <row r="421">
          <cell r="E421" t="str">
            <v>7</v>
          </cell>
          <cell r="G421" t="str">
            <v>Автоматизированная система управления III категории технической сложности с количеством каналов (Кобщ) за каждый канал свыше 20 до 39 добавлять к расценке 02-01-003-05</v>
          </cell>
          <cell r="H421" t="str">
            <v>канал</v>
          </cell>
          <cell r="I421">
            <v>19</v>
          </cell>
          <cell r="P421">
            <v>0</v>
          </cell>
          <cell r="Q421">
            <v>0</v>
          </cell>
          <cell r="S421">
            <v>2128</v>
          </cell>
          <cell r="X421">
            <v>1383</v>
          </cell>
          <cell r="Y421">
            <v>851</v>
          </cell>
          <cell r="AK421">
            <v>140.07</v>
          </cell>
          <cell r="AL421">
            <v>0</v>
          </cell>
          <cell r="AM421">
            <v>0</v>
          </cell>
          <cell r="AO421">
            <v>140.07</v>
          </cell>
          <cell r="AQ421">
            <v>9.6300000000000008</v>
          </cell>
          <cell r="AT421">
            <v>65</v>
          </cell>
          <cell r="AU421">
            <v>40</v>
          </cell>
          <cell r="CN421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422">
          <cell r="P422">
            <v>0</v>
          </cell>
          <cell r="Q422">
            <v>0</v>
          </cell>
          <cell r="S422">
            <v>31324</v>
          </cell>
          <cell r="U422">
            <v>146.376</v>
          </cell>
          <cell r="X422">
            <v>20361</v>
          </cell>
          <cell r="Y422">
            <v>12530</v>
          </cell>
          <cell r="BA422">
            <v>14.72</v>
          </cell>
          <cell r="BO422" t="str">
            <v/>
          </cell>
        </row>
        <row r="424">
          <cell r="G424" t="str">
            <v>пусконаладочные работы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tabSelected="1" zoomScaleNormal="100" workbookViewId="0">
      <selection activeCell="AO12" sqref="AO12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7" width="13.7109375" customWidth="1"/>
    <col min="8" max="8" width="10.7109375" customWidth="1"/>
    <col min="9" max="9" width="13.7109375" customWidth="1"/>
    <col min="15" max="30" width="0" hidden="1" customWidth="1"/>
    <col min="31" max="31" width="139.7109375" hidden="1" customWidth="1"/>
    <col min="32" max="36" width="0" hidden="1" customWidth="1"/>
  </cols>
  <sheetData>
    <row r="1" spans="1:31" x14ac:dyDescent="0.2">
      <c r="A1" s="29"/>
    </row>
    <row r="2" spans="1:31" ht="15" x14ac:dyDescent="0.25">
      <c r="A2" s="15"/>
      <c r="B2" s="15"/>
      <c r="C2" s="15"/>
      <c r="D2" s="15"/>
      <c r="E2" s="15"/>
      <c r="F2" s="15"/>
      <c r="G2" s="15" t="s">
        <v>25</v>
      </c>
      <c r="H2" s="15"/>
      <c r="I2" s="46"/>
    </row>
    <row r="3" spans="1:31" ht="15" x14ac:dyDescent="0.25">
      <c r="A3" s="28"/>
      <c r="B3" s="44"/>
      <c r="C3" s="44"/>
      <c r="D3" s="44"/>
      <c r="E3" s="44"/>
      <c r="F3" s="44"/>
      <c r="G3" s="44"/>
      <c r="H3" s="44"/>
      <c r="I3" s="44"/>
    </row>
    <row r="4" spans="1:31" ht="14.25" x14ac:dyDescent="0.2">
      <c r="A4" s="2"/>
      <c r="B4" s="45"/>
      <c r="C4" s="45"/>
      <c r="D4" s="45"/>
      <c r="E4" s="45"/>
      <c r="F4" s="45"/>
      <c r="G4" s="45"/>
      <c r="H4" s="45"/>
      <c r="I4" s="45"/>
    </row>
    <row r="5" spans="1:31" ht="14.25" x14ac:dyDescent="0.2">
      <c r="A5" s="27"/>
      <c r="B5" s="25"/>
      <c r="C5" s="26"/>
      <c r="D5" s="26"/>
      <c r="E5" s="25"/>
      <c r="F5" s="26"/>
      <c r="G5" s="26"/>
      <c r="H5" s="26"/>
      <c r="I5" s="25"/>
    </row>
    <row r="6" spans="1:31" ht="14.25" x14ac:dyDescent="0.2">
      <c r="A6" s="25"/>
      <c r="B6" s="45"/>
      <c r="C6" s="45"/>
      <c r="D6" s="45"/>
      <c r="E6" s="45"/>
      <c r="F6" s="45"/>
      <c r="G6" s="45"/>
      <c r="H6" s="45"/>
      <c r="I6" s="45"/>
    </row>
    <row r="7" spans="1:31" ht="14.25" x14ac:dyDescent="0.2">
      <c r="A7" s="24"/>
      <c r="B7" s="43"/>
      <c r="C7" s="43"/>
      <c r="D7" s="43"/>
      <c r="E7" s="43"/>
      <c r="F7" s="43"/>
      <c r="G7" s="43"/>
      <c r="H7" s="43"/>
      <c r="I7" s="43"/>
    </row>
    <row r="9" spans="1:31" ht="14.25" x14ac:dyDescent="0.2">
      <c r="A9" s="2"/>
      <c r="B9" s="2"/>
      <c r="C9" s="2"/>
      <c r="D9" s="2"/>
      <c r="E9" s="2"/>
      <c r="F9" s="2"/>
      <c r="G9" s="2"/>
      <c r="H9" s="2"/>
      <c r="I9" s="2"/>
    </row>
    <row r="10" spans="1:31" ht="18" x14ac:dyDescent="0.25">
      <c r="A10" s="40" t="str">
        <f>CONCATENATE( "ЛОКАЛЬНАЯ СМЕТА № ",IF([1]Source!F405&lt;&gt;"Новая локальная смета", [1]Source!F405, ""))</f>
        <v>ЛОКАЛЬНАЯ СМЕТА № 2-01-02</v>
      </c>
      <c r="B10" s="40"/>
      <c r="C10" s="40"/>
      <c r="D10" s="40"/>
      <c r="E10" s="40"/>
      <c r="F10" s="40"/>
      <c r="G10" s="40"/>
      <c r="H10" s="40"/>
      <c r="I10" s="40"/>
    </row>
    <row r="11" spans="1:31" x14ac:dyDescent="0.2">
      <c r="A11" s="41"/>
      <c r="B11" s="41"/>
      <c r="C11" s="41"/>
      <c r="D11" s="41"/>
      <c r="E11" s="41"/>
      <c r="F11" s="41"/>
      <c r="G11" s="41"/>
      <c r="H11" s="41"/>
      <c r="I11" s="41"/>
    </row>
    <row r="12" spans="1:31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31" ht="18" x14ac:dyDescent="0.25">
      <c r="A13" s="39" t="str">
        <f>IF([1]Source!G405&lt;&gt;"Новая локальная смета", [1]Source!G405, "")</f>
        <v>пусконаладочные работы</v>
      </c>
      <c r="B13" s="39"/>
      <c r="C13" s="39"/>
      <c r="D13" s="39"/>
      <c r="E13" s="39"/>
      <c r="F13" s="39"/>
      <c r="G13" s="39"/>
      <c r="H13" s="39"/>
      <c r="I13" s="39"/>
    </row>
    <row r="14" spans="1:31" ht="14.25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31" ht="36" x14ac:dyDescent="0.25">
      <c r="A15" s="40" t="s">
        <v>24</v>
      </c>
      <c r="B15" s="40"/>
      <c r="C15" s="40"/>
      <c r="D15" s="40"/>
      <c r="E15" s="40"/>
      <c r="F15" s="40"/>
      <c r="G15" s="40"/>
      <c r="H15" s="40"/>
      <c r="I15" s="40"/>
      <c r="AE15" s="22" t="str">
        <f>IF([1]Source!G12&lt;&gt;"Новый объект", [1]Source!G12, "")</f>
        <v>(автоматика)Капитальный ремонт  котла КВ-ГМ -10 -150 в котельной по  адресу: ул.Дзюбанова,9 г.Симферополь, Республика Крым.</v>
      </c>
    </row>
    <row r="16" spans="1:31" x14ac:dyDescent="0.2">
      <c r="A16" s="41" t="s">
        <v>23</v>
      </c>
      <c r="B16" s="41"/>
      <c r="C16" s="41"/>
      <c r="D16" s="41"/>
      <c r="E16" s="41"/>
      <c r="F16" s="41"/>
      <c r="G16" s="41"/>
      <c r="H16" s="41"/>
      <c r="I16" s="41"/>
    </row>
    <row r="17" spans="1:22" ht="14.25" x14ac:dyDescent="0.2">
      <c r="A17" s="42" t="str">
        <f>CONCATENATE("Основание: ", [1]Source!J405)</f>
        <v xml:space="preserve">Основание: </v>
      </c>
      <c r="B17" s="42"/>
      <c r="C17" s="42"/>
      <c r="D17" s="42"/>
      <c r="E17" s="42"/>
      <c r="F17" s="42"/>
      <c r="G17" s="42"/>
      <c r="H17" s="42"/>
      <c r="I17" s="42"/>
    </row>
    <row r="18" spans="1:22" ht="14.25" x14ac:dyDescent="0.2">
      <c r="A18" s="21"/>
      <c r="B18" s="21"/>
      <c r="C18" s="21"/>
      <c r="D18" s="21"/>
      <c r="E18" s="21"/>
      <c r="F18" s="21"/>
      <c r="G18" s="21"/>
      <c r="H18" s="21"/>
      <c r="I18" s="21"/>
    </row>
    <row r="19" spans="1:22" ht="14.25" x14ac:dyDescent="0.2">
      <c r="A19" s="36" t="s">
        <v>22</v>
      </c>
      <c r="B19" s="36" t="s">
        <v>21</v>
      </c>
      <c r="C19" s="36" t="s">
        <v>20</v>
      </c>
      <c r="D19" s="36" t="s">
        <v>19</v>
      </c>
      <c r="E19" s="38" t="s">
        <v>18</v>
      </c>
      <c r="F19" s="38"/>
      <c r="G19" s="38"/>
      <c r="H19" s="38"/>
      <c r="I19" s="38"/>
    </row>
    <row r="20" spans="1:22" ht="57" x14ac:dyDescent="0.2">
      <c r="A20" s="37"/>
      <c r="B20" s="37"/>
      <c r="C20" s="37"/>
      <c r="D20" s="37"/>
      <c r="E20" s="20" t="s">
        <v>17</v>
      </c>
      <c r="F20" s="20" t="s">
        <v>16</v>
      </c>
      <c r="G20" s="20" t="s">
        <v>15</v>
      </c>
      <c r="H20" s="20" t="s">
        <v>14</v>
      </c>
      <c r="I20" s="20" t="s">
        <v>13</v>
      </c>
    </row>
    <row r="21" spans="1:22" ht="14.25" x14ac:dyDescent="0.2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  <c r="H21" s="19">
        <v>8</v>
      </c>
      <c r="I21" s="19">
        <v>9</v>
      </c>
    </row>
    <row r="22" spans="1:22" ht="42.75" x14ac:dyDescent="0.2">
      <c r="A22" s="17" t="str">
        <f>[1]Source!E409</f>
        <v>1</v>
      </c>
      <c r="B22" s="16" t="s">
        <v>12</v>
      </c>
      <c r="C22" s="16" t="str">
        <f>[1]Source!G409</f>
        <v>Котел водогрейный, работающий на жидком или газообразном топливе, теплопроизводительность до 10 Гкал/ч</v>
      </c>
      <c r="D22" s="14" t="str">
        <f>[1]Source!H409</f>
        <v>шт.</v>
      </c>
      <c r="E22" s="15">
        <f>[1]Source!I409</f>
        <v>1</v>
      </c>
      <c r="F22" s="13">
        <f>IF([1]Source!AK409&lt;&gt; 0, [1]Source!AK409,[1]Source!AL409 + [1]Source!AM409 + [1]Source!AO409)</f>
        <v>5270.12</v>
      </c>
      <c r="G22" s="13"/>
      <c r="H22" s="14" t="str">
        <f>[1]Source!BO410</f>
        <v/>
      </c>
      <c r="I22" s="13"/>
      <c r="S22">
        <f>[1]Source!X409</f>
        <v>2740</v>
      </c>
      <c r="T22">
        <f>[1]Source!X410</f>
        <v>40339</v>
      </c>
      <c r="U22">
        <f>[1]Source!Y409</f>
        <v>1686</v>
      </c>
      <c r="V22">
        <f>[1]Source!Y410</f>
        <v>24824</v>
      </c>
    </row>
    <row r="23" spans="1:22" ht="63.75" x14ac:dyDescent="0.2">
      <c r="C23" s="18" t="str">
        <f>[1]Source!CN409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24" spans="1:22" x14ac:dyDescent="0.2">
      <c r="C24" s="32" t="s">
        <v>6</v>
      </c>
      <c r="D24" s="32"/>
      <c r="E24" s="32"/>
      <c r="F24" s="32"/>
      <c r="G24" s="32"/>
      <c r="H24" s="32"/>
      <c r="I24" s="32"/>
    </row>
    <row r="25" spans="1:22" ht="14.25" x14ac:dyDescent="0.2">
      <c r="A25" s="17"/>
      <c r="B25" s="16"/>
      <c r="C25" s="16" t="s">
        <v>5</v>
      </c>
      <c r="D25" s="14"/>
      <c r="E25" s="15"/>
      <c r="F25" s="13">
        <f>[1]Source!AO409</f>
        <v>5270.12</v>
      </c>
      <c r="G25" s="13">
        <f>[1]Source!S409</f>
        <v>4216</v>
      </c>
      <c r="H25" s="14">
        <f>IF([1]Source!BA410&lt;&gt; 0, [1]Source!BA410, 1)</f>
        <v>14.72</v>
      </c>
      <c r="I25" s="13">
        <f>[1]Source!S410</f>
        <v>62060</v>
      </c>
      <c r="R25">
        <f>G25</f>
        <v>4216</v>
      </c>
    </row>
    <row r="26" spans="1:22" ht="14.25" x14ac:dyDescent="0.2">
      <c r="A26" s="17"/>
      <c r="B26" s="16"/>
      <c r="C26" s="16" t="s">
        <v>4</v>
      </c>
      <c r="D26" s="14" t="s">
        <v>2</v>
      </c>
      <c r="E26" s="15"/>
      <c r="F26" s="13">
        <f>[1]Source!AT409</f>
        <v>65</v>
      </c>
      <c r="G26" s="13">
        <f>SUM(S22:S25)</f>
        <v>2740</v>
      </c>
      <c r="H26" s="14"/>
      <c r="I26" s="13">
        <f>SUM(T22:T25)</f>
        <v>40339</v>
      </c>
    </row>
    <row r="27" spans="1:22" ht="14.25" x14ac:dyDescent="0.2">
      <c r="A27" s="17"/>
      <c r="B27" s="16"/>
      <c r="C27" s="16" t="s">
        <v>3</v>
      </c>
      <c r="D27" s="14" t="s">
        <v>2</v>
      </c>
      <c r="E27" s="15"/>
      <c r="F27" s="13">
        <f>[1]Source!AU409</f>
        <v>40</v>
      </c>
      <c r="G27" s="13">
        <f>SUM(U22:U26)</f>
        <v>1686</v>
      </c>
      <c r="H27" s="14"/>
      <c r="I27" s="13">
        <f>SUM(V22:V26)</f>
        <v>24824</v>
      </c>
    </row>
    <row r="28" spans="1:22" ht="14.25" x14ac:dyDescent="0.2">
      <c r="A28" s="12"/>
      <c r="B28" s="11"/>
      <c r="C28" s="11" t="s">
        <v>1</v>
      </c>
      <c r="D28" s="8" t="s">
        <v>0</v>
      </c>
      <c r="E28" s="10">
        <f>[1]Source!AQ409</f>
        <v>431.8</v>
      </c>
      <c r="F28" s="7"/>
      <c r="G28" s="9">
        <f>[1]Source!U410</f>
        <v>345.44000000000005</v>
      </c>
      <c r="H28" s="8"/>
      <c r="I28" s="7"/>
    </row>
    <row r="29" spans="1:22" ht="15" x14ac:dyDescent="0.25">
      <c r="F29" s="33">
        <f xml:space="preserve"> [1]Source!P409+[1]Source!Q409+[1]Source!S409+SUM(G26:G27)</f>
        <v>8642</v>
      </c>
      <c r="G29" s="33"/>
      <c r="H29" s="33">
        <f xml:space="preserve"> [1]Source!P410+[1]Source!Q410+[1]Source!S410+SUM(I26:I27)</f>
        <v>127223</v>
      </c>
      <c r="I29" s="33"/>
      <c r="O29" s="6">
        <f>F29</f>
        <v>8642</v>
      </c>
      <c r="P29" s="6">
        <f>H29</f>
        <v>127223</v>
      </c>
    </row>
    <row r="30" spans="1:22" ht="42.75" x14ac:dyDescent="0.2">
      <c r="A30" s="17" t="str">
        <f>[1]Source!E411</f>
        <v>2</v>
      </c>
      <c r="B30" s="16" t="s">
        <v>11</v>
      </c>
      <c r="C30" s="16" t="str">
        <f>[1]Source!G411</f>
        <v>Контур систем автоматического регулирования параметров 1 с числом органов настройки до 5</v>
      </c>
      <c r="D30" s="14" t="str">
        <f>[1]Source!H411</f>
        <v>шт.</v>
      </c>
      <c r="E30" s="15">
        <f>[1]Source!I411</f>
        <v>1</v>
      </c>
      <c r="F30" s="13">
        <f>IF([1]Source!AK411&lt;&gt; 0, [1]Source!AK411,[1]Source!AL411 + [1]Source!AM411 + [1]Source!AO411)</f>
        <v>749.07</v>
      </c>
      <c r="G30" s="13"/>
      <c r="H30" s="14" t="str">
        <f>[1]Source!BO412</f>
        <v/>
      </c>
      <c r="I30" s="13"/>
      <c r="S30">
        <f>[1]Source!X411</f>
        <v>389</v>
      </c>
      <c r="T30">
        <f>[1]Source!X412</f>
        <v>5731</v>
      </c>
      <c r="U30">
        <f>[1]Source!Y411</f>
        <v>240</v>
      </c>
      <c r="V30">
        <f>[1]Source!Y412</f>
        <v>3527</v>
      </c>
    </row>
    <row r="31" spans="1:22" ht="63.75" x14ac:dyDescent="0.2">
      <c r="C31" s="18" t="str">
        <f>[1]Source!CN411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32" spans="1:22" x14ac:dyDescent="0.2">
      <c r="C32" s="32" t="s">
        <v>6</v>
      </c>
      <c r="D32" s="32"/>
      <c r="E32" s="32"/>
      <c r="F32" s="32"/>
      <c r="G32" s="32"/>
      <c r="H32" s="32"/>
      <c r="I32" s="32"/>
    </row>
    <row r="33" spans="1:22" ht="14.25" x14ac:dyDescent="0.2">
      <c r="A33" s="17"/>
      <c r="B33" s="16"/>
      <c r="C33" s="16" t="s">
        <v>5</v>
      </c>
      <c r="D33" s="14"/>
      <c r="E33" s="15"/>
      <c r="F33" s="13">
        <f>[1]Source!AO411</f>
        <v>749.07</v>
      </c>
      <c r="G33" s="13">
        <f>[1]Source!S411</f>
        <v>599</v>
      </c>
      <c r="H33" s="14">
        <f>IF([1]Source!BA412&lt;&gt; 0, [1]Source!BA412, 1)</f>
        <v>14.72</v>
      </c>
      <c r="I33" s="13">
        <f>[1]Source!S412</f>
        <v>8817</v>
      </c>
      <c r="R33">
        <f>G33</f>
        <v>599</v>
      </c>
    </row>
    <row r="34" spans="1:22" ht="14.25" x14ac:dyDescent="0.2">
      <c r="A34" s="17"/>
      <c r="B34" s="16"/>
      <c r="C34" s="16" t="s">
        <v>4</v>
      </c>
      <c r="D34" s="14" t="s">
        <v>2</v>
      </c>
      <c r="E34" s="15"/>
      <c r="F34" s="13">
        <f>[1]Source!AT411</f>
        <v>65</v>
      </c>
      <c r="G34" s="13">
        <f>SUM(S30:S33)</f>
        <v>389</v>
      </c>
      <c r="H34" s="14"/>
      <c r="I34" s="13">
        <f>SUM(T30:T33)</f>
        <v>5731</v>
      </c>
    </row>
    <row r="35" spans="1:22" ht="14.25" x14ac:dyDescent="0.2">
      <c r="A35" s="17"/>
      <c r="B35" s="16"/>
      <c r="C35" s="16" t="s">
        <v>3</v>
      </c>
      <c r="D35" s="14" t="s">
        <v>2</v>
      </c>
      <c r="E35" s="15"/>
      <c r="F35" s="13">
        <f>[1]Source!AU411</f>
        <v>40</v>
      </c>
      <c r="G35" s="13">
        <f>SUM(U30:U34)</f>
        <v>240</v>
      </c>
      <c r="H35" s="14"/>
      <c r="I35" s="13">
        <f>SUM(V30:V34)</f>
        <v>3527</v>
      </c>
    </row>
    <row r="36" spans="1:22" ht="14.25" x14ac:dyDescent="0.2">
      <c r="A36" s="12"/>
      <c r="B36" s="11"/>
      <c r="C36" s="11" t="s">
        <v>1</v>
      </c>
      <c r="D36" s="8" t="s">
        <v>0</v>
      </c>
      <c r="E36" s="10">
        <f>[1]Source!AQ411</f>
        <v>56.7</v>
      </c>
      <c r="F36" s="7"/>
      <c r="G36" s="9">
        <f>[1]Source!U412</f>
        <v>45.360000000000007</v>
      </c>
      <c r="H36" s="8"/>
      <c r="I36" s="7"/>
    </row>
    <row r="37" spans="1:22" ht="15" x14ac:dyDescent="0.25">
      <c r="F37" s="33">
        <f xml:space="preserve"> [1]Source!P411+[1]Source!Q411+[1]Source!S411+SUM(G34:G35)</f>
        <v>1228</v>
      </c>
      <c r="G37" s="33"/>
      <c r="H37" s="33">
        <f xml:space="preserve"> [1]Source!P412+[1]Source!Q412+[1]Source!S412+SUM(I34:I35)</f>
        <v>18075</v>
      </c>
      <c r="I37" s="33"/>
      <c r="O37" s="6">
        <f>F37</f>
        <v>1228</v>
      </c>
      <c r="P37" s="6">
        <f>H37</f>
        <v>18075</v>
      </c>
    </row>
    <row r="38" spans="1:22" ht="57" x14ac:dyDescent="0.2">
      <c r="A38" s="17" t="str">
        <f>[1]Source!E413</f>
        <v>3</v>
      </c>
      <c r="B38" s="16" t="s">
        <v>10</v>
      </c>
      <c r="C38" s="16" t="str">
        <f>[1]Source!G413</f>
        <v>Сбор и реализация сигналов информации устройств защиты, автоматики электрических и технологических режимов</v>
      </c>
      <c r="D38" s="14" t="str">
        <f>[1]Source!H413</f>
        <v>сигнал</v>
      </c>
      <c r="E38" s="15">
        <f>[1]Source!I413</f>
        <v>4</v>
      </c>
      <c r="F38" s="13">
        <f>IF([1]Source!AK413&lt;&gt; 0, [1]Source!AK413,[1]Source!AL413 + [1]Source!AM413 + [1]Source!AO413)</f>
        <v>12.74</v>
      </c>
      <c r="G38" s="13"/>
      <c r="H38" s="14" t="str">
        <f>[1]Source!BO414</f>
        <v/>
      </c>
      <c r="I38" s="13"/>
      <c r="S38">
        <f>[1]Source!X413</f>
        <v>26</v>
      </c>
      <c r="T38">
        <f>[1]Source!X414</f>
        <v>383</v>
      </c>
      <c r="U38">
        <f>[1]Source!Y413</f>
        <v>16</v>
      </c>
      <c r="V38">
        <f>[1]Source!Y414</f>
        <v>236</v>
      </c>
    </row>
    <row r="39" spans="1:22" ht="63.75" x14ac:dyDescent="0.2">
      <c r="C39" s="18" t="str">
        <f>[1]Source!CN413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40" spans="1:22" x14ac:dyDescent="0.2">
      <c r="C40" s="32" t="s">
        <v>6</v>
      </c>
      <c r="D40" s="32"/>
      <c r="E40" s="32"/>
      <c r="F40" s="32"/>
      <c r="G40" s="32"/>
      <c r="H40" s="32"/>
      <c r="I40" s="32"/>
    </row>
    <row r="41" spans="1:22" ht="14.25" x14ac:dyDescent="0.2">
      <c r="A41" s="17"/>
      <c r="B41" s="16"/>
      <c r="C41" s="16" t="s">
        <v>5</v>
      </c>
      <c r="D41" s="14"/>
      <c r="E41" s="15"/>
      <c r="F41" s="13">
        <f>[1]Source!AO413</f>
        <v>12.74</v>
      </c>
      <c r="G41" s="13">
        <f>[1]Source!S413</f>
        <v>40</v>
      </c>
      <c r="H41" s="14">
        <f>IF([1]Source!BA414&lt;&gt; 0, [1]Source!BA414, 1)</f>
        <v>14.72</v>
      </c>
      <c r="I41" s="13">
        <f>[1]Source!S414</f>
        <v>589</v>
      </c>
      <c r="R41">
        <f>G41</f>
        <v>40</v>
      </c>
    </row>
    <row r="42" spans="1:22" ht="14.25" x14ac:dyDescent="0.2">
      <c r="A42" s="17"/>
      <c r="B42" s="16"/>
      <c r="C42" s="16" t="s">
        <v>4</v>
      </c>
      <c r="D42" s="14" t="s">
        <v>2</v>
      </c>
      <c r="E42" s="15"/>
      <c r="F42" s="13">
        <f>[1]Source!AT413</f>
        <v>65</v>
      </c>
      <c r="G42" s="13">
        <f>SUM(S38:S41)</f>
        <v>26</v>
      </c>
      <c r="H42" s="14"/>
      <c r="I42" s="13">
        <f>SUM(T38:T41)</f>
        <v>383</v>
      </c>
    </row>
    <row r="43" spans="1:22" ht="14.25" x14ac:dyDescent="0.2">
      <c r="A43" s="17"/>
      <c r="B43" s="16"/>
      <c r="C43" s="16" t="s">
        <v>3</v>
      </c>
      <c r="D43" s="14" t="s">
        <v>2</v>
      </c>
      <c r="E43" s="15"/>
      <c r="F43" s="13">
        <f>[1]Source!AU413</f>
        <v>40</v>
      </c>
      <c r="G43" s="13">
        <f>SUM(U38:U42)</f>
        <v>16</v>
      </c>
      <c r="H43" s="14"/>
      <c r="I43" s="13">
        <f>SUM(V38:V42)</f>
        <v>236</v>
      </c>
    </row>
    <row r="44" spans="1:22" ht="14.25" x14ac:dyDescent="0.2">
      <c r="A44" s="12"/>
      <c r="B44" s="11"/>
      <c r="C44" s="11" t="s">
        <v>1</v>
      </c>
      <c r="D44" s="8" t="s">
        <v>0</v>
      </c>
      <c r="E44" s="10">
        <f>[1]Source!AQ413</f>
        <v>1.22</v>
      </c>
      <c r="F44" s="7"/>
      <c r="G44" s="9">
        <f>[1]Source!U414</f>
        <v>3.9039999999999999</v>
      </c>
      <c r="H44" s="8"/>
      <c r="I44" s="7"/>
    </row>
    <row r="45" spans="1:22" ht="15" x14ac:dyDescent="0.25">
      <c r="F45" s="33">
        <f xml:space="preserve"> [1]Source!P413+[1]Source!Q413+[1]Source!S413+SUM(G42:G43)</f>
        <v>82</v>
      </c>
      <c r="G45" s="33"/>
      <c r="H45" s="33">
        <f xml:space="preserve"> [1]Source!P414+[1]Source!Q414+[1]Source!S414+SUM(I42:I43)</f>
        <v>1208</v>
      </c>
      <c r="I45" s="33"/>
      <c r="O45" s="6">
        <f>F45</f>
        <v>82</v>
      </c>
      <c r="P45" s="6">
        <f>H45</f>
        <v>1208</v>
      </c>
    </row>
    <row r="46" spans="1:22" ht="57" x14ac:dyDescent="0.2">
      <c r="A46" s="17" t="str">
        <f>[1]Source!E415</f>
        <v>4</v>
      </c>
      <c r="B46" s="16" t="s">
        <v>9</v>
      </c>
      <c r="C46" s="16" t="str">
        <f>[1]Source!G415</f>
        <v>Схема образования участка сигнализации (центральной, технологической, местной, аварийной, предупредительной и др.)</v>
      </c>
      <c r="D46" s="14" t="str">
        <f>[1]Source!H415</f>
        <v>участок</v>
      </c>
      <c r="E46" s="15">
        <f>[1]Source!I415</f>
        <v>2</v>
      </c>
      <c r="F46" s="13">
        <f>IF([1]Source!AK415&lt;&gt; 0, [1]Source!AK415,[1]Source!AL415 + [1]Source!AM415 + [1]Source!AO415)</f>
        <v>245.37</v>
      </c>
      <c r="G46" s="13"/>
      <c r="H46" s="14" t="str">
        <f>[1]Source!BO416</f>
        <v/>
      </c>
      <c r="I46" s="13"/>
      <c r="S46">
        <f>[1]Source!X415</f>
        <v>255</v>
      </c>
      <c r="T46">
        <f>[1]Source!X416</f>
        <v>3751</v>
      </c>
      <c r="U46">
        <f>[1]Source!Y415</f>
        <v>157</v>
      </c>
      <c r="V46">
        <f>[1]Source!Y416</f>
        <v>2308</v>
      </c>
    </row>
    <row r="47" spans="1:22" ht="63.75" x14ac:dyDescent="0.2">
      <c r="C47" s="18" t="str">
        <f>[1]Source!CN415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48" spans="1:22" x14ac:dyDescent="0.2">
      <c r="C48" s="32" t="s">
        <v>6</v>
      </c>
      <c r="D48" s="32"/>
      <c r="E48" s="32"/>
      <c r="F48" s="32"/>
      <c r="G48" s="32"/>
      <c r="H48" s="32"/>
      <c r="I48" s="32"/>
    </row>
    <row r="49" spans="1:22" ht="14.25" x14ac:dyDescent="0.2">
      <c r="A49" s="17"/>
      <c r="B49" s="16"/>
      <c r="C49" s="16" t="s">
        <v>5</v>
      </c>
      <c r="D49" s="14"/>
      <c r="E49" s="15"/>
      <c r="F49" s="13">
        <f>[1]Source!AO415</f>
        <v>245.37</v>
      </c>
      <c r="G49" s="13">
        <f>[1]Source!S415</f>
        <v>392</v>
      </c>
      <c r="H49" s="14">
        <f>IF([1]Source!BA416&lt;&gt; 0, [1]Source!BA416, 1)</f>
        <v>14.72</v>
      </c>
      <c r="I49" s="13">
        <f>[1]Source!S416</f>
        <v>5770</v>
      </c>
      <c r="R49">
        <f>G49</f>
        <v>392</v>
      </c>
    </row>
    <row r="50" spans="1:22" ht="14.25" x14ac:dyDescent="0.2">
      <c r="A50" s="17"/>
      <c r="B50" s="16"/>
      <c r="C50" s="16" t="s">
        <v>4</v>
      </c>
      <c r="D50" s="14" t="s">
        <v>2</v>
      </c>
      <c r="E50" s="15"/>
      <c r="F50" s="13">
        <f>[1]Source!AT415</f>
        <v>65</v>
      </c>
      <c r="G50" s="13">
        <f>SUM(S46:S49)</f>
        <v>255</v>
      </c>
      <c r="H50" s="14"/>
      <c r="I50" s="13">
        <f>SUM(T46:T49)</f>
        <v>3751</v>
      </c>
    </row>
    <row r="51" spans="1:22" ht="14.25" x14ac:dyDescent="0.2">
      <c r="A51" s="17"/>
      <c r="B51" s="16"/>
      <c r="C51" s="16" t="s">
        <v>3</v>
      </c>
      <c r="D51" s="14" t="s">
        <v>2</v>
      </c>
      <c r="E51" s="15"/>
      <c r="F51" s="13">
        <f>[1]Source!AU415</f>
        <v>40</v>
      </c>
      <c r="G51" s="13">
        <f>SUM(U46:U50)</f>
        <v>157</v>
      </c>
      <c r="H51" s="14"/>
      <c r="I51" s="13">
        <f>SUM(V46:V50)</f>
        <v>2308</v>
      </c>
    </row>
    <row r="52" spans="1:22" ht="14.25" x14ac:dyDescent="0.2">
      <c r="A52" s="12"/>
      <c r="B52" s="11"/>
      <c r="C52" s="11" t="s">
        <v>1</v>
      </c>
      <c r="D52" s="8" t="s">
        <v>0</v>
      </c>
      <c r="E52" s="10">
        <f>[1]Source!AQ415</f>
        <v>23.49</v>
      </c>
      <c r="F52" s="7"/>
      <c r="G52" s="9">
        <f>[1]Source!U416</f>
        <v>37.583999999999996</v>
      </c>
      <c r="H52" s="8"/>
      <c r="I52" s="7"/>
    </row>
    <row r="53" spans="1:22" ht="15" x14ac:dyDescent="0.25">
      <c r="F53" s="33">
        <f xml:space="preserve"> [1]Source!P415+[1]Source!Q415+[1]Source!S415+SUM(G50:G51)</f>
        <v>804</v>
      </c>
      <c r="G53" s="33"/>
      <c r="H53" s="33">
        <f xml:space="preserve"> [1]Source!P416+[1]Source!Q416+[1]Source!S416+SUM(I50:I51)</f>
        <v>11829</v>
      </c>
      <c r="I53" s="33"/>
      <c r="O53" s="6">
        <f>F53</f>
        <v>804</v>
      </c>
      <c r="P53" s="6">
        <f>H53</f>
        <v>11829</v>
      </c>
    </row>
    <row r="54" spans="1:22" ht="57" x14ac:dyDescent="0.2">
      <c r="A54" s="17" t="str">
        <f>[1]Source!E417</f>
        <v>5</v>
      </c>
      <c r="B54" s="16" t="s">
        <v>9</v>
      </c>
      <c r="C54" s="16" t="str">
        <f>[1]Source!G417</f>
        <v>Схема образования участка сигнализации (центральной, технологической, местной, аварийной, предупредительной и др.)</v>
      </c>
      <c r="D54" s="14" t="str">
        <f>[1]Source!H417</f>
        <v>участок</v>
      </c>
      <c r="E54" s="15">
        <f>[1]Source!I417</f>
        <v>1</v>
      </c>
      <c r="F54" s="13">
        <f>IF([1]Source!AK417&lt;&gt; 0, [1]Source!AK417,[1]Source!AL417 + [1]Source!AM417 + [1]Source!AO417)</f>
        <v>245.37</v>
      </c>
      <c r="G54" s="13"/>
      <c r="H54" s="14" t="str">
        <f>[1]Source!BO418</f>
        <v/>
      </c>
      <c r="I54" s="13"/>
      <c r="S54">
        <f>[1]Source!X417</f>
        <v>127</v>
      </c>
      <c r="T54">
        <f>[1]Source!X418</f>
        <v>1875</v>
      </c>
      <c r="U54">
        <f>[1]Source!Y417</f>
        <v>78</v>
      </c>
      <c r="V54">
        <f>[1]Source!Y418</f>
        <v>1154</v>
      </c>
    </row>
    <row r="55" spans="1:22" ht="63.75" x14ac:dyDescent="0.2">
      <c r="C55" s="18" t="str">
        <f>[1]Source!CN417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56" spans="1:22" x14ac:dyDescent="0.2">
      <c r="C56" s="32" t="s">
        <v>6</v>
      </c>
      <c r="D56" s="32"/>
      <c r="E56" s="32"/>
      <c r="F56" s="32"/>
      <c r="G56" s="32"/>
      <c r="H56" s="32"/>
      <c r="I56" s="32"/>
    </row>
    <row r="57" spans="1:22" ht="14.25" x14ac:dyDescent="0.2">
      <c r="A57" s="17"/>
      <c r="B57" s="16"/>
      <c r="C57" s="16" t="s">
        <v>5</v>
      </c>
      <c r="D57" s="14"/>
      <c r="E57" s="15"/>
      <c r="F57" s="13">
        <f>[1]Source!AO417</f>
        <v>245.37</v>
      </c>
      <c r="G57" s="13">
        <f>[1]Source!S417</f>
        <v>196</v>
      </c>
      <c r="H57" s="14">
        <f>IF([1]Source!BA418&lt;&gt; 0, [1]Source!BA418, 1)</f>
        <v>14.72</v>
      </c>
      <c r="I57" s="13">
        <f>[1]Source!S418</f>
        <v>2885</v>
      </c>
      <c r="R57">
        <f>G57</f>
        <v>196</v>
      </c>
    </row>
    <row r="58" spans="1:22" ht="14.25" x14ac:dyDescent="0.2">
      <c r="A58" s="17"/>
      <c r="B58" s="16"/>
      <c r="C58" s="16" t="s">
        <v>4</v>
      </c>
      <c r="D58" s="14" t="s">
        <v>2</v>
      </c>
      <c r="E58" s="15"/>
      <c r="F58" s="13">
        <f>[1]Source!AT417</f>
        <v>65</v>
      </c>
      <c r="G58" s="13">
        <f>SUM(S54:S57)</f>
        <v>127</v>
      </c>
      <c r="H58" s="14"/>
      <c r="I58" s="13">
        <f>SUM(T54:T57)</f>
        <v>1875</v>
      </c>
    </row>
    <row r="59" spans="1:22" ht="14.25" x14ac:dyDescent="0.2">
      <c r="A59" s="17"/>
      <c r="B59" s="16"/>
      <c r="C59" s="16" t="s">
        <v>3</v>
      </c>
      <c r="D59" s="14" t="s">
        <v>2</v>
      </c>
      <c r="E59" s="15"/>
      <c r="F59" s="13">
        <f>[1]Source!AU417</f>
        <v>40</v>
      </c>
      <c r="G59" s="13">
        <f>SUM(U54:U58)</f>
        <v>78</v>
      </c>
      <c r="H59" s="14"/>
      <c r="I59" s="13">
        <f>SUM(V54:V58)</f>
        <v>1154</v>
      </c>
    </row>
    <row r="60" spans="1:22" ht="14.25" x14ac:dyDescent="0.2">
      <c r="A60" s="12"/>
      <c r="B60" s="11"/>
      <c r="C60" s="11" t="s">
        <v>1</v>
      </c>
      <c r="D60" s="8" t="s">
        <v>0</v>
      </c>
      <c r="E60" s="10">
        <f>[1]Source!AQ417</f>
        <v>23.49</v>
      </c>
      <c r="F60" s="7"/>
      <c r="G60" s="9">
        <f>[1]Source!U418</f>
        <v>18.791999999999998</v>
      </c>
      <c r="H60" s="8"/>
      <c r="I60" s="7"/>
    </row>
    <row r="61" spans="1:22" ht="15" x14ac:dyDescent="0.25">
      <c r="F61" s="33">
        <f xml:space="preserve"> [1]Source!P417+[1]Source!Q417+[1]Source!S417+SUM(G58:G59)</f>
        <v>401</v>
      </c>
      <c r="G61" s="33"/>
      <c r="H61" s="33">
        <f xml:space="preserve"> [1]Source!P418+[1]Source!Q418+[1]Source!S418+SUM(I58:I59)</f>
        <v>5914</v>
      </c>
      <c r="I61" s="33"/>
      <c r="O61" s="6">
        <f>F61</f>
        <v>401</v>
      </c>
      <c r="P61" s="6">
        <f>H61</f>
        <v>5914</v>
      </c>
    </row>
    <row r="62" spans="1:22" ht="57" x14ac:dyDescent="0.2">
      <c r="A62" s="17" t="str">
        <f>[1]Source!E419</f>
        <v>6</v>
      </c>
      <c r="B62" s="16" t="s">
        <v>8</v>
      </c>
      <c r="C62" s="16" t="str">
        <f>[1]Source!G419</f>
        <v>Автоматизированная система управления III категории технической сложности с количеством каналов (Кобщ) 20</v>
      </c>
      <c r="D62" s="14" t="str">
        <f>[1]Source!H419</f>
        <v>система</v>
      </c>
      <c r="E62" s="15">
        <f>[1]Source!I419</f>
        <v>1</v>
      </c>
      <c r="F62" s="13">
        <f>IF([1]Source!AK419&lt;&gt; 0, [1]Source!AK419,[1]Source!AL419 + [1]Source!AM419 + [1]Source!AO419)</f>
        <v>2909</v>
      </c>
      <c r="G62" s="13"/>
      <c r="H62" s="14" t="str">
        <f>[1]Source!BO420</f>
        <v/>
      </c>
      <c r="I62" s="13"/>
      <c r="S62">
        <f>[1]Source!X419</f>
        <v>1513</v>
      </c>
      <c r="T62">
        <f>[1]Source!X420</f>
        <v>22264</v>
      </c>
      <c r="U62">
        <f>[1]Source!Y419</f>
        <v>931</v>
      </c>
      <c r="V62">
        <f>[1]Source!Y420</f>
        <v>13701</v>
      </c>
    </row>
    <row r="63" spans="1:22" ht="63.75" x14ac:dyDescent="0.2">
      <c r="C63" s="18" t="str">
        <f>[1]Source!CN419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64" spans="1:22" x14ac:dyDescent="0.2">
      <c r="C64" s="32" t="s">
        <v>6</v>
      </c>
      <c r="D64" s="32"/>
      <c r="E64" s="32"/>
      <c r="F64" s="32"/>
      <c r="G64" s="32"/>
      <c r="H64" s="32"/>
      <c r="I64" s="32"/>
    </row>
    <row r="65" spans="1:22" ht="14.25" x14ac:dyDescent="0.2">
      <c r="A65" s="17"/>
      <c r="B65" s="16"/>
      <c r="C65" s="16" t="s">
        <v>5</v>
      </c>
      <c r="D65" s="14"/>
      <c r="E65" s="15"/>
      <c r="F65" s="13">
        <f>[1]Source!AO419</f>
        <v>2909</v>
      </c>
      <c r="G65" s="13">
        <f>[1]Source!S419</f>
        <v>2327</v>
      </c>
      <c r="H65" s="14">
        <f>IF([1]Source!BA420&lt;&gt; 0, [1]Source!BA420, 1)</f>
        <v>14.72</v>
      </c>
      <c r="I65" s="13">
        <f>[1]Source!S420</f>
        <v>34253</v>
      </c>
      <c r="R65">
        <f>G65</f>
        <v>2327</v>
      </c>
    </row>
    <row r="66" spans="1:22" ht="14.25" x14ac:dyDescent="0.2">
      <c r="A66" s="17"/>
      <c r="B66" s="16"/>
      <c r="C66" s="16" t="s">
        <v>4</v>
      </c>
      <c r="D66" s="14" t="s">
        <v>2</v>
      </c>
      <c r="E66" s="15"/>
      <c r="F66" s="13">
        <f>[1]Source!AT419</f>
        <v>65</v>
      </c>
      <c r="G66" s="13">
        <f>SUM(S62:S65)</f>
        <v>1513</v>
      </c>
      <c r="H66" s="14"/>
      <c r="I66" s="13">
        <f>SUM(T62:T65)</f>
        <v>22264</v>
      </c>
    </row>
    <row r="67" spans="1:22" ht="14.25" x14ac:dyDescent="0.2">
      <c r="A67" s="17"/>
      <c r="B67" s="16"/>
      <c r="C67" s="16" t="s">
        <v>3</v>
      </c>
      <c r="D67" s="14" t="s">
        <v>2</v>
      </c>
      <c r="E67" s="15"/>
      <c r="F67" s="13">
        <f>[1]Source!AU419</f>
        <v>40</v>
      </c>
      <c r="G67" s="13">
        <f>SUM(U62:U66)</f>
        <v>931</v>
      </c>
      <c r="H67" s="14"/>
      <c r="I67" s="13">
        <f>SUM(V62:V66)</f>
        <v>13701</v>
      </c>
    </row>
    <row r="68" spans="1:22" ht="14.25" x14ac:dyDescent="0.2">
      <c r="A68" s="12"/>
      <c r="B68" s="11"/>
      <c r="C68" s="11" t="s">
        <v>1</v>
      </c>
      <c r="D68" s="8" t="s">
        <v>0</v>
      </c>
      <c r="E68" s="10">
        <f>[1]Source!AQ419</f>
        <v>200</v>
      </c>
      <c r="F68" s="7"/>
      <c r="G68" s="9">
        <f>[1]Source!U420</f>
        <v>160</v>
      </c>
      <c r="H68" s="8"/>
      <c r="I68" s="7"/>
    </row>
    <row r="69" spans="1:22" ht="15" x14ac:dyDescent="0.25">
      <c r="F69" s="33">
        <f xml:space="preserve"> [1]Source!P419+[1]Source!Q419+[1]Source!S419+SUM(G66:G67)</f>
        <v>4771</v>
      </c>
      <c r="G69" s="33"/>
      <c r="H69" s="33">
        <f xml:space="preserve"> [1]Source!P420+[1]Source!Q420+[1]Source!S420+SUM(I66:I67)</f>
        <v>70218</v>
      </c>
      <c r="I69" s="33"/>
      <c r="O69" s="6">
        <f>F69</f>
        <v>4771</v>
      </c>
      <c r="P69" s="6">
        <f>H69</f>
        <v>70218</v>
      </c>
    </row>
    <row r="70" spans="1:22" ht="71.25" x14ac:dyDescent="0.2">
      <c r="A70" s="17" t="str">
        <f>[1]Source!E421</f>
        <v>7</v>
      </c>
      <c r="B70" s="16" t="s">
        <v>7</v>
      </c>
      <c r="C70" s="16" t="str">
        <f>[1]Source!G421</f>
        <v>Автоматизированная система управления III категории технической сложности с количеством каналов (Кобщ) за каждый канал свыше 20 до 39 добавлять к расценке 02-01-003-05</v>
      </c>
      <c r="D70" s="14" t="str">
        <f>[1]Source!H421</f>
        <v>канал</v>
      </c>
      <c r="E70" s="15">
        <f>[1]Source!I421</f>
        <v>19</v>
      </c>
      <c r="F70" s="13">
        <f>IF([1]Source!AK421&lt;&gt; 0, [1]Source!AK421,[1]Source!AL421 + [1]Source!AM421 + [1]Source!AO421)</f>
        <v>140.07</v>
      </c>
      <c r="G70" s="13"/>
      <c r="H70" s="14" t="str">
        <f>[1]Source!BO422</f>
        <v/>
      </c>
      <c r="I70" s="13"/>
      <c r="S70">
        <f>[1]Source!X421</f>
        <v>1383</v>
      </c>
      <c r="T70">
        <f>[1]Source!X422</f>
        <v>20361</v>
      </c>
      <c r="U70">
        <f>[1]Source!Y421</f>
        <v>851</v>
      </c>
      <c r="V70">
        <f>[1]Source!Y422</f>
        <v>12530</v>
      </c>
    </row>
    <row r="71" spans="1:22" ht="63.75" x14ac:dyDescent="0.2">
      <c r="C71" s="18" t="str">
        <f>[1]Source!CN421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72" spans="1:22" x14ac:dyDescent="0.2">
      <c r="C72" s="32" t="s">
        <v>6</v>
      </c>
      <c r="D72" s="32"/>
      <c r="E72" s="32"/>
      <c r="F72" s="32"/>
      <c r="G72" s="32"/>
      <c r="H72" s="32"/>
      <c r="I72" s="32"/>
    </row>
    <row r="73" spans="1:22" ht="14.25" x14ac:dyDescent="0.2">
      <c r="A73" s="17"/>
      <c r="B73" s="16"/>
      <c r="C73" s="16" t="s">
        <v>5</v>
      </c>
      <c r="D73" s="14"/>
      <c r="E73" s="15"/>
      <c r="F73" s="13">
        <f>[1]Source!AO421</f>
        <v>140.07</v>
      </c>
      <c r="G73" s="13">
        <f>[1]Source!S421</f>
        <v>2128</v>
      </c>
      <c r="H73" s="14">
        <f>IF([1]Source!BA422&lt;&gt; 0, [1]Source!BA422, 1)</f>
        <v>14.72</v>
      </c>
      <c r="I73" s="13">
        <f>[1]Source!S422</f>
        <v>31324</v>
      </c>
      <c r="R73">
        <f>G73</f>
        <v>2128</v>
      </c>
    </row>
    <row r="74" spans="1:22" ht="14.25" x14ac:dyDescent="0.2">
      <c r="A74" s="17"/>
      <c r="B74" s="16"/>
      <c r="C74" s="16" t="s">
        <v>4</v>
      </c>
      <c r="D74" s="14" t="s">
        <v>2</v>
      </c>
      <c r="E74" s="15"/>
      <c r="F74" s="13">
        <f>[1]Source!AT421</f>
        <v>65</v>
      </c>
      <c r="G74" s="13">
        <f>SUM(S70:S73)</f>
        <v>1383</v>
      </c>
      <c r="H74" s="14"/>
      <c r="I74" s="13">
        <f>SUM(T70:T73)</f>
        <v>20361</v>
      </c>
    </row>
    <row r="75" spans="1:22" ht="14.25" x14ac:dyDescent="0.2">
      <c r="A75" s="17"/>
      <c r="B75" s="16"/>
      <c r="C75" s="16" t="s">
        <v>3</v>
      </c>
      <c r="D75" s="14" t="s">
        <v>2</v>
      </c>
      <c r="E75" s="15"/>
      <c r="F75" s="13">
        <f>[1]Source!AU421</f>
        <v>40</v>
      </c>
      <c r="G75" s="13">
        <f>SUM(U70:U74)</f>
        <v>851</v>
      </c>
      <c r="H75" s="14"/>
      <c r="I75" s="13">
        <f>SUM(V70:V74)</f>
        <v>12530</v>
      </c>
    </row>
    <row r="76" spans="1:22" ht="14.25" x14ac:dyDescent="0.2">
      <c r="A76" s="12"/>
      <c r="B76" s="11"/>
      <c r="C76" s="11" t="s">
        <v>1</v>
      </c>
      <c r="D76" s="8" t="s">
        <v>0</v>
      </c>
      <c r="E76" s="10">
        <f>[1]Source!AQ421</f>
        <v>9.6300000000000008</v>
      </c>
      <c r="F76" s="7"/>
      <c r="G76" s="9">
        <f>[1]Source!U422</f>
        <v>146.376</v>
      </c>
      <c r="H76" s="8"/>
      <c r="I76" s="7"/>
    </row>
    <row r="77" spans="1:22" ht="15" x14ac:dyDescent="0.25">
      <c r="F77" s="33">
        <f xml:space="preserve"> [1]Source!P421+[1]Source!Q421+[1]Source!S421+SUM(G74:G75)</f>
        <v>4362</v>
      </c>
      <c r="G77" s="33"/>
      <c r="H77" s="33">
        <f xml:space="preserve"> [1]Source!P422+[1]Source!Q422+[1]Source!S422+SUM(I74:I75)</f>
        <v>64215</v>
      </c>
      <c r="I77" s="33"/>
      <c r="O77" s="6">
        <f>F77</f>
        <v>4362</v>
      </c>
      <c r="P77" s="6">
        <f>H77</f>
        <v>64215</v>
      </c>
    </row>
    <row r="79" spans="1:22" ht="15" x14ac:dyDescent="0.25">
      <c r="A79" s="34" t="str">
        <f>CONCATENATE("Итого по локальной смете: ",IF([1]Source!G424&lt;&gt;"Новая локальная смета", [1]Source!G424, ""))</f>
        <v>Итого по локальной смете: пусконаладочные работы</v>
      </c>
      <c r="B79" s="34"/>
      <c r="C79" s="34"/>
      <c r="D79" s="34"/>
      <c r="E79" s="34"/>
      <c r="F79" s="33">
        <f>SUM(O22:O78)</f>
        <v>20290</v>
      </c>
      <c r="G79" s="35"/>
      <c r="H79" s="33">
        <f>SUM(P22:P78)</f>
        <v>298682</v>
      </c>
      <c r="I79" s="35"/>
    </row>
    <row r="84" spans="1:9" ht="14.25" x14ac:dyDescent="0.2">
      <c r="A84" s="30"/>
      <c r="B84" s="30"/>
      <c r="C84" s="5"/>
      <c r="D84" s="5"/>
      <c r="E84" s="5"/>
      <c r="F84" s="5"/>
      <c r="G84" s="4"/>
      <c r="H84" s="2"/>
      <c r="I84" s="1"/>
    </row>
    <row r="85" spans="1:9" ht="14.25" x14ac:dyDescent="0.2">
      <c r="A85" s="2"/>
      <c r="B85" s="2"/>
      <c r="C85" s="31"/>
      <c r="D85" s="31"/>
      <c r="E85" s="31"/>
      <c r="F85" s="31"/>
      <c r="G85" s="3"/>
      <c r="H85" s="2"/>
      <c r="I85" s="1"/>
    </row>
    <row r="86" spans="1:9" ht="14.25" x14ac:dyDescent="0.2">
      <c r="A86" s="2"/>
      <c r="B86" s="2"/>
      <c r="C86" s="2"/>
      <c r="D86" s="2"/>
      <c r="E86" s="2"/>
      <c r="F86" s="2"/>
      <c r="G86" s="2"/>
      <c r="H86" s="2"/>
      <c r="I86" s="1"/>
    </row>
    <row r="87" spans="1:9" ht="14.25" x14ac:dyDescent="0.2">
      <c r="A87" s="30"/>
      <c r="B87" s="30"/>
      <c r="C87" s="5"/>
      <c r="D87" s="5"/>
      <c r="E87" s="5"/>
      <c r="F87" s="5"/>
      <c r="G87" s="4"/>
      <c r="H87" s="2"/>
      <c r="I87" s="1"/>
    </row>
    <row r="88" spans="1:9" ht="14.25" x14ac:dyDescent="0.2">
      <c r="A88" s="2"/>
      <c r="B88" s="2"/>
      <c r="C88" s="31"/>
      <c r="D88" s="31"/>
      <c r="E88" s="31"/>
      <c r="F88" s="31"/>
      <c r="G88" s="3"/>
      <c r="H88" s="2"/>
      <c r="I88" s="1"/>
    </row>
  </sheetData>
  <mergeCells count="47">
    <mergeCell ref="B3:D3"/>
    <mergeCell ref="E3:I3"/>
    <mergeCell ref="B4:D4"/>
    <mergeCell ref="E4:I4"/>
    <mergeCell ref="B6:D6"/>
    <mergeCell ref="E6:I6"/>
    <mergeCell ref="A13:I13"/>
    <mergeCell ref="A15:I15"/>
    <mergeCell ref="A16:I16"/>
    <mergeCell ref="A17:I17"/>
    <mergeCell ref="B7:D7"/>
    <mergeCell ref="E7:I7"/>
    <mergeCell ref="A10:I10"/>
    <mergeCell ref="A11:I11"/>
    <mergeCell ref="A19:A20"/>
    <mergeCell ref="B19:B20"/>
    <mergeCell ref="C19:C20"/>
    <mergeCell ref="D19:D20"/>
    <mergeCell ref="E19:I19"/>
    <mergeCell ref="C24:I24"/>
    <mergeCell ref="F29:G29"/>
    <mergeCell ref="H29:I29"/>
    <mergeCell ref="C32:I32"/>
    <mergeCell ref="F37:G37"/>
    <mergeCell ref="H37:I37"/>
    <mergeCell ref="C40:I40"/>
    <mergeCell ref="F45:G45"/>
    <mergeCell ref="H45:I45"/>
    <mergeCell ref="C48:I48"/>
    <mergeCell ref="F53:G53"/>
    <mergeCell ref="H53:I53"/>
    <mergeCell ref="C56:I56"/>
    <mergeCell ref="F61:G61"/>
    <mergeCell ref="H61:I61"/>
    <mergeCell ref="C64:I64"/>
    <mergeCell ref="F69:G69"/>
    <mergeCell ref="H69:I69"/>
    <mergeCell ref="A84:B84"/>
    <mergeCell ref="C85:F85"/>
    <mergeCell ref="A87:B87"/>
    <mergeCell ref="C88:F88"/>
    <mergeCell ref="C72:I72"/>
    <mergeCell ref="F77:G77"/>
    <mergeCell ref="H77:I77"/>
    <mergeCell ref="A79:E79"/>
    <mergeCell ref="H79:I79"/>
    <mergeCell ref="F79:G79"/>
  </mergeCells>
  <pageMargins left="0.4" right="0.2" top="0.2" bottom="0.4" header="0.2" footer="0.2"/>
  <pageSetup paperSize="9" scale="69" fitToHeight="0" orientation="portrait" verticalDpi="0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9 граф_3</vt:lpstr>
      <vt:lpstr>'Смета 9 граф_3'!Заголовки_для_печати</vt:lpstr>
      <vt:lpstr>'Смета 9 граф_3'!Область_печати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2019-05-13T10:15:20Z</dcterms:created>
  <dcterms:modified xsi:type="dcterms:W3CDTF">2019-05-13T10:25:19Z</dcterms:modified>
</cp:coreProperties>
</file>